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795" windowHeight="6495" activeTab="0"/>
  </bookViews>
  <sheets>
    <sheet name="BM93" sheetId="1" r:id="rId1"/>
    <sheet name="BM94" sheetId="2" r:id="rId2"/>
    <sheet name="BM95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<sst xmlns="http://schemas.openxmlformats.org/spreadsheetml/2006/main" count="112" uniqueCount="71">
  <si>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STT</t>
  </si>
  <si>
    <t>Nội dung</t>
  </si>
  <si>
    <t>A</t>
  </si>
  <si>
    <t>I</t>
  </si>
  <si>
    <t>Thu ngân sách huyện hưởng theo phân cấp</t>
  </si>
  <si>
    <t>Thu ngân sách huyện hưởng 100%</t>
  </si>
  <si>
    <t>Thu ngân sách huyện hưởng từ các khoản thu phân chia</t>
  </si>
  <si>
    <t>II</t>
  </si>
  <si>
    <t>Thu bổ sung từ ngân sách cấp trên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</si>
  <si>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</si>
  <si>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</si>
  <si>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</si>
  <si>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</si>
  <si>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</si>
  <si>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</si>
  <si>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B</t>
  </si>
  <si>
    <t>TỔNG CHI NGÂN SÁCH HUYỆN</t>
  </si>
  <si>
    <t>Tổng chi cân đối ngân sách huyện</t>
  </si>
  <si>
    <t xml:space="preserve">Chi đầu tư phát triển </t>
  </si>
  <si>
    <t>Chi thường xuyên</t>
  </si>
  <si>
    <t>Dự phòng ngân sách</t>
  </si>
  <si>
    <t xml:space="preserve">Chi các chương trình mục tiêu </t>
  </si>
  <si>
    <t>Thu từ doanh nghiệp nhà nước do Trung ương quản lý</t>
  </si>
  <si>
    <t>Thu từ doanh nghiệp nhà nước do địa phương quản lý</t>
  </si>
  <si>
    <t xml:space="preserve">Thu từ khu vực công thương nghiệp, dịch vụ ngoài quốc doanh </t>
  </si>
  <si>
    <t>Thuế sử dụng đất phi nông nghiệp</t>
  </si>
  <si>
    <t>Thu tiền thuê mặt đất, mặt nước</t>
  </si>
  <si>
    <t>Tiền sử dụng đất</t>
  </si>
  <si>
    <t>Thu phí, lệ phí</t>
  </si>
  <si>
    <t>Thuế thu nhập cá nhân</t>
  </si>
  <si>
    <t>Lệ phí trước bạ</t>
  </si>
  <si>
    <t>Thu tiền bán nhà, thuê nhà thuộc sở hữu Nhà nước</t>
  </si>
  <si>
    <t>Tiền cấp quyền khai thác khoáng sản</t>
  </si>
  <si>
    <t xml:space="preserve">Thu khác ngân sách </t>
  </si>
  <si>
    <t>THU NGÂN SÁCH NHÀ NƯỚC</t>
  </si>
  <si>
    <t>Thu Nội địa</t>
  </si>
  <si>
    <t>Thu viện trợ</t>
  </si>
  <si>
    <t>Chi đầu tư cho các dự án</t>
  </si>
  <si>
    <t>-</t>
  </si>
  <si>
    <t>Chi giáo dục - đào tạo và dạy nghề</t>
  </si>
  <si>
    <t>TỔNG NGUỒN THU NSNN TRÊN ĐỊA BÀN</t>
  </si>
  <si>
    <t>Dự toán năm</t>
  </si>
  <si>
    <t>Cùng kỳ năm trước</t>
  </si>
  <si>
    <t>So sánh ước thực hiện với %</t>
  </si>
  <si>
    <t>Đơn vị: Triệu đồng</t>
  </si>
  <si>
    <t>Biểu mẫu:94/CK-NSNN</t>
  </si>
  <si>
    <t>Biểu mẫu:95/CK-NSNN</t>
  </si>
  <si>
    <t>Chi quốc phòng</t>
  </si>
  <si>
    <t>Chi an ninh và trật tự an toàn xã hội</t>
  </si>
  <si>
    <t>Chi y tế, dân số và gia đình</t>
  </si>
  <si>
    <t>Chi phát thanh, truyền hình, thông tấn</t>
  </si>
  <si>
    <t>Chi thể dục thể thao</t>
  </si>
  <si>
    <t>Chi bảo vệ môi trường</t>
  </si>
  <si>
    <t>Chi các hoạt động kinh tế</t>
  </si>
  <si>
    <t>Chi bảo đảm xã hội</t>
  </si>
  <si>
    <t>Chi khoa học và công nghệ (3)</t>
  </si>
  <si>
    <t>Chi hoạt động của cơ quan quản lý nhà nước, đảng, đoàn thể</t>
  </si>
  <si>
    <t>Chi thường xuyên khác</t>
  </si>
  <si>
    <t>Chi đầu tư phát triển khác</t>
  </si>
  <si>
    <t>Chi cân đối ngân sách huyện</t>
  </si>
  <si>
    <t>Chi từ nguồn bổ sung có mục tiêu từ ngân sách cấp trên</t>
  </si>
  <si>
    <t>CTMT Quốc gia</t>
  </si>
  <si>
    <t>Cho các chương trình dự án quan trọng vốn đầu tư</t>
  </si>
  <si>
    <t>Chi văn hóa thông tin, thể thao</t>
  </si>
  <si>
    <t>Biểu mẫu: 93/CK-NSNN</t>
  </si>
  <si>
    <t>Cho các nhiệm vụ, chính sách kinh phí thường xuyên</t>
  </si>
  <si>
    <t>ƯỚC THỰC HIỆN THU NGÂN SÁCH NHÀ NƯỚC QUÝ III NĂM 2022</t>
  </si>
  <si>
    <t>Ước thực hiện quý 3</t>
  </si>
  <si>
    <t>ƯỚC THỰC HIỆN CHI NGÂN SÁCH NHÀ NƯỚC QUÝ III NĂM 2022</t>
  </si>
  <si>
    <t>CÂN ĐỐI NGÂN SÁCH HUYỆN QUÝ III NĂM 2022</t>
  </si>
  <si>
    <t>(Kèm Báo cáo số         / BC - UBND ngày 06 tháng 10 năm 2022 của UBND huyện)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</si>
</sst>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  <numFmt numFmtId="166" formatCode="#,##0.000"/>
    <numFmt numFmtId="167" formatCode="#,###"/>
    <numFmt numFmtId="168" formatCode="#,##0.0"/>
    <numFmt numFmtId="169" formatCode="0.0%"/>
    <numFmt numFmtId="170" formatCode="0.0"/>
    <numFmt numFmtId="171" formatCode="0.000%"/>
  </numFmts>
  <fonts count="44">
    <font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8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0" fillId="28" borderId="6" applyNumberFormat="0" applyFont="0" applyAlignment="0" applyProtection="0"/>
    <xf numFmtId="0" fontId="33" fillId="29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4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4" fontId="2" fillId="0" borderId="10" xfId="44" applyNumberFormat="1" applyFont="1" applyBorder="1" applyAlignment="1">
      <alignment/>
    </xf>
    <xf numFmtId="164" fontId="2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 vertical="center" wrapText="1"/>
    </xf>
    <xf numFmtId="3" fontId="43" fillId="0" borderId="11" xfId="53" applyNumberFormat="1" applyFont="1" applyBorder="1">
      <alignment/>
      <protection/>
    </xf>
    <xf numFmtId="0" fontId="43" fillId="0" borderId="11" xfId="53" applyFont="1" applyBorder="1">
      <alignment/>
      <protection/>
    </xf>
    <xf numFmtId="0" fontId="43" fillId="0" borderId="11" xfId="53" applyFont="1" applyBorder="1" applyAlignment="1">
      <alignment horizontal="center"/>
      <protection/>
    </xf>
    <xf numFmtId="0" fontId="43" fillId="0" borderId="11" xfId="53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0" fillId="0" borderId="11" xfId="39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0" fontId="2" fillId="0" borderId="10" xfId="55" applyNumberFormat="1" applyFont="1" applyBorder="1" applyAlignment="1">
      <alignment/>
    </xf>
    <xf numFmtId="0" fontId="43" fillId="0" borderId="12" xfId="53" applyFont="1" applyBorder="1" applyAlignment="1">
      <alignment horizontal="center"/>
      <protection/>
    </xf>
    <xf numFmtId="0" fontId="43" fillId="0" borderId="12" xfId="53" applyFont="1" applyBorder="1" applyAlignment="1">
      <alignment vertical="center" wrapText="1"/>
      <protection/>
    </xf>
    <xf numFmtId="3" fontId="43" fillId="0" borderId="12" xfId="53" applyNumberFormat="1" applyFont="1" applyBorder="1">
      <alignment/>
      <protection/>
    </xf>
    <xf numFmtId="166" fontId="0" fillId="0" borderId="11" xfId="39" applyNumberFormat="1" applyFont="1" applyFill="1" applyBorder="1" applyAlignment="1">
      <alignment/>
    </xf>
    <xf numFmtId="0" fontId="43" fillId="0" borderId="13" xfId="53" applyFont="1" applyBorder="1" applyAlignment="1">
      <alignment horizontal="center"/>
      <protection/>
    </xf>
    <xf numFmtId="0" fontId="43" fillId="0" borderId="13" xfId="53" applyFont="1" applyBorder="1" applyAlignment="1">
      <alignment vertical="center" wrapText="1"/>
      <protection/>
    </xf>
    <xf numFmtId="3" fontId="43" fillId="0" borderId="13" xfId="53" applyNumberFormat="1" applyFont="1" applyBorder="1">
      <alignment/>
      <protection/>
    </xf>
    <xf numFmtId="166" fontId="0" fillId="0" borderId="12" xfId="0" applyNumberFormat="1" applyFont="1" applyBorder="1" applyAlignment="1">
      <alignment/>
    </xf>
    <xf numFmtId="10" fontId="0" fillId="0" borderId="12" xfId="55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0" fontId="0" fillId="0" borderId="11" xfId="55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0" fontId="0" fillId="0" borderId="13" xfId="55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 vertical="center" wrapText="1"/>
    </xf>
    <xf numFmtId="3" fontId="0" fillId="0" borderId="11" xfId="39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0" fillId="0" borderId="11" xfId="55" applyNumberFormat="1" applyFont="1" applyBorder="1" applyAlignment="1">
      <alignment/>
    </xf>
    <xf numFmtId="10" fontId="0" fillId="0" borderId="13" xfId="55" applyNumberFormat="1" applyFont="1" applyBorder="1" applyAlignment="1">
      <alignment/>
    </xf>
    <xf numFmtId="10" fontId="0" fillId="0" borderId="11" xfId="55" applyNumberFormat="1" applyFont="1" applyFill="1" applyBorder="1" applyAlignment="1">
      <alignment/>
    </xf>
    <xf numFmtId="10" fontId="2" fillId="0" borderId="13" xfId="55" applyNumberFormat="1" applyFont="1" applyBorder="1" applyAlignment="1">
      <alignment/>
    </xf>
    <xf numFmtId="10" fontId="0" fillId="0" borderId="14" xfId="55" applyNumberFormat="1" applyFont="1" applyBorder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 5" xfId="39"/>
    <cellStyle name="Đầu đề 1" xfId="40"/>
    <cellStyle name="Đầu đề 2" xfId="41"/>
    <cellStyle name="Đầu đề 3" xfId="42"/>
    <cellStyle name="Đầu đề 4" xfId="43"/>
    <cellStyle name="Comma" xfId="44"/>
    <cellStyle name="Comma [0]" xfId="45"/>
    <cellStyle name="Đầu ra" xfId="46"/>
    <cellStyle name="Đầu vào" xfId="47"/>
    <cellStyle name="Ghi chú" xfId="48"/>
    <cellStyle name="Kiểm tra Ô" xfId="49"/>
    <cellStyle name="Normal 13" xfId="50"/>
    <cellStyle name="Normal 18" xfId="51"/>
    <cellStyle name="Normal 3" xfId="52"/>
    <cellStyle name="Normal_Sheet1" xfId="53"/>
    <cellStyle name="Ô được Nối kết" xfId="54"/>
    <cellStyle name="Percent" xfId="55"/>
    <cellStyle name="Currency" xfId="56"/>
    <cellStyle name="Currency [0]" xfId="57"/>
    <cellStyle name="Tiêu đề" xfId="58"/>
    <cellStyle name="Tính toán" xfId="59"/>
    <cellStyle name="Tổng" xfId="60"/>
    <cellStyle name="Tốt" xfId="61"/>
    <cellStyle name="Trung lập" xfId="62"/>
    <cellStyle name="Văn bản Cảnh báo" xfId="63"/>
    <cellStyle name="Văn bản Giải thích" xfId="64"/>
    <cellStyle name="Xấu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6.125" style="0" customWidth="1"/>
    <col min="2" max="2" width="42.75390625" style="0" customWidth="1"/>
    <col min="3" max="5" width="10.50390625" style="0" customWidth="1"/>
    <col min="6" max="6" width="12.00390625" style="0" customWidth="1"/>
  </cols>
  <sheetData>
    <row r="1" spans="1:5" ht="15.75">
      <c r="A1" s="52"/>
      <c r="C1" s="1"/>
      <c r="E1" s="1" t="s">
        <v>64</v>
      </c>
    </row>
    <row r="2" ht="15.75">
      <c r="A2" s="2"/>
    </row>
    <row r="4" spans="1:6" ht="15.75">
      <c r="A4" s="77" t="s">
        <v>69</v>
      </c>
      <c r="B4" s="77"/>
      <c r="C4" s="77"/>
      <c r="D4" s="77"/>
      <c r="E4" s="77"/>
      <c r="F4" s="77"/>
    </row>
    <row r="5" spans="1:6" ht="15.75">
      <c r="A5" s="78" t="s">
        <v>70</v>
      </c>
      <c r="B5" s="78"/>
      <c r="C5" s="78"/>
      <c r="D5" s="78"/>
      <c r="E5" s="78"/>
      <c r="F5" s="78"/>
    </row>
    <row r="6" spans="3:5" ht="15.75">
      <c r="C6" s="3"/>
      <c r="E6" s="3" t="s">
        <v>44</v>
      </c>
    </row>
    <row r="7" spans="1:6" s="2" customFormat="1" ht="36" customHeight="1">
      <c r="A7" s="79" t="s">
        <v>0</v>
      </c>
      <c r="B7" s="79" t="s">
        <v>1</v>
      </c>
      <c r="C7" s="79" t="s">
        <v>41</v>
      </c>
      <c r="D7" s="79" t="s">
        <v>67</v>
      </c>
      <c r="E7" s="75" t="s">
        <v>43</v>
      </c>
      <c r="F7" s="76"/>
    </row>
    <row r="8" spans="1:6" s="2" customFormat="1" ht="33.75" customHeight="1">
      <c r="A8" s="80"/>
      <c r="B8" s="80"/>
      <c r="C8" s="80"/>
      <c r="D8" s="80"/>
      <c r="E8" s="12" t="s">
        <v>41</v>
      </c>
      <c r="F8" s="12" t="s">
        <v>42</v>
      </c>
    </row>
    <row r="9" spans="1:7" s="2" customFormat="1" ht="29.25" customHeight="1">
      <c r="A9" s="4" t="s">
        <v>2</v>
      </c>
      <c r="B9" s="5" t="s">
        <v>40</v>
      </c>
      <c r="C9" s="6">
        <f>C10+C13+C16+C17</f>
        <v>344783.058089</v>
      </c>
      <c r="D9" s="6">
        <f>D10+D13</f>
        <v>233994.16499999998</v>
      </c>
      <c r="E9" s="30">
        <f aca="true" t="shared" si="0" ref="E9:E15">D9/C9</f>
        <v>0.6786707162960376</v>
      </c>
      <c r="F9" s="30">
        <v>0.7782256424892317</v>
      </c>
      <c r="G9" s="73"/>
    </row>
    <row r="10" spans="1:7" s="2" customFormat="1" ht="29.25" customHeight="1">
      <c r="A10" s="15" t="s">
        <v>3</v>
      </c>
      <c r="B10" s="16" t="s">
        <v>4</v>
      </c>
      <c r="C10" s="17">
        <f>C11+C12</f>
        <v>13763</v>
      </c>
      <c r="D10" s="17">
        <f>D11+D12</f>
        <v>7162.017</v>
      </c>
      <c r="E10" s="65">
        <f t="shared" si="0"/>
        <v>0.520381966141103</v>
      </c>
      <c r="F10" s="65">
        <v>0.7527207850133809</v>
      </c>
      <c r="G10" s="73"/>
    </row>
    <row r="11" spans="1:7" ht="29.25" customHeight="1">
      <c r="A11" s="13"/>
      <c r="B11" s="11" t="s">
        <v>5</v>
      </c>
      <c r="C11" s="14">
        <v>3483</v>
      </c>
      <c r="D11" s="14">
        <v>1880.301</v>
      </c>
      <c r="E11" s="67">
        <f t="shared" si="0"/>
        <v>0.5398509905254091</v>
      </c>
      <c r="F11" s="67">
        <v>0.7267357838517122</v>
      </c>
      <c r="G11" s="73"/>
    </row>
    <row r="12" spans="1:7" ht="29.25" customHeight="1">
      <c r="A12" s="13"/>
      <c r="B12" s="11" t="s">
        <v>6</v>
      </c>
      <c r="C12" s="14">
        <v>10280</v>
      </c>
      <c r="D12" s="14">
        <f>7162.017-D11</f>
        <v>5281.716</v>
      </c>
      <c r="E12" s="67">
        <f t="shared" si="0"/>
        <v>0.5137856031128405</v>
      </c>
      <c r="F12" s="67">
        <v>1.2122222222222223</v>
      </c>
      <c r="G12" s="73"/>
    </row>
    <row r="13" spans="1:7" s="2" customFormat="1" ht="29.25" customHeight="1">
      <c r="A13" s="25" t="s">
        <v>7</v>
      </c>
      <c r="B13" s="26" t="s">
        <v>8</v>
      </c>
      <c r="C13" s="18">
        <f>SUM(C14:C15)</f>
        <v>312360</v>
      </c>
      <c r="D13" s="18">
        <f>SUM(D14:D15)</f>
        <v>226832.148</v>
      </c>
      <c r="E13" s="66">
        <f t="shared" si="0"/>
        <v>0.7261882059162504</v>
      </c>
      <c r="F13" s="66">
        <v>4.520856641185401</v>
      </c>
      <c r="G13" s="73"/>
    </row>
    <row r="14" spans="1:7" ht="29.25" customHeight="1">
      <c r="A14" s="13"/>
      <c r="B14" s="11" t="s">
        <v>9</v>
      </c>
      <c r="C14" s="27">
        <v>311360</v>
      </c>
      <c r="D14" s="27">
        <v>225933.75</v>
      </c>
      <c r="E14" s="67">
        <f t="shared" si="0"/>
        <v>0.7256351169064749</v>
      </c>
      <c r="F14" s="69">
        <v>0.7566814901217468</v>
      </c>
      <c r="G14" s="73"/>
    </row>
    <row r="15" spans="1:7" ht="29.25" customHeight="1">
      <c r="A15" s="13"/>
      <c r="B15" s="11" t="s">
        <v>10</v>
      </c>
      <c r="C15" s="27">
        <v>1000</v>
      </c>
      <c r="D15" s="27">
        <v>898.398</v>
      </c>
      <c r="E15" s="67">
        <f t="shared" si="0"/>
        <v>0.898398</v>
      </c>
      <c r="F15" s="69">
        <v>3.764175151063654</v>
      </c>
      <c r="G15" s="73"/>
    </row>
    <row r="16" spans="1:7" s="2" customFormat="1" ht="29.25" customHeight="1">
      <c r="A16" s="25" t="s">
        <v>11</v>
      </c>
      <c r="B16" s="26" t="s">
        <v>12</v>
      </c>
      <c r="C16" s="18">
        <v>317.351358</v>
      </c>
      <c r="D16" s="18"/>
      <c r="E16" s="66"/>
      <c r="F16" s="66"/>
      <c r="G16" s="73"/>
    </row>
    <row r="17" spans="1:7" s="2" customFormat="1" ht="29.25" customHeight="1">
      <c r="A17" s="25" t="s">
        <v>13</v>
      </c>
      <c r="B17" s="26" t="s">
        <v>14</v>
      </c>
      <c r="C17" s="18">
        <v>18342.706731</v>
      </c>
      <c r="D17" s="18"/>
      <c r="E17" s="66"/>
      <c r="F17" s="66"/>
      <c r="G17" s="73"/>
    </row>
    <row r="18" spans="1:7" s="2" customFormat="1" ht="29.25" customHeight="1">
      <c r="A18" s="25" t="s">
        <v>15</v>
      </c>
      <c r="B18" s="26" t="s">
        <v>16</v>
      </c>
      <c r="C18" s="18">
        <f>C19+C23</f>
        <v>325493</v>
      </c>
      <c r="D18" s="18">
        <f>D19+D23</f>
        <v>163048.183</v>
      </c>
      <c r="E18" s="66">
        <f aca="true" t="shared" si="1" ref="E18:E23">D18/C18</f>
        <v>0.5009268494253333</v>
      </c>
      <c r="F18" s="66">
        <v>0.6751543650741263</v>
      </c>
      <c r="G18" s="73"/>
    </row>
    <row r="19" spans="1:7" s="2" customFormat="1" ht="29.25" customHeight="1">
      <c r="A19" s="25" t="s">
        <v>3</v>
      </c>
      <c r="B19" s="26" t="s">
        <v>17</v>
      </c>
      <c r="C19" s="18">
        <f>SUM(C20:C22)</f>
        <v>324493</v>
      </c>
      <c r="D19" s="18">
        <f>SUM(D20:D22)</f>
        <v>163048.183</v>
      </c>
      <c r="E19" s="66">
        <f t="shared" si="1"/>
        <v>0.5024705710138585</v>
      </c>
      <c r="F19" s="66">
        <v>0.6674801918086039</v>
      </c>
      <c r="G19" s="73"/>
    </row>
    <row r="20" spans="1:7" ht="29.25" customHeight="1">
      <c r="A20" s="13">
        <v>1</v>
      </c>
      <c r="B20" s="11" t="s">
        <v>18</v>
      </c>
      <c r="C20" s="14">
        <v>10115</v>
      </c>
      <c r="D20" s="14">
        <v>5430.313</v>
      </c>
      <c r="E20" s="67">
        <f t="shared" si="1"/>
        <v>0.5368574394463668</v>
      </c>
      <c r="F20" s="67">
        <v>0.832090582711958</v>
      </c>
      <c r="G20" s="73"/>
    </row>
    <row r="21" spans="1:7" ht="29.25" customHeight="1">
      <c r="A21" s="13">
        <v>2</v>
      </c>
      <c r="B21" s="11" t="s">
        <v>19</v>
      </c>
      <c r="C21" s="14">
        <f>308645-630</f>
        <v>308015</v>
      </c>
      <c r="D21" s="14">
        <f>157617.87-D22</f>
        <v>157421.089</v>
      </c>
      <c r="E21" s="67">
        <f t="shared" si="1"/>
        <v>0.5110825414346705</v>
      </c>
      <c r="F21" s="67">
        <v>0.6736553574292504</v>
      </c>
      <c r="G21" s="73"/>
    </row>
    <row r="22" spans="1:7" ht="29.25" customHeight="1">
      <c r="A22" s="13">
        <v>3</v>
      </c>
      <c r="B22" s="11" t="s">
        <v>20</v>
      </c>
      <c r="C22" s="14">
        <f>6363</f>
        <v>6363</v>
      </c>
      <c r="D22" s="14">
        <v>196.781</v>
      </c>
      <c r="E22" s="67">
        <f t="shared" si="1"/>
        <v>0.030925821153543927</v>
      </c>
      <c r="F22" s="67">
        <v>0.05697755960729313</v>
      </c>
      <c r="G22" s="73"/>
    </row>
    <row r="23" spans="1:7" s="2" customFormat="1" ht="29.25" customHeight="1">
      <c r="A23" s="28" t="s">
        <v>7</v>
      </c>
      <c r="B23" s="29" t="s">
        <v>21</v>
      </c>
      <c r="C23" s="19">
        <v>1000</v>
      </c>
      <c r="D23" s="19"/>
      <c r="E23" s="68">
        <f t="shared" si="1"/>
        <v>0</v>
      </c>
      <c r="F23" s="70">
        <v>0.8599513285324063</v>
      </c>
      <c r="G23" s="73"/>
    </row>
    <row r="24" ht="15.75">
      <c r="F24" s="72"/>
    </row>
    <row r="25" ht="15.75">
      <c r="F25" s="72"/>
    </row>
    <row r="26" ht="15.75">
      <c r="F26" s="72"/>
    </row>
    <row r="27" ht="15.75">
      <c r="F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</sheetData>
  <sheetProtection/>
  <mergeCells count="7">
    <mergeCell ref="E7:F7"/>
    <mergeCell ref="A4:F4"/>
    <mergeCell ref="A5:F5"/>
    <mergeCell ref="A7:A8"/>
    <mergeCell ref="B7:B8"/>
    <mergeCell ref="C7:C8"/>
    <mergeCell ref="D7:D8"/>
  </mergeCells>
  <printOptions/>
  <pageMargins left="0.94" right="0.2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1" width="6.125" style="0" customWidth="1"/>
    <col min="2" max="2" width="34.625" style="0" customWidth="1"/>
    <col min="3" max="6" width="12.125" style="0" customWidth="1"/>
  </cols>
  <sheetData>
    <row r="1" spans="1:5" ht="15.75">
      <c r="A1" s="52"/>
      <c r="C1" s="1"/>
      <c r="E1" s="1" t="s">
        <v>45</v>
      </c>
    </row>
    <row r="2" ht="15.75">
      <c r="A2" s="2"/>
    </row>
    <row r="4" spans="1:6" ht="15.75">
      <c r="A4" s="77" t="s">
        <v>66</v>
      </c>
      <c r="B4" s="77"/>
      <c r="C4" s="77"/>
      <c r="D4" s="77"/>
      <c r="E4" s="77"/>
      <c r="F4" s="77"/>
    </row>
    <row r="5" spans="1:6" ht="15.75">
      <c r="A5" s="78" t="str">
        <f>'BM93'!A5:F5</f>
        <v>(Kèm Báo cáo số         / BC - UBND ngày 06 tháng 10 năm 2022 của UBND huyện)</v>
      </c>
      <c r="B5" s="78"/>
      <c r="C5" s="78"/>
      <c r="D5" s="78"/>
      <c r="E5" s="78"/>
      <c r="F5" s="78"/>
    </row>
    <row r="6" spans="3:5" ht="15.75">
      <c r="C6" s="3"/>
      <c r="E6" s="3" t="s">
        <v>44</v>
      </c>
    </row>
    <row r="7" spans="1:6" s="2" customFormat="1" ht="32.25" customHeight="1">
      <c r="A7" s="79" t="s">
        <v>0</v>
      </c>
      <c r="B7" s="79" t="s">
        <v>1</v>
      </c>
      <c r="C7" s="79" t="s">
        <v>41</v>
      </c>
      <c r="D7" s="79" t="s">
        <v>67</v>
      </c>
      <c r="E7" s="75" t="s">
        <v>43</v>
      </c>
      <c r="F7" s="76"/>
    </row>
    <row r="8" spans="1:6" s="2" customFormat="1" ht="33.75" customHeight="1">
      <c r="A8" s="80"/>
      <c r="B8" s="80"/>
      <c r="C8" s="80"/>
      <c r="D8" s="80"/>
      <c r="E8" s="12" t="s">
        <v>41</v>
      </c>
      <c r="F8" s="12" t="s">
        <v>42</v>
      </c>
    </row>
    <row r="9" spans="1:6" s="2" customFormat="1" ht="29.25" customHeight="1">
      <c r="A9" s="8"/>
      <c r="B9" s="9" t="s">
        <v>34</v>
      </c>
      <c r="C9" s="6"/>
      <c r="D9" s="6"/>
      <c r="E9" s="6"/>
      <c r="F9" s="6"/>
    </row>
    <row r="10" spans="1:7" s="2" customFormat="1" ht="29.25" customHeight="1">
      <c r="A10" s="4" t="s">
        <v>3</v>
      </c>
      <c r="B10" s="20" t="s">
        <v>35</v>
      </c>
      <c r="C10" s="6">
        <f>SUM(C11:C22)</f>
        <v>19450</v>
      </c>
      <c r="D10" s="6">
        <f>SUM(D11:D22)</f>
        <v>18260.452</v>
      </c>
      <c r="E10" s="30">
        <f>D10/C10</f>
        <v>0.9388407197943446</v>
      </c>
      <c r="F10" s="30">
        <v>1.0001386839179216</v>
      </c>
      <c r="G10" s="73"/>
    </row>
    <row r="11" spans="1:7" s="2" customFormat="1" ht="29.25" customHeight="1">
      <c r="A11" s="31">
        <v>1</v>
      </c>
      <c r="B11" s="32" t="s">
        <v>22</v>
      </c>
      <c r="C11" s="33">
        <v>100</v>
      </c>
      <c r="D11" s="38">
        <v>163.863</v>
      </c>
      <c r="E11" s="39">
        <f aca="true" t="shared" si="0" ref="E11:E22">D11/C11</f>
        <v>1.63863</v>
      </c>
      <c r="F11" s="39">
        <v>1.1739307692307692</v>
      </c>
      <c r="G11" s="73"/>
    </row>
    <row r="12" spans="1:7" s="2" customFormat="1" ht="29.25" customHeight="1">
      <c r="A12" s="23">
        <v>2</v>
      </c>
      <c r="B12" s="24" t="s">
        <v>23</v>
      </c>
      <c r="C12" s="21">
        <v>45</v>
      </c>
      <c r="D12" s="40">
        <v>43.427</v>
      </c>
      <c r="E12" s="41">
        <f t="shared" si="0"/>
        <v>0.9650444444444445</v>
      </c>
      <c r="F12" s="41">
        <v>5.531866666666667</v>
      </c>
      <c r="G12" s="73"/>
    </row>
    <row r="13" spans="1:7" s="2" customFormat="1" ht="29.25" customHeight="1">
      <c r="A13" s="23">
        <v>3</v>
      </c>
      <c r="B13" s="24" t="s">
        <v>24</v>
      </c>
      <c r="C13" s="21">
        <v>8730</v>
      </c>
      <c r="D13" s="40">
        <v>4391.999</v>
      </c>
      <c r="E13" s="41">
        <f t="shared" si="0"/>
        <v>0.5030926689576174</v>
      </c>
      <c r="F13" s="41">
        <v>0.8040640326975478</v>
      </c>
      <c r="G13" s="73"/>
    </row>
    <row r="14" spans="1:7" s="2" customFormat="1" ht="29.25" customHeight="1">
      <c r="A14" s="23">
        <v>4</v>
      </c>
      <c r="B14" s="22" t="s">
        <v>25</v>
      </c>
      <c r="C14" s="21">
        <v>2</v>
      </c>
      <c r="D14" s="40">
        <v>2.618</v>
      </c>
      <c r="E14" s="41">
        <f t="shared" si="0"/>
        <v>1.309</v>
      </c>
      <c r="F14" s="41">
        <v>0.036199999999999996</v>
      </c>
      <c r="G14" s="73"/>
    </row>
    <row r="15" spans="1:9" ht="29.25" customHeight="1">
      <c r="A15" s="23">
        <v>5</v>
      </c>
      <c r="B15" s="22" t="s">
        <v>26</v>
      </c>
      <c r="C15" s="21">
        <v>92</v>
      </c>
      <c r="D15" s="34">
        <v>64.765</v>
      </c>
      <c r="E15" s="41">
        <f t="shared" si="0"/>
        <v>0.7039673913043478</v>
      </c>
      <c r="F15" s="69">
        <v>0.49379069767441863</v>
      </c>
      <c r="G15" s="73"/>
      <c r="I15" s="74">
        <f>D14+D19+D18</f>
        <v>1880.301</v>
      </c>
    </row>
    <row r="16" spans="1:7" ht="29.25" customHeight="1">
      <c r="A16" s="23">
        <v>6</v>
      </c>
      <c r="B16" s="24" t="s">
        <v>27</v>
      </c>
      <c r="C16" s="21">
        <v>2500</v>
      </c>
      <c r="D16" s="34">
        <v>800.546</v>
      </c>
      <c r="E16" s="41">
        <f t="shared" si="0"/>
        <v>0.3202184</v>
      </c>
      <c r="F16" s="69">
        <v>0.33831700000000003</v>
      </c>
      <c r="G16" s="73"/>
    </row>
    <row r="17" spans="1:7" s="2" customFormat="1" ht="29.25" customHeight="1">
      <c r="A17" s="23">
        <v>7</v>
      </c>
      <c r="B17" s="24" t="s">
        <v>28</v>
      </c>
      <c r="C17" s="21">
        <v>920</v>
      </c>
      <c r="D17" s="40">
        <v>480.554</v>
      </c>
      <c r="E17" s="41">
        <f t="shared" si="0"/>
        <v>0.5223413043478261</v>
      </c>
      <c r="F17" s="41">
        <v>0.6392622807017544</v>
      </c>
      <c r="G17" s="73"/>
    </row>
    <row r="18" spans="1:7" s="2" customFormat="1" ht="29.25" customHeight="1">
      <c r="A18" s="23">
        <v>8</v>
      </c>
      <c r="B18" s="24" t="s">
        <v>29</v>
      </c>
      <c r="C18" s="21">
        <v>581</v>
      </c>
      <c r="D18" s="40">
        <v>453.253</v>
      </c>
      <c r="E18" s="41">
        <f t="shared" si="0"/>
        <v>0.7801256454388984</v>
      </c>
      <c r="F18" s="41">
        <v>0.5529666666666667</v>
      </c>
      <c r="G18" s="73"/>
    </row>
    <row r="19" spans="1:7" s="2" customFormat="1" ht="29.25" customHeight="1">
      <c r="A19" s="23">
        <v>9</v>
      </c>
      <c r="B19" s="24" t="s">
        <v>30</v>
      </c>
      <c r="C19" s="21">
        <v>2900</v>
      </c>
      <c r="D19" s="40">
        <v>1424.43</v>
      </c>
      <c r="E19" s="41">
        <f t="shared" si="0"/>
        <v>0.49118275862068966</v>
      </c>
      <c r="F19" s="41">
        <v>0.55393175</v>
      </c>
      <c r="G19" s="73"/>
    </row>
    <row r="20" spans="1:7" s="2" customFormat="1" ht="29.25" customHeight="1">
      <c r="A20" s="23">
        <v>10</v>
      </c>
      <c r="B20" s="24" t="s">
        <v>31</v>
      </c>
      <c r="C20" s="22"/>
      <c r="D20" s="40"/>
      <c r="E20" s="41"/>
      <c r="F20" s="41"/>
      <c r="G20" s="73"/>
    </row>
    <row r="21" spans="1:7" ht="29.25" customHeight="1">
      <c r="A21" s="23">
        <v>11</v>
      </c>
      <c r="B21" s="24" t="s">
        <v>32</v>
      </c>
      <c r="C21" s="21">
        <v>880</v>
      </c>
      <c r="D21" s="40">
        <v>120</v>
      </c>
      <c r="E21" s="41">
        <f t="shared" si="0"/>
        <v>0.13636363636363635</v>
      </c>
      <c r="F21" s="41">
        <v>0.18192</v>
      </c>
      <c r="G21" s="73"/>
    </row>
    <row r="22" spans="1:7" ht="29.25" customHeight="1">
      <c r="A22" s="35">
        <v>12</v>
      </c>
      <c r="B22" s="36" t="s">
        <v>33</v>
      </c>
      <c r="C22" s="37">
        <v>2700</v>
      </c>
      <c r="D22" s="42">
        <v>10314.997</v>
      </c>
      <c r="E22" s="43">
        <f t="shared" si="0"/>
        <v>3.820369259259259</v>
      </c>
      <c r="F22" s="43">
        <v>5.685595</v>
      </c>
      <c r="G22" s="73"/>
    </row>
    <row r="23" spans="1:6" ht="15.75">
      <c r="A23" s="9" t="s">
        <v>7</v>
      </c>
      <c r="B23" s="10" t="s">
        <v>36</v>
      </c>
      <c r="C23" s="7"/>
      <c r="D23" s="7"/>
      <c r="E23" s="7"/>
      <c r="F23" s="7"/>
    </row>
  </sheetData>
  <sheetProtection/>
  <mergeCells count="7">
    <mergeCell ref="A4:F4"/>
    <mergeCell ref="A5:F5"/>
    <mergeCell ref="A7:A8"/>
    <mergeCell ref="B7:B8"/>
    <mergeCell ref="C7:C8"/>
    <mergeCell ref="D7:D8"/>
    <mergeCell ref="E7:F7"/>
  </mergeCells>
  <printOptions/>
  <pageMargins left="0.92" right="0.2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6.125" style="0" customWidth="1"/>
    <col min="2" max="2" width="42.75390625" style="0" customWidth="1"/>
    <col min="3" max="6" width="12.125" style="0" customWidth="1"/>
  </cols>
  <sheetData>
    <row r="1" spans="1:5" ht="15.75">
      <c r="A1" s="52"/>
      <c r="C1" s="1"/>
      <c r="E1" s="1" t="s">
        <v>46</v>
      </c>
    </row>
    <row r="2" ht="15.75">
      <c r="A2" s="2"/>
    </row>
    <row r="4" spans="1:6" ht="15.75">
      <c r="A4" s="77" t="s">
        <v>68</v>
      </c>
      <c r="B4" s="77"/>
      <c r="C4" s="77"/>
      <c r="D4" s="77"/>
      <c r="E4" s="77"/>
      <c r="F4" s="77"/>
    </row>
    <row r="5" spans="1:6" ht="15.75">
      <c r="A5" s="78" t="str">
        <f>'BM94'!A5:F5</f>
        <v>(Kèm Báo cáo số         / BC - UBND ngày 06 tháng 10 năm 2022 của UBND huyện)</v>
      </c>
      <c r="B5" s="78"/>
      <c r="C5" s="78"/>
      <c r="D5" s="78"/>
      <c r="E5" s="78"/>
      <c r="F5" s="78"/>
    </row>
    <row r="6" spans="3:5" ht="15.75">
      <c r="C6" s="3"/>
      <c r="E6" s="3" t="s">
        <v>44</v>
      </c>
    </row>
    <row r="7" spans="1:6" s="2" customFormat="1" ht="37.5" customHeight="1">
      <c r="A7" s="79" t="s">
        <v>0</v>
      </c>
      <c r="B7" s="79" t="s">
        <v>1</v>
      </c>
      <c r="C7" s="79" t="s">
        <v>41</v>
      </c>
      <c r="D7" s="79" t="s">
        <v>67</v>
      </c>
      <c r="E7" s="75" t="s">
        <v>43</v>
      </c>
      <c r="F7" s="76"/>
    </row>
    <row r="8" spans="1:6" s="2" customFormat="1" ht="33.75" customHeight="1">
      <c r="A8" s="80"/>
      <c r="B8" s="80"/>
      <c r="C8" s="80"/>
      <c r="D8" s="80"/>
      <c r="E8" s="12" t="s">
        <v>41</v>
      </c>
      <c r="F8" s="12" t="s">
        <v>42</v>
      </c>
    </row>
    <row r="9" spans="1:7" s="2" customFormat="1" ht="22.5" customHeight="1">
      <c r="A9" s="44"/>
      <c r="B9" s="45" t="s">
        <v>16</v>
      </c>
      <c r="C9" s="61">
        <f>C10+C29</f>
        <v>325493</v>
      </c>
      <c r="D9" s="61">
        <f>D10+D29</f>
        <v>163048.183</v>
      </c>
      <c r="E9" s="65">
        <f aca="true" t="shared" si="0" ref="E9:E15">D9/C9</f>
        <v>0.5009268494253333</v>
      </c>
      <c r="F9" s="65">
        <v>0.675256323515822</v>
      </c>
      <c r="G9" s="73"/>
    </row>
    <row r="10" spans="1:7" s="2" customFormat="1" ht="29.25" customHeight="1">
      <c r="A10" s="46" t="s">
        <v>2</v>
      </c>
      <c r="B10" s="47" t="s">
        <v>59</v>
      </c>
      <c r="C10" s="59">
        <f>C11+C14+C28</f>
        <v>324493</v>
      </c>
      <c r="D10" s="59">
        <f>D11+D14+D28</f>
        <v>163048.183</v>
      </c>
      <c r="E10" s="66">
        <f t="shared" si="0"/>
        <v>0.5024705710138585</v>
      </c>
      <c r="F10" s="66">
        <v>0.6674801918086039</v>
      </c>
      <c r="G10" s="73"/>
    </row>
    <row r="11" spans="1:7" s="2" customFormat="1" ht="29.25" customHeight="1">
      <c r="A11" s="46" t="s">
        <v>3</v>
      </c>
      <c r="B11" s="47" t="s">
        <v>18</v>
      </c>
      <c r="C11" s="59">
        <f>C12+C13</f>
        <v>10365</v>
      </c>
      <c r="D11" s="59">
        <f>D12+D13</f>
        <v>5430.313</v>
      </c>
      <c r="E11" s="66">
        <f t="shared" si="0"/>
        <v>0.5239086348287506</v>
      </c>
      <c r="F11" s="66">
        <v>0.8292506674031115</v>
      </c>
      <c r="G11" s="73"/>
    </row>
    <row r="12" spans="1:7" ht="29.25" customHeight="1">
      <c r="A12" s="50">
        <v>1</v>
      </c>
      <c r="B12" s="51" t="s">
        <v>37</v>
      </c>
      <c r="C12" s="49">
        <v>10115</v>
      </c>
      <c r="D12" s="62">
        <v>5180.313</v>
      </c>
      <c r="E12" s="41">
        <f t="shared" si="0"/>
        <v>0.5121416707859614</v>
      </c>
      <c r="F12" s="69">
        <v>0.825721131259983</v>
      </c>
      <c r="G12" s="73"/>
    </row>
    <row r="13" spans="1:7" ht="15.75">
      <c r="A13" s="50">
        <v>2</v>
      </c>
      <c r="B13" s="51" t="s">
        <v>58</v>
      </c>
      <c r="C13" s="49">
        <v>250</v>
      </c>
      <c r="D13" s="14">
        <v>250</v>
      </c>
      <c r="E13" s="41">
        <f t="shared" si="0"/>
        <v>1</v>
      </c>
      <c r="F13" s="67">
        <v>1</v>
      </c>
      <c r="G13" s="73"/>
    </row>
    <row r="14" spans="1:7" s="2" customFormat="1" ht="15.75">
      <c r="A14" s="46" t="s">
        <v>7</v>
      </c>
      <c r="B14" s="47" t="s">
        <v>19</v>
      </c>
      <c r="C14" s="59">
        <f>SUM(C15:C27)</f>
        <v>307765</v>
      </c>
      <c r="D14" s="59">
        <f>SUM(D15:D27)</f>
        <v>157421.089</v>
      </c>
      <c r="E14" s="66">
        <f t="shared" si="0"/>
        <v>0.5114976979188667</v>
      </c>
      <c r="F14" s="66">
        <v>0.6896791070675559</v>
      </c>
      <c r="G14" s="73"/>
    </row>
    <row r="15" spans="1:7" ht="15.75">
      <c r="A15" s="50" t="s">
        <v>38</v>
      </c>
      <c r="B15" s="51" t="s">
        <v>39</v>
      </c>
      <c r="C15" s="49">
        <f>110876+534.196</f>
        <v>111410.196</v>
      </c>
      <c r="D15" s="14">
        <v>64565.837</v>
      </c>
      <c r="E15" s="41">
        <f t="shared" si="0"/>
        <v>0.5795325680963707</v>
      </c>
      <c r="F15" s="67">
        <v>0.5348587286395825</v>
      </c>
      <c r="G15" s="73"/>
    </row>
    <row r="16" spans="1:7" ht="15.75">
      <c r="A16" s="50" t="s">
        <v>38</v>
      </c>
      <c r="B16" s="51" t="s">
        <v>55</v>
      </c>
      <c r="C16" s="49"/>
      <c r="D16" s="14"/>
      <c r="E16" s="41"/>
      <c r="F16" s="67"/>
      <c r="G16" s="73"/>
    </row>
    <row r="17" spans="1:7" ht="15.75">
      <c r="A17" s="50" t="s">
        <v>38</v>
      </c>
      <c r="B17" s="51" t="s">
        <v>47</v>
      </c>
      <c r="C17" s="49">
        <f>2657.734+520</f>
        <v>3177.734</v>
      </c>
      <c r="D17" s="14">
        <v>3835.834</v>
      </c>
      <c r="E17" s="41">
        <f>D17/C17</f>
        <v>1.2070972586125837</v>
      </c>
      <c r="F17" s="67">
        <v>1.0322249943598796</v>
      </c>
      <c r="G17" s="73"/>
    </row>
    <row r="18" spans="1:7" ht="15.75">
      <c r="A18" s="50" t="s">
        <v>38</v>
      </c>
      <c r="B18" s="51" t="s">
        <v>48</v>
      </c>
      <c r="C18" s="49">
        <f>250+2212</f>
        <v>2462</v>
      </c>
      <c r="D18" s="14">
        <v>1765.909</v>
      </c>
      <c r="E18" s="41">
        <f>D18/C18</f>
        <v>0.7172660438667751</v>
      </c>
      <c r="F18" s="67">
        <v>0.7589143161255987</v>
      </c>
      <c r="G18" s="73"/>
    </row>
    <row r="19" spans="1:7" ht="15.75">
      <c r="A19" s="50" t="s">
        <v>38</v>
      </c>
      <c r="B19" s="51" t="s">
        <v>49</v>
      </c>
      <c r="C19" s="49">
        <v>18147.105</v>
      </c>
      <c r="D19" s="14">
        <v>13115.904</v>
      </c>
      <c r="E19" s="41">
        <f>D19/C19</f>
        <v>0.7227546211916447</v>
      </c>
      <c r="F19" s="67">
        <v>1.2742684559503845</v>
      </c>
      <c r="G19" s="73"/>
    </row>
    <row r="20" spans="1:7" ht="15.75">
      <c r="A20" s="50" t="s">
        <v>38</v>
      </c>
      <c r="B20" s="51" t="s">
        <v>63</v>
      </c>
      <c r="C20" s="49">
        <f>2528.658+234+351</f>
        <v>3113.658</v>
      </c>
      <c r="D20" s="14">
        <v>1770.154</v>
      </c>
      <c r="E20" s="41">
        <f>D20/C20</f>
        <v>0.5685126625981403</v>
      </c>
      <c r="F20" s="67">
        <v>0.506738765765206</v>
      </c>
      <c r="G20" s="73"/>
    </row>
    <row r="21" spans="1:7" ht="15.75">
      <c r="A21" s="50" t="s">
        <v>38</v>
      </c>
      <c r="B21" s="51" t="s">
        <v>50</v>
      </c>
      <c r="C21" s="49"/>
      <c r="D21" s="14"/>
      <c r="E21" s="41"/>
      <c r="F21" s="67"/>
      <c r="G21" s="73"/>
    </row>
    <row r="22" spans="1:7" ht="15.75">
      <c r="A22" s="50" t="s">
        <v>38</v>
      </c>
      <c r="B22" s="51" t="s">
        <v>51</v>
      </c>
      <c r="C22" s="49"/>
      <c r="D22" s="14"/>
      <c r="E22" s="41"/>
      <c r="F22" s="67"/>
      <c r="G22" s="73"/>
    </row>
    <row r="23" spans="1:7" ht="15.75">
      <c r="A23" s="50" t="s">
        <v>38</v>
      </c>
      <c r="B23" s="51" t="s">
        <v>52</v>
      </c>
      <c r="C23" s="49">
        <v>3130</v>
      </c>
      <c r="D23" s="14">
        <v>5</v>
      </c>
      <c r="E23" s="41">
        <f aca="true" t="shared" si="1" ref="E23:E29">D23/C23</f>
        <v>0.001597444089456869</v>
      </c>
      <c r="F23" s="67">
        <v>0.0125</v>
      </c>
      <c r="G23" s="73"/>
    </row>
    <row r="24" spans="1:7" ht="15.75">
      <c r="A24" s="50" t="s">
        <v>38</v>
      </c>
      <c r="B24" s="51" t="s">
        <v>53</v>
      </c>
      <c r="C24" s="49">
        <f>69211.9+396</f>
        <v>69607.9</v>
      </c>
      <c r="D24" s="14">
        <v>6989.072</v>
      </c>
      <c r="E24" s="41">
        <f t="shared" si="1"/>
        <v>0.10040630445682172</v>
      </c>
      <c r="F24" s="67">
        <v>1.179255601573484</v>
      </c>
      <c r="G24" s="73"/>
    </row>
    <row r="25" spans="1:7" ht="31.5">
      <c r="A25" s="50" t="s">
        <v>38</v>
      </c>
      <c r="B25" s="51" t="s">
        <v>56</v>
      </c>
      <c r="C25" s="49">
        <f>27479.047+46034.659</f>
        <v>73513.706</v>
      </c>
      <c r="D25" s="14">
        <f>56194.196-D28</f>
        <v>55997.415</v>
      </c>
      <c r="E25" s="41">
        <f t="shared" si="1"/>
        <v>0.7617275477854428</v>
      </c>
      <c r="F25" s="67">
        <v>0.6422694419304689</v>
      </c>
      <c r="G25" s="73"/>
    </row>
    <row r="26" spans="1:7" ht="15.75">
      <c r="A26" s="50" t="s">
        <v>38</v>
      </c>
      <c r="B26" s="51" t="s">
        <v>54</v>
      </c>
      <c r="C26" s="49">
        <f>12760.732+267.145</f>
        <v>13027.877</v>
      </c>
      <c r="D26" s="14">
        <v>9343.584</v>
      </c>
      <c r="E26" s="41">
        <f t="shared" si="1"/>
        <v>0.7171992796677463</v>
      </c>
      <c r="F26" s="67">
        <v>0.8229760734686516</v>
      </c>
      <c r="G26" s="73"/>
    </row>
    <row r="27" spans="1:7" ht="15.75">
      <c r="A27" s="50"/>
      <c r="B27" s="51" t="s">
        <v>57</v>
      </c>
      <c r="C27" s="49">
        <f>11054.824-630-250</f>
        <v>10174.824</v>
      </c>
      <c r="D27" s="14">
        <v>32.38</v>
      </c>
      <c r="E27" s="41">
        <f t="shared" si="1"/>
        <v>0.003182364628616672</v>
      </c>
      <c r="F27" s="67">
        <v>0.03888888888888889</v>
      </c>
      <c r="G27" s="73"/>
    </row>
    <row r="28" spans="1:7" s="2" customFormat="1" ht="15.75">
      <c r="A28" s="46" t="s">
        <v>11</v>
      </c>
      <c r="B28" s="47" t="s">
        <v>20</v>
      </c>
      <c r="C28" s="59">
        <f>5908+455</f>
        <v>6363</v>
      </c>
      <c r="D28" s="59">
        <v>196.781</v>
      </c>
      <c r="E28" s="66">
        <f t="shared" si="1"/>
        <v>0.030925821153543927</v>
      </c>
      <c r="F28" s="66">
        <v>0.05697755960729313</v>
      </c>
      <c r="G28" s="73"/>
    </row>
    <row r="29" spans="1:7" s="2" customFormat="1" ht="31.5">
      <c r="A29" s="46" t="s">
        <v>15</v>
      </c>
      <c r="B29" s="47" t="s">
        <v>60</v>
      </c>
      <c r="C29" s="59">
        <f>SUM(C30:C32)</f>
        <v>1000</v>
      </c>
      <c r="D29" s="59">
        <f>SUM(D30:D32)</f>
        <v>0</v>
      </c>
      <c r="E29" s="66">
        <f t="shared" si="1"/>
        <v>0</v>
      </c>
      <c r="F29" s="66">
        <v>0.862508484396987</v>
      </c>
      <c r="G29" s="73"/>
    </row>
    <row r="30" spans="1:7" s="52" customFormat="1" ht="15.75">
      <c r="A30" s="50">
        <v>1</v>
      </c>
      <c r="B30" s="51" t="s">
        <v>61</v>
      </c>
      <c r="C30" s="48"/>
      <c r="D30" s="60"/>
      <c r="E30" s="41"/>
      <c r="F30" s="41"/>
      <c r="G30" s="73"/>
    </row>
    <row r="31" spans="1:7" s="52" customFormat="1" ht="15.75">
      <c r="A31" s="56">
        <v>2</v>
      </c>
      <c r="B31" s="57" t="s">
        <v>62</v>
      </c>
      <c r="C31" s="58">
        <v>1000</v>
      </c>
      <c r="D31" s="63"/>
      <c r="E31" s="41"/>
      <c r="F31" s="71"/>
      <c r="G31" s="73"/>
    </row>
    <row r="32" spans="1:7" s="52" customFormat="1" ht="15.75">
      <c r="A32" s="53">
        <v>3</v>
      </c>
      <c r="B32" s="54" t="s">
        <v>65</v>
      </c>
      <c r="C32" s="55"/>
      <c r="D32" s="64"/>
      <c r="E32" s="43"/>
      <c r="F32" s="43">
        <v>0.8599513285324063</v>
      </c>
      <c r="G32" s="73"/>
    </row>
  </sheetData>
  <sheetProtection/>
  <mergeCells count="7">
    <mergeCell ref="D7:D8"/>
    <mergeCell ref="E7:F7"/>
    <mergeCell ref="A7:A8"/>
    <mergeCell ref="B7:B8"/>
    <mergeCell ref="A4:F4"/>
    <mergeCell ref="A5:F5"/>
    <mergeCell ref="C7:C8"/>
  </mergeCells>
  <printOptions/>
  <pageMargins left="0.75" right="0.2" top="0.57" bottom="0.54" header="0.3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PTC HA LANG</cp:lastModifiedBy>
  <cp:lastPrinted>2022-10-10T03:37:54Z</cp:lastPrinted>
  <dcterms:created xsi:type="dcterms:W3CDTF">2018-04-04T01:53:16Z</dcterms:created>
  <dcterms:modified xsi:type="dcterms:W3CDTF">2022-10-10T08:53:49Z</dcterms:modified>
  <cp:category/>
  <cp:version/>
  <cp:contentType/>
  <cp:contentStatus/>
</cp:coreProperties>
</file>