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TL Trùng Khánh\BC tháng phòng\(17) 25.11\"/>
    </mc:Choice>
  </mc:AlternateContent>
  <bookViews>
    <workbookView xWindow="0" yWindow="0" windowWidth="28800" windowHeight="12420" firstSheet="1" activeTab="1"/>
  </bookViews>
  <sheets>
    <sheet name="BC Đoàn ktra của tỉnh" sheetId="49" state="hidden" r:id="rId1"/>
    <sheet name="KH vốn gộp" sheetId="44" r:id="rId2"/>
    <sheet name="CĐT- BQLDA" sheetId="36" r:id="rId3"/>
    <sheet name="CĐT- CÁC XÃ" sheetId="34" r:id="rId4"/>
    <sheet name="TNMT" sheetId="52" r:id="rId5"/>
    <sheet name="Vốn Sự nghiệp" sheetId="51" r:id="rId6"/>
    <sheet name="Nộp Báo cáo" sheetId="46" r:id="rId7"/>
    <sheet name="BIỂU GỬI TỈNH" sheetId="50" state="hidden" r:id="rId8"/>
    <sheet name="Vốn SN có tính chất đầu tư" sheetId="47" state="hidden" r:id="rId9"/>
    <sheet name="Sheet1" sheetId="48" state="hidden" r:id="rId10"/>
  </sheets>
  <definedNames>
    <definedName name="_xlnm._FilterDatabase" localSheetId="0" hidden="1">'BC Đoàn ktra của tỉnh'!$A$1:$T$244</definedName>
    <definedName name="_xlnm._FilterDatabase" localSheetId="2" hidden="1">'CĐT- BQLDA'!$A$1:$BT$97</definedName>
    <definedName name="_xlnm._FilterDatabase" localSheetId="3" hidden="1">'CĐT- CÁC XÃ'!$A$8:$JG$315</definedName>
    <definedName name="_xlnm._FilterDatabase" localSheetId="1" hidden="1">'KH vốn gộp'!$A$1:$L$322</definedName>
    <definedName name="_xlnm._FilterDatabase" localSheetId="5" hidden="1">'Vốn Sự nghiệp'!$A$183:$AG$277</definedName>
    <definedName name="_xlnm.Print_Area" localSheetId="0">'BC Đoàn ktra của tỉnh'!$A$4:$T$585</definedName>
    <definedName name="_xlnm.Print_Area" localSheetId="2">'CĐT- BQLDA'!$A$1:$BT$138</definedName>
    <definedName name="_xlnm.Print_Area" localSheetId="3">'CĐT- CÁC XÃ'!$A$1:$BQ$317</definedName>
    <definedName name="_xlnm.Print_Area" localSheetId="1">'KH vốn gộp'!$A$1:$L$29</definedName>
    <definedName name="_xlnm.Print_Area" localSheetId="6">'Nộp Báo cáo'!$A$2:$L$29</definedName>
    <definedName name="_xlnm.Print_Area" localSheetId="9">Sheet1!$A$61:$E$121</definedName>
    <definedName name="_xlnm.Print_Area" localSheetId="8">'Vốn SN có tính chất đầu tư'!$A$1:$R$53</definedName>
    <definedName name="_xlnm.Print_Area" localSheetId="5">'Vốn Sự nghiệp'!$A$182:$V$277</definedName>
    <definedName name="_xlnm.Print_Titles" localSheetId="0">'BC Đoàn ktra của tỉnh'!$4:$8</definedName>
    <definedName name="_xlnm.Print_Titles" localSheetId="2">'CĐT- BQLDA'!$5:$8</definedName>
    <definedName name="_xlnm.Print_Titles" localSheetId="3">'CĐT- CÁC XÃ'!$4:$7</definedName>
    <definedName name="_xlnm.Print_Titles" localSheetId="1">'KH vốn gộp'!$4:$6</definedName>
    <definedName name="_xlnm.Print_Titles" localSheetId="6">'Nộp Báo cáo'!$3:$4</definedName>
    <definedName name="_xlnm.Print_Titles" localSheetId="8">'Vốn SN có tính chất đầu tư'!$3:$5</definedName>
    <definedName name="_xlnm.Print_Titles" localSheetId="5">'Vốn Sự nghiệp'!$5:$6</definedName>
  </definedNames>
  <calcPr calcId="152511"/>
</workbook>
</file>

<file path=xl/calcChain.xml><?xml version="1.0" encoding="utf-8"?>
<calcChain xmlns="http://schemas.openxmlformats.org/spreadsheetml/2006/main">
  <c r="A3" i="51" l="1"/>
  <c r="A2" i="52"/>
  <c r="A2" i="34"/>
  <c r="R277" i="51" l="1"/>
  <c r="S277" i="51"/>
  <c r="T277" i="51"/>
  <c r="T275" i="51" s="1"/>
  <c r="S182" i="51"/>
  <c r="T182" i="51"/>
  <c r="S185" i="51"/>
  <c r="T185" i="51"/>
  <c r="S189" i="51"/>
  <c r="T189" i="51"/>
  <c r="S190" i="51"/>
  <c r="S280" i="51" s="1"/>
  <c r="T190" i="51"/>
  <c r="S192" i="51"/>
  <c r="T192" i="51"/>
  <c r="S193" i="51"/>
  <c r="T193" i="51"/>
  <c r="S195" i="51"/>
  <c r="T195" i="51"/>
  <c r="S196" i="51"/>
  <c r="T196" i="51"/>
  <c r="S198" i="51"/>
  <c r="T198" i="51"/>
  <c r="S199" i="51"/>
  <c r="T199" i="51"/>
  <c r="S201" i="51"/>
  <c r="T201" i="51"/>
  <c r="S202" i="51"/>
  <c r="T202" i="51"/>
  <c r="S204" i="51"/>
  <c r="T204" i="51"/>
  <c r="S205" i="51"/>
  <c r="T205" i="51"/>
  <c r="S208" i="51"/>
  <c r="S206" i="51" s="1"/>
  <c r="T208" i="51"/>
  <c r="T206" i="51" s="1"/>
  <c r="S210" i="51"/>
  <c r="S279" i="51" s="1"/>
  <c r="T210" i="51"/>
  <c r="S211" i="51"/>
  <c r="T211" i="51"/>
  <c r="S213" i="51"/>
  <c r="T213" i="51"/>
  <c r="S214" i="51"/>
  <c r="T214" i="51"/>
  <c r="S216" i="51"/>
  <c r="S215" i="51" s="1"/>
  <c r="T216" i="51"/>
  <c r="T215" i="51" s="1"/>
  <c r="S219" i="51"/>
  <c r="S218" i="51" s="1"/>
  <c r="T219" i="51"/>
  <c r="S220" i="51"/>
  <c r="T220" i="51"/>
  <c r="S222" i="51"/>
  <c r="T222" i="51"/>
  <c r="S223" i="51"/>
  <c r="T223" i="51"/>
  <c r="S226" i="51"/>
  <c r="S224" i="51" s="1"/>
  <c r="T226" i="51"/>
  <c r="T224" i="51" s="1"/>
  <c r="S228" i="51"/>
  <c r="S227" i="51" s="1"/>
  <c r="T228" i="51"/>
  <c r="T227" i="51" s="1"/>
  <c r="S231" i="51"/>
  <c r="T231" i="51"/>
  <c r="S232" i="51"/>
  <c r="T232" i="51"/>
  <c r="S235" i="51"/>
  <c r="S233" i="51" s="1"/>
  <c r="T235" i="51"/>
  <c r="T233" i="51" s="1"/>
  <c r="S238" i="51"/>
  <c r="S236" i="51" s="1"/>
  <c r="T238" i="51"/>
  <c r="T236" i="51" s="1"/>
  <c r="S241" i="51"/>
  <c r="S239" i="51" s="1"/>
  <c r="T241" i="51"/>
  <c r="T239" i="51" s="1"/>
  <c r="S244" i="51"/>
  <c r="S242" i="51" s="1"/>
  <c r="T244" i="51"/>
  <c r="T242" i="51" s="1"/>
  <c r="S246" i="51"/>
  <c r="S245" i="51" s="1"/>
  <c r="T246" i="51"/>
  <c r="T245" i="51" s="1"/>
  <c r="S249" i="51"/>
  <c r="S248" i="51" s="1"/>
  <c r="T249" i="51"/>
  <c r="S250" i="51"/>
  <c r="T250" i="51"/>
  <c r="S253" i="51"/>
  <c r="S251" i="51" s="1"/>
  <c r="T253" i="51"/>
  <c r="T251" i="51" s="1"/>
  <c r="S255" i="51"/>
  <c r="S254" i="51" s="1"/>
  <c r="T255" i="51"/>
  <c r="S256" i="51"/>
  <c r="T256" i="51"/>
  <c r="S258" i="51"/>
  <c r="S257" i="51" s="1"/>
  <c r="T258" i="51"/>
  <c r="T257" i="51" s="1"/>
  <c r="S259" i="51"/>
  <c r="T259" i="51"/>
  <c r="S261" i="51"/>
  <c r="T261" i="51"/>
  <c r="S262" i="51"/>
  <c r="S260" i="51" s="1"/>
  <c r="T262" i="51"/>
  <c r="T260" i="51" s="1"/>
  <c r="S264" i="51"/>
  <c r="T264" i="51"/>
  <c r="S265" i="51"/>
  <c r="T265" i="51"/>
  <c r="S267" i="51"/>
  <c r="S266" i="51" s="1"/>
  <c r="T267" i="51"/>
  <c r="T266" i="51" s="1"/>
  <c r="S268" i="51"/>
  <c r="T268" i="51"/>
  <c r="S270" i="51"/>
  <c r="T270" i="51"/>
  <c r="S271" i="51"/>
  <c r="T271" i="51"/>
  <c r="S273" i="51"/>
  <c r="S272" i="51" s="1"/>
  <c r="T273" i="51"/>
  <c r="S274" i="51"/>
  <c r="T274" i="51"/>
  <c r="T272" i="51" s="1"/>
  <c r="S275" i="51"/>
  <c r="T167" i="51"/>
  <c r="T146" i="51"/>
  <c r="T138" i="51"/>
  <c r="T126" i="51"/>
  <c r="T118" i="51"/>
  <c r="T108" i="51"/>
  <c r="T92" i="51"/>
  <c r="T70" i="51"/>
  <c r="T68" i="51"/>
  <c r="T66" i="51"/>
  <c r="T64" i="51"/>
  <c r="T54" i="51"/>
  <c r="T51" i="51"/>
  <c r="T45" i="51"/>
  <c r="T28" i="51"/>
  <c r="T23" i="51"/>
  <c r="T12" i="51"/>
  <c r="T11" i="51" s="1"/>
  <c r="S230" i="51" l="1"/>
  <c r="T269" i="51"/>
  <c r="T221" i="51"/>
  <c r="S212" i="51"/>
  <c r="S269" i="51"/>
  <c r="S221" i="51"/>
  <c r="T209" i="51"/>
  <c r="T254" i="51"/>
  <c r="T248" i="51"/>
  <c r="T230" i="51"/>
  <c r="S209" i="51"/>
  <c r="S278" i="51"/>
  <c r="T63" i="51"/>
  <c r="T263" i="51"/>
  <c r="T203" i="51"/>
  <c r="T197" i="51"/>
  <c r="T194" i="51"/>
  <c r="T191" i="51"/>
  <c r="T188" i="51"/>
  <c r="S263" i="51"/>
  <c r="T212" i="51"/>
  <c r="S203" i="51"/>
  <c r="S200" i="51"/>
  <c r="S197" i="51"/>
  <c r="S194" i="51"/>
  <c r="S191" i="51"/>
  <c r="S188" i="51"/>
  <c r="T27" i="51"/>
  <c r="T10" i="51" s="1"/>
  <c r="T9" i="51" s="1"/>
  <c r="T8" i="51" s="1"/>
  <c r="T7" i="51" s="1"/>
  <c r="T218" i="51"/>
  <c r="T200" i="51"/>
  <c r="T279" i="51"/>
  <c r="T280" i="51"/>
  <c r="BL314" i="34"/>
  <c r="BL311" i="34"/>
  <c r="BL310" i="34" s="1"/>
  <c r="BL303" i="34"/>
  <c r="BL298" i="34"/>
  <c r="BL297" i="34" s="1"/>
  <c r="BL294" i="34"/>
  <c r="BL293" i="34" s="1"/>
  <c r="BL290" i="34"/>
  <c r="BL287" i="34"/>
  <c r="BL285" i="34"/>
  <c r="BL282" i="34"/>
  <c r="BL281" i="34" s="1"/>
  <c r="BL277" i="34"/>
  <c r="BL275" i="34"/>
  <c r="BL271" i="34"/>
  <c r="BL270" i="34" s="1"/>
  <c r="BL267" i="34"/>
  <c r="BL266" i="34" s="1"/>
  <c r="BL262" i="34"/>
  <c r="BL260" i="34"/>
  <c r="BL259" i="34" s="1"/>
  <c r="BL255" i="34"/>
  <c r="BL251" i="34"/>
  <c r="BL244" i="34"/>
  <c r="BL243" i="34" s="1"/>
  <c r="BL241" i="34"/>
  <c r="BL238" i="34"/>
  <c r="BL233" i="34"/>
  <c r="BL228" i="34"/>
  <c r="BL221" i="34"/>
  <c r="BL218" i="34"/>
  <c r="BL217" i="34" s="1"/>
  <c r="BL213" i="34"/>
  <c r="BL211" i="34"/>
  <c r="BL203" i="34"/>
  <c r="BL197" i="34"/>
  <c r="BL193" i="34"/>
  <c r="BL192" i="34" s="1"/>
  <c r="BL188" i="34"/>
  <c r="BL186" i="34"/>
  <c r="BL176" i="34" s="1"/>
  <c r="BL177" i="34"/>
  <c r="BL166" i="34"/>
  <c r="BL164" i="34"/>
  <c r="BL163" i="34" s="1"/>
  <c r="BL160" i="34"/>
  <c r="BL158" i="34"/>
  <c r="BL156" i="34"/>
  <c r="BL153" i="34"/>
  <c r="BL148" i="34"/>
  <c r="BL146" i="34"/>
  <c r="BL145" i="34" s="1"/>
  <c r="BL140" i="34"/>
  <c r="BL137" i="34"/>
  <c r="BL136" i="34" s="1"/>
  <c r="BL135" i="34" s="1"/>
  <c r="BL130" i="34"/>
  <c r="BL129" i="34" s="1"/>
  <c r="BL124" i="34"/>
  <c r="BL120" i="34"/>
  <c r="BL116" i="34"/>
  <c r="BL114" i="34"/>
  <c r="BL109" i="34"/>
  <c r="BL107" i="34"/>
  <c r="BL106" i="34" s="1"/>
  <c r="BL101" i="34"/>
  <c r="BL98" i="34"/>
  <c r="BL94" i="34"/>
  <c r="BL93" i="34" s="1"/>
  <c r="BL84" i="34"/>
  <c r="BL83" i="34"/>
  <c r="BL79" i="34"/>
  <c r="BL77" i="34"/>
  <c r="BL74" i="34"/>
  <c r="BL71" i="34" s="1"/>
  <c r="BL72" i="34"/>
  <c r="BL67" i="34"/>
  <c r="BL65" i="34"/>
  <c r="BL63" i="34"/>
  <c r="BL62" i="34" s="1"/>
  <c r="BL54" i="34"/>
  <c r="BL51" i="34"/>
  <c r="BL47" i="34"/>
  <c r="BL45" i="34"/>
  <c r="BL44" i="34" s="1"/>
  <c r="BL43" i="34" s="1"/>
  <c r="BL41" i="34"/>
  <c r="BL37" i="34"/>
  <c r="BL33" i="34" s="1"/>
  <c r="BL34" i="34"/>
  <c r="BL31" i="34"/>
  <c r="BL30" i="34" s="1"/>
  <c r="BL26" i="34"/>
  <c r="BL21" i="34"/>
  <c r="BL20" i="34" s="1"/>
  <c r="BL16" i="34"/>
  <c r="BL14" i="34"/>
  <c r="BL12" i="34"/>
  <c r="BL11" i="34" s="1"/>
  <c r="AG314" i="34"/>
  <c r="AG311" i="34"/>
  <c r="AG310" i="34" s="1"/>
  <c r="AG303" i="34"/>
  <c r="AG298" i="34"/>
  <c r="AG294" i="34"/>
  <c r="AG293" i="34" s="1"/>
  <c r="AG290" i="34"/>
  <c r="AG287" i="34"/>
  <c r="AG285" i="34"/>
  <c r="AG284" i="34" s="1"/>
  <c r="AG282" i="34"/>
  <c r="AG281" i="34" s="1"/>
  <c r="AG277" i="34"/>
  <c r="AG275" i="34"/>
  <c r="AG271" i="34"/>
  <c r="AG267" i="34"/>
  <c r="AG266" i="34" s="1"/>
  <c r="AG262" i="34"/>
  <c r="AG260" i="34"/>
  <c r="AG259" i="34" s="1"/>
  <c r="AG258" i="34" s="1"/>
  <c r="AG255" i="34"/>
  <c r="AG251" i="34"/>
  <c r="AG243" i="34" s="1"/>
  <c r="AG244" i="34"/>
  <c r="AG241" i="34"/>
  <c r="AG238" i="34"/>
  <c r="AG237" i="34" s="1"/>
  <c r="AG233" i="34"/>
  <c r="AG228" i="34"/>
  <c r="AG221" i="34"/>
  <c r="AG218" i="34"/>
  <c r="AG217" i="34" s="1"/>
  <c r="AG213" i="34"/>
  <c r="AG211" i="34"/>
  <c r="AG203" i="34"/>
  <c r="AG197" i="34"/>
  <c r="AG193" i="34"/>
  <c r="AG188" i="34"/>
  <c r="AG186" i="34"/>
  <c r="AG177" i="34"/>
  <c r="AG176" i="34" s="1"/>
  <c r="AG166" i="34"/>
  <c r="AG164" i="34"/>
  <c r="AG160" i="34"/>
  <c r="AG158" i="34"/>
  <c r="AG156" i="34"/>
  <c r="AG153" i="34"/>
  <c r="AG148" i="34"/>
  <c r="AG146" i="34"/>
  <c r="AG145" i="34" s="1"/>
  <c r="AG140" i="34"/>
  <c r="AG137" i="34"/>
  <c r="AG130" i="34"/>
  <c r="AG129" i="34" s="1"/>
  <c r="AG124" i="34"/>
  <c r="AG120" i="34"/>
  <c r="AG116" i="34"/>
  <c r="AG114" i="34"/>
  <c r="AG109" i="34"/>
  <c r="AG107" i="34"/>
  <c r="AG106" i="34" s="1"/>
  <c r="AG101" i="34"/>
  <c r="AG98" i="34"/>
  <c r="AG94" i="34"/>
  <c r="AG93" i="34" s="1"/>
  <c r="AG84" i="34"/>
  <c r="AG83" i="34" s="1"/>
  <c r="AG79" i="34"/>
  <c r="AG77" i="34"/>
  <c r="AG74" i="34"/>
  <c r="AG71" i="34" s="1"/>
  <c r="AG72" i="34"/>
  <c r="AG67" i="34"/>
  <c r="AG65" i="34"/>
  <c r="AG63" i="34"/>
  <c r="AG54" i="34"/>
  <c r="AG51" i="34"/>
  <c r="AG47" i="34"/>
  <c r="AG45" i="34"/>
  <c r="AG44" i="34" s="1"/>
  <c r="AG41" i="34"/>
  <c r="AG37" i="34"/>
  <c r="AG34" i="34"/>
  <c r="AG33" i="34" s="1"/>
  <c r="AG31" i="34"/>
  <c r="AG30" i="34" s="1"/>
  <c r="AG26" i="34"/>
  <c r="AG21" i="34"/>
  <c r="AG20" i="34" s="1"/>
  <c r="AG16" i="34"/>
  <c r="AG14" i="34"/>
  <c r="AG12" i="34"/>
  <c r="AG11" i="34" s="1"/>
  <c r="AG10" i="34" s="1"/>
  <c r="BO133" i="36"/>
  <c r="BO132" i="36" s="1"/>
  <c r="BO131" i="36" s="1"/>
  <c r="BO128" i="36"/>
  <c r="BO126" i="36"/>
  <c r="BO125" i="36" s="1"/>
  <c r="BO124" i="36" s="1"/>
  <c r="BO123" i="36" s="1"/>
  <c r="BO119" i="36"/>
  <c r="BO116" i="36"/>
  <c r="BO113" i="36"/>
  <c r="BO110" i="36"/>
  <c r="BO108" i="36"/>
  <c r="BO107" i="36"/>
  <c r="BO104" i="36" s="1"/>
  <c r="BO105" i="36"/>
  <c r="BO98" i="36"/>
  <c r="BO94" i="36"/>
  <c r="BO85" i="36"/>
  <c r="BO63" i="36"/>
  <c r="BO42" i="36"/>
  <c r="BO37" i="36"/>
  <c r="BO36" i="36"/>
  <c r="BO32" i="36"/>
  <c r="BO29" i="36"/>
  <c r="BO24" i="36"/>
  <c r="BO21" i="36"/>
  <c r="BO20" i="36" s="1"/>
  <c r="BO19" i="36" s="1"/>
  <c r="BO16" i="36"/>
  <c r="BO13" i="36"/>
  <c r="BO12" i="36" s="1"/>
  <c r="AI133" i="36"/>
  <c r="AI132" i="36" s="1"/>
  <c r="AI131" i="36" s="1"/>
  <c r="AI128" i="36"/>
  <c r="AI126" i="36"/>
  <c r="AI119" i="36"/>
  <c r="AI116" i="36"/>
  <c r="AI113" i="36"/>
  <c r="AI110" i="36"/>
  <c r="AI108" i="36"/>
  <c r="AI107" i="36" s="1"/>
  <c r="AI105" i="36"/>
  <c r="AI98" i="36"/>
  <c r="AI94" i="36"/>
  <c r="AI85" i="36"/>
  <c r="AI84" i="36" s="1"/>
  <c r="AI83" i="36" s="1"/>
  <c r="AI82" i="36" s="1"/>
  <c r="AI63" i="36"/>
  <c r="AI42" i="36"/>
  <c r="AI41" i="36" s="1"/>
  <c r="AI40" i="36" s="1"/>
  <c r="AI37" i="36"/>
  <c r="AI36" i="36" s="1"/>
  <c r="AI32" i="36"/>
  <c r="AI29" i="36"/>
  <c r="AI24" i="36"/>
  <c r="AI21" i="36"/>
  <c r="AI20" i="36"/>
  <c r="AI16" i="36"/>
  <c r="AI12" i="36" s="1"/>
  <c r="AI13" i="36"/>
  <c r="BL309" i="34" l="1"/>
  <c r="AI104" i="36"/>
  <c r="AI125" i="36"/>
  <c r="AI124" i="36" s="1"/>
  <c r="AI123" i="36" s="1"/>
  <c r="AI19" i="36"/>
  <c r="AI11" i="36" s="1"/>
  <c r="AG50" i="34"/>
  <c r="AG136" i="34"/>
  <c r="AG270" i="34"/>
  <c r="AG309" i="34"/>
  <c r="BL202" i="34"/>
  <c r="BL191" i="34" s="1"/>
  <c r="BL220" i="34"/>
  <c r="AG76" i="34"/>
  <c r="AG97" i="34"/>
  <c r="AG96" i="34" s="1"/>
  <c r="AG43" i="34"/>
  <c r="AG62" i="34"/>
  <c r="AG70" i="34"/>
  <c r="AG82" i="34"/>
  <c r="AG113" i="34"/>
  <c r="AG112" i="34" s="1"/>
  <c r="AG192" i="34"/>
  <c r="BL19" i="34"/>
  <c r="BL258" i="34"/>
  <c r="AG135" i="34"/>
  <c r="AG236" i="34"/>
  <c r="AG265" i="34"/>
  <c r="BL10" i="34"/>
  <c r="BL162" i="34"/>
  <c r="AG19" i="34"/>
  <c r="AG119" i="34"/>
  <c r="AG118" i="34" s="1"/>
  <c r="AG152" i="34"/>
  <c r="AG151" i="34" s="1"/>
  <c r="AG163" i="34"/>
  <c r="AG162" i="34" s="1"/>
  <c r="AG202" i="34"/>
  <c r="AG220" i="34"/>
  <c r="AG216" i="34" s="1"/>
  <c r="AG280" i="34"/>
  <c r="AG297" i="34"/>
  <c r="AG292" i="34" s="1"/>
  <c r="BL76" i="34"/>
  <c r="BL70" i="34" s="1"/>
  <c r="BL97" i="34"/>
  <c r="BL96" i="34" s="1"/>
  <c r="BL237" i="34"/>
  <c r="BL236" i="34" s="1"/>
  <c r="BL265" i="34"/>
  <c r="BL292" i="34"/>
  <c r="T278" i="51"/>
  <c r="BO41" i="36"/>
  <c r="BO40" i="36" s="1"/>
  <c r="BL50" i="34"/>
  <c r="BL49" i="34" s="1"/>
  <c r="BL152" i="34"/>
  <c r="BL151" i="34" s="1"/>
  <c r="BL113" i="34"/>
  <c r="BL112" i="34" s="1"/>
  <c r="BL284" i="34"/>
  <c r="BL280" i="34" s="1"/>
  <c r="BL119" i="34"/>
  <c r="BL118" i="34" s="1"/>
  <c r="BL82" i="34"/>
  <c r="BL29" i="34"/>
  <c r="BO84" i="36"/>
  <c r="BO83" i="36" s="1"/>
  <c r="BO82" i="36" s="1"/>
  <c r="BO122" i="36"/>
  <c r="BO103" i="36" s="1"/>
  <c r="BO11" i="36"/>
  <c r="BL216" i="34"/>
  <c r="AG29" i="34"/>
  <c r="AI39" i="36"/>
  <c r="AI122" i="36"/>
  <c r="AI103" i="36" s="1"/>
  <c r="AH267" i="50"/>
  <c r="AI267" i="50"/>
  <c r="AJ267" i="50"/>
  <c r="AK267" i="50"/>
  <c r="AM267" i="50"/>
  <c r="AN267" i="50"/>
  <c r="AO267" i="50"/>
  <c r="AP267" i="50"/>
  <c r="AQ267" i="50"/>
  <c r="AR267" i="50"/>
  <c r="AS267" i="50"/>
  <c r="AG267" i="50"/>
  <c r="AG49" i="34" l="1"/>
  <c r="AI10" i="36"/>
  <c r="AG215" i="34"/>
  <c r="AG191" i="34"/>
  <c r="AG9" i="34" s="1"/>
  <c r="AG8" i="34" s="1"/>
  <c r="BO39" i="36"/>
  <c r="BO10" i="36" s="1"/>
  <c r="BO9" i="36" s="1"/>
  <c r="BL9" i="34"/>
  <c r="BL215" i="34"/>
  <c r="AI9" i="36"/>
  <c r="G99" i="44"/>
  <c r="G98" i="44" s="1"/>
  <c r="G23" i="44" s="1"/>
  <c r="H99" i="44"/>
  <c r="H98" i="44" s="1"/>
  <c r="H23" i="44" s="1"/>
  <c r="D99" i="44"/>
  <c r="D98" i="44" s="1"/>
  <c r="D23" i="44" s="1"/>
  <c r="E99" i="44"/>
  <c r="E98" i="44" s="1"/>
  <c r="E23" i="44" s="1"/>
  <c r="BO13" i="52"/>
  <c r="F13" i="52"/>
  <c r="C13" i="52"/>
  <c r="C12" i="52" s="1"/>
  <c r="C11" i="52" s="1"/>
  <c r="C10" i="52" s="1"/>
  <c r="C9" i="52" s="1"/>
  <c r="BL12" i="52"/>
  <c r="BK12" i="52"/>
  <c r="BJ12" i="52"/>
  <c r="BI12" i="52"/>
  <c r="BH12" i="52"/>
  <c r="BG12" i="52"/>
  <c r="BF12" i="52"/>
  <c r="BF11" i="52" s="1"/>
  <c r="BF10" i="52" s="1"/>
  <c r="BF9" i="52" s="1"/>
  <c r="BE12" i="52"/>
  <c r="BE11" i="52" s="1"/>
  <c r="BE10" i="52" s="1"/>
  <c r="BE9" i="52" s="1"/>
  <c r="BD12" i="52"/>
  <c r="BD11" i="52" s="1"/>
  <c r="BD10" i="52" s="1"/>
  <c r="BD9" i="52" s="1"/>
  <c r="BC12" i="52"/>
  <c r="BC11" i="52" s="1"/>
  <c r="BC10" i="52" s="1"/>
  <c r="BC9" i="52" s="1"/>
  <c r="BB12" i="52"/>
  <c r="BB11" i="52" s="1"/>
  <c r="BB10" i="52" s="1"/>
  <c r="BB9" i="52" s="1"/>
  <c r="BA12" i="52"/>
  <c r="BA11" i="52" s="1"/>
  <c r="BA10" i="52" s="1"/>
  <c r="BA9" i="52" s="1"/>
  <c r="AZ12" i="52"/>
  <c r="AY12" i="52"/>
  <c r="AY11" i="52" s="1"/>
  <c r="AY10" i="52" s="1"/>
  <c r="AY9" i="52" s="1"/>
  <c r="AX12" i="52"/>
  <c r="AX11" i="52" s="1"/>
  <c r="AX10" i="52" s="1"/>
  <c r="AX9" i="52" s="1"/>
  <c r="AW12" i="52"/>
  <c r="AV12" i="52"/>
  <c r="AV11" i="52" s="1"/>
  <c r="AV10" i="52" s="1"/>
  <c r="AV9" i="52" s="1"/>
  <c r="AU12" i="52"/>
  <c r="AU11" i="52" s="1"/>
  <c r="AU10" i="52" s="1"/>
  <c r="AU9" i="52" s="1"/>
  <c r="AT12" i="52"/>
  <c r="AT11" i="52" s="1"/>
  <c r="AT10" i="52" s="1"/>
  <c r="AT9" i="52" s="1"/>
  <c r="AS12" i="52"/>
  <c r="AS11" i="52" s="1"/>
  <c r="AS10" i="52" s="1"/>
  <c r="AS9" i="52" s="1"/>
  <c r="AR12" i="52"/>
  <c r="AR11" i="52" s="1"/>
  <c r="AR10" i="52" s="1"/>
  <c r="AR9" i="52" s="1"/>
  <c r="AQ12" i="52"/>
  <c r="AQ11" i="52" s="1"/>
  <c r="AQ10" i="52" s="1"/>
  <c r="AQ9" i="52" s="1"/>
  <c r="AP12" i="52"/>
  <c r="AO12" i="52"/>
  <c r="AO11" i="52" s="1"/>
  <c r="AO10" i="52" s="1"/>
  <c r="AO9" i="52" s="1"/>
  <c r="AN12" i="52"/>
  <c r="AM12" i="52"/>
  <c r="AL12" i="52"/>
  <c r="AL11" i="52" s="1"/>
  <c r="AL10" i="52" s="1"/>
  <c r="AL9" i="52" s="1"/>
  <c r="AK12" i="52"/>
  <c r="AJ12" i="52"/>
  <c r="AI12" i="52"/>
  <c r="BO12" i="52" s="1"/>
  <c r="AH12" i="52"/>
  <c r="AH11" i="52" s="1"/>
  <c r="AH10" i="52" s="1"/>
  <c r="AH9" i="52" s="1"/>
  <c r="AG12" i="52"/>
  <c r="AG11" i="52" s="1"/>
  <c r="AG10" i="52" s="1"/>
  <c r="AG9" i="52" s="1"/>
  <c r="AF12" i="52"/>
  <c r="AF11" i="52" s="1"/>
  <c r="AF10" i="52" s="1"/>
  <c r="AF9" i="52" s="1"/>
  <c r="AE12" i="52"/>
  <c r="AE11" i="52" s="1"/>
  <c r="AE10" i="52" s="1"/>
  <c r="AE9" i="52" s="1"/>
  <c r="AD12" i="52"/>
  <c r="AC12" i="52"/>
  <c r="AB12" i="52"/>
  <c r="AA12" i="52"/>
  <c r="Z12" i="52"/>
  <c r="Y12" i="52"/>
  <c r="X12" i="52"/>
  <c r="W12" i="52"/>
  <c r="V12" i="52"/>
  <c r="V11" i="52" s="1"/>
  <c r="V10" i="52" s="1"/>
  <c r="V9" i="52" s="1"/>
  <c r="U12" i="52"/>
  <c r="U11" i="52" s="1"/>
  <c r="U10" i="52" s="1"/>
  <c r="U9" i="52" s="1"/>
  <c r="T12" i="52"/>
  <c r="T11" i="52" s="1"/>
  <c r="T10" i="52" s="1"/>
  <c r="T9" i="52" s="1"/>
  <c r="S12" i="52"/>
  <c r="S11" i="52" s="1"/>
  <c r="S10" i="52" s="1"/>
  <c r="S9" i="52" s="1"/>
  <c r="R12" i="52"/>
  <c r="R11" i="52" s="1"/>
  <c r="R10" i="52" s="1"/>
  <c r="R9" i="52" s="1"/>
  <c r="Q12" i="52"/>
  <c r="Q11" i="52" s="1"/>
  <c r="Q10" i="52" s="1"/>
  <c r="Q9" i="52" s="1"/>
  <c r="P12" i="52"/>
  <c r="O12" i="52"/>
  <c r="O11" i="52" s="1"/>
  <c r="O10" i="52" s="1"/>
  <c r="O9" i="52" s="1"/>
  <c r="N12" i="52"/>
  <c r="N11" i="52" s="1"/>
  <c r="N10" i="52" s="1"/>
  <c r="N9" i="52" s="1"/>
  <c r="M12" i="52"/>
  <c r="L12" i="52"/>
  <c r="L11" i="52" s="1"/>
  <c r="L10" i="52" s="1"/>
  <c r="L9" i="52" s="1"/>
  <c r="K12" i="52"/>
  <c r="K11" i="52" s="1"/>
  <c r="K10" i="52" s="1"/>
  <c r="K9" i="52" s="1"/>
  <c r="J12" i="52"/>
  <c r="J11" i="52" s="1"/>
  <c r="J10" i="52" s="1"/>
  <c r="J9" i="52" s="1"/>
  <c r="I12" i="52"/>
  <c r="I11" i="52" s="1"/>
  <c r="I10" i="52" s="1"/>
  <c r="I9" i="52" s="1"/>
  <c r="H12" i="52"/>
  <c r="H11" i="52" s="1"/>
  <c r="H10" i="52" s="1"/>
  <c r="H9" i="52" s="1"/>
  <c r="G12" i="52"/>
  <c r="G11" i="52" s="1"/>
  <c r="G10" i="52" s="1"/>
  <c r="G9" i="52" s="1"/>
  <c r="E12" i="52"/>
  <c r="D12" i="52"/>
  <c r="D11" i="52" s="1"/>
  <c r="D10" i="52" s="1"/>
  <c r="D9" i="52" s="1"/>
  <c r="BL11" i="52"/>
  <c r="BK11" i="52"/>
  <c r="BJ11" i="52"/>
  <c r="BJ10" i="52" s="1"/>
  <c r="BJ9" i="52" s="1"/>
  <c r="BI11" i="52"/>
  <c r="BI10" i="52" s="1"/>
  <c r="BI9" i="52" s="1"/>
  <c r="BH11" i="52"/>
  <c r="BH10" i="52" s="1"/>
  <c r="BH9" i="52" s="1"/>
  <c r="BG11" i="52"/>
  <c r="BG10" i="52" s="1"/>
  <c r="BG9" i="52" s="1"/>
  <c r="AZ11" i="52"/>
  <c r="AW11" i="52"/>
  <c r="AW10" i="52" s="1"/>
  <c r="AW9" i="52" s="1"/>
  <c r="AP11" i="52"/>
  <c r="AP10" i="52" s="1"/>
  <c r="AP9" i="52" s="1"/>
  <c r="AN11" i="52"/>
  <c r="AN10" i="52" s="1"/>
  <c r="AN9" i="52" s="1"/>
  <c r="AM11" i="52"/>
  <c r="AM10" i="52" s="1"/>
  <c r="AM9" i="52" s="1"/>
  <c r="AK11" i="52"/>
  <c r="AK10" i="52" s="1"/>
  <c r="AK9" i="52" s="1"/>
  <c r="AJ11" i="52"/>
  <c r="AJ10" i="52" s="1"/>
  <c r="AJ9" i="52" s="1"/>
  <c r="AD11" i="52"/>
  <c r="AC11" i="52"/>
  <c r="AC10" i="52" s="1"/>
  <c r="AC9" i="52" s="1"/>
  <c r="AB11" i="52"/>
  <c r="AA11" i="52"/>
  <c r="Z11" i="52"/>
  <c r="Z10" i="52" s="1"/>
  <c r="Z9" i="52" s="1"/>
  <c r="Y11" i="52"/>
  <c r="Y10" i="52" s="1"/>
  <c r="Y9" i="52" s="1"/>
  <c r="X11" i="52"/>
  <c r="X10" i="52" s="1"/>
  <c r="X9" i="52" s="1"/>
  <c r="W11" i="52"/>
  <c r="W10" i="52" s="1"/>
  <c r="W9" i="52" s="1"/>
  <c r="P11" i="52"/>
  <c r="M11" i="52"/>
  <c r="M10" i="52" s="1"/>
  <c r="M9" i="52" s="1"/>
  <c r="E11" i="52"/>
  <c r="E10" i="52" s="1"/>
  <c r="E9" i="52" s="1"/>
  <c r="BL10" i="52"/>
  <c r="BL9" i="52" s="1"/>
  <c r="BK10" i="52"/>
  <c r="BK9" i="52" s="1"/>
  <c r="AZ10" i="52"/>
  <c r="AZ9" i="52" s="1"/>
  <c r="AD10" i="52"/>
  <c r="AD9" i="52" s="1"/>
  <c r="AB10" i="52"/>
  <c r="AB9" i="52" s="1"/>
  <c r="AA10" i="52"/>
  <c r="AA9" i="52" s="1"/>
  <c r="P10" i="52"/>
  <c r="P9" i="52" s="1"/>
  <c r="C99" i="44" l="1"/>
  <c r="C98" i="44" s="1"/>
  <c r="C23" i="44" s="1"/>
  <c r="F12" i="52"/>
  <c r="AL268" i="50"/>
  <c r="AI11" i="52"/>
  <c r="AI10" i="52" s="1"/>
  <c r="BO10" i="52" s="1"/>
  <c r="F99" i="44"/>
  <c r="F98" i="44" s="1"/>
  <c r="F23" i="44" s="1"/>
  <c r="I23" i="44" s="1"/>
  <c r="BL8" i="34"/>
  <c r="K23" i="44"/>
  <c r="K98" i="44"/>
  <c r="K99" i="44"/>
  <c r="AI9" i="52"/>
  <c r="BO9" i="52" s="1"/>
  <c r="BM12" i="52"/>
  <c r="F11" i="52"/>
  <c r="BM13" i="52"/>
  <c r="BO11" i="52"/>
  <c r="I99" i="44" l="1"/>
  <c r="I98" i="44"/>
  <c r="AL267" i="50"/>
  <c r="AT267" i="50" s="1"/>
  <c r="AT268" i="50"/>
  <c r="BM11" i="52"/>
  <c r="F10" i="52"/>
  <c r="F9" i="52" l="1"/>
  <c r="BM9" i="52" s="1"/>
  <c r="BM10" i="52"/>
  <c r="S167" i="51" l="1"/>
  <c r="S146" i="51"/>
  <c r="S138" i="51"/>
  <c r="S126" i="51"/>
  <c r="S118" i="51"/>
  <c r="S108" i="51"/>
  <c r="S92" i="51"/>
  <c r="S70" i="51"/>
  <c r="S68" i="51"/>
  <c r="S66" i="51"/>
  <c r="S64" i="51"/>
  <c r="S54" i="51"/>
  <c r="S51" i="51"/>
  <c r="S45" i="51"/>
  <c r="S28" i="51"/>
  <c r="S23" i="51"/>
  <c r="S12" i="51"/>
  <c r="S11" i="51" l="1"/>
  <c r="S63" i="51"/>
  <c r="S27" i="51"/>
  <c r="S10" i="51" s="1"/>
  <c r="S9" i="51" s="1"/>
  <c r="BK314" i="34"/>
  <c r="BK311" i="34"/>
  <c r="BK310" i="34" s="1"/>
  <c r="BK309" i="34" s="1"/>
  <c r="BK303" i="34"/>
  <c r="BK298" i="34"/>
  <c r="BK294" i="34"/>
  <c r="BK293" i="34"/>
  <c r="BK290" i="34"/>
  <c r="BK287" i="34"/>
  <c r="BK284" i="34" s="1"/>
  <c r="BK285" i="34"/>
  <c r="BK282" i="34"/>
  <c r="BK281" i="34" s="1"/>
  <c r="BK277" i="34"/>
  <c r="BK275" i="34"/>
  <c r="BK271" i="34"/>
  <c r="BK267" i="34"/>
  <c r="BK266" i="34" s="1"/>
  <c r="BK262" i="34"/>
  <c r="BK260" i="34"/>
  <c r="BK259" i="34" s="1"/>
  <c r="BK255" i="34"/>
  <c r="BK251" i="34"/>
  <c r="BK244" i="34"/>
  <c r="BK241" i="34"/>
  <c r="BK238" i="34"/>
  <c r="BK233" i="34"/>
  <c r="BK228" i="34"/>
  <c r="BK221" i="34"/>
  <c r="BK218" i="34"/>
  <c r="BK217" i="34" s="1"/>
  <c r="BK213" i="34"/>
  <c r="BK211" i="34"/>
  <c r="BK203" i="34"/>
  <c r="BK197" i="34"/>
  <c r="BK193" i="34"/>
  <c r="BK188" i="34"/>
  <c r="BK186" i="34"/>
  <c r="BK177" i="34"/>
  <c r="BK166" i="34"/>
  <c r="BK164" i="34"/>
  <c r="BK160" i="34"/>
  <c r="BK158" i="34"/>
  <c r="BK156" i="34"/>
  <c r="BK153" i="34"/>
  <c r="BK148" i="34"/>
  <c r="BK146" i="34"/>
  <c r="BK145" i="34" s="1"/>
  <c r="BK140" i="34"/>
  <c r="BK137" i="34"/>
  <c r="BK130" i="34"/>
  <c r="BK129" i="34" s="1"/>
  <c r="BK124" i="34"/>
  <c r="BK120" i="34"/>
  <c r="BK116" i="34"/>
  <c r="BK114" i="34"/>
  <c r="BK109" i="34"/>
  <c r="BK107" i="34"/>
  <c r="BK106" i="34" s="1"/>
  <c r="BK101" i="34"/>
  <c r="BK98" i="34"/>
  <c r="BK94" i="34"/>
  <c r="BK93" i="34" s="1"/>
  <c r="BK84" i="34"/>
  <c r="BK83" i="34" s="1"/>
  <c r="BK79" i="34"/>
  <c r="BK77" i="34"/>
  <c r="BK74" i="34"/>
  <c r="BK71" i="34" s="1"/>
  <c r="BK72" i="34"/>
  <c r="BK67" i="34"/>
  <c r="BK65" i="34"/>
  <c r="BK63" i="34"/>
  <c r="BK54" i="34"/>
  <c r="BK51" i="34"/>
  <c r="BK47" i="34"/>
  <c r="BK45" i="34"/>
  <c r="BK44" i="34" s="1"/>
  <c r="BK41" i="34"/>
  <c r="BK37" i="34"/>
  <c r="BK34" i="34"/>
  <c r="BK33" i="34" s="1"/>
  <c r="BK31" i="34"/>
  <c r="BK30" i="34" s="1"/>
  <c r="BK26" i="34"/>
  <c r="BK21" i="34"/>
  <c r="BK20" i="34" s="1"/>
  <c r="BK16" i="34"/>
  <c r="BK14" i="34"/>
  <c r="BK12" i="34"/>
  <c r="BK11" i="34" s="1"/>
  <c r="BK10" i="34" s="1"/>
  <c r="AF314" i="34"/>
  <c r="AF311" i="34"/>
  <c r="AF310" i="34" s="1"/>
  <c r="AF303" i="34"/>
  <c r="AF298" i="34"/>
  <c r="AF294" i="34"/>
  <c r="AF293" i="34" s="1"/>
  <c r="AF290" i="34"/>
  <c r="AF287" i="34"/>
  <c r="AF285" i="34"/>
  <c r="AF282" i="34"/>
  <c r="AF281" i="34" s="1"/>
  <c r="AF277" i="34"/>
  <c r="AF275" i="34"/>
  <c r="AF271" i="34"/>
  <c r="AF267" i="34"/>
  <c r="AF266" i="34" s="1"/>
  <c r="AF262" i="34"/>
  <c r="AF260" i="34"/>
  <c r="AF259" i="34" s="1"/>
  <c r="AF255" i="34"/>
  <c r="AF251" i="34"/>
  <c r="AF244" i="34"/>
  <c r="AF241" i="34"/>
  <c r="AF238" i="34"/>
  <c r="AF233" i="34"/>
  <c r="AF228" i="34"/>
  <c r="AF221" i="34"/>
  <c r="AF218" i="34"/>
  <c r="AF217" i="34" s="1"/>
  <c r="AF213" i="34"/>
  <c r="AF211" i="34"/>
  <c r="AF203" i="34"/>
  <c r="AF197" i="34"/>
  <c r="AF193" i="34"/>
  <c r="AF188" i="34"/>
  <c r="AF186" i="34"/>
  <c r="AF177" i="34"/>
  <c r="AF166" i="34"/>
  <c r="AF164" i="34"/>
  <c r="AF160" i="34"/>
  <c r="AF158" i="34"/>
  <c r="AF156" i="34"/>
  <c r="AF153" i="34"/>
  <c r="AF148" i="34"/>
  <c r="AF146" i="34"/>
  <c r="AF145" i="34" s="1"/>
  <c r="AF140" i="34"/>
  <c r="AF137" i="34"/>
  <c r="AF130" i="34"/>
  <c r="AF129" i="34" s="1"/>
  <c r="AF124" i="34"/>
  <c r="AF120" i="34"/>
  <c r="AF116" i="34"/>
  <c r="AF114" i="34"/>
  <c r="AF109" i="34"/>
  <c r="AF107" i="34"/>
  <c r="AF106" i="34" s="1"/>
  <c r="AF101" i="34"/>
  <c r="AF98" i="34"/>
  <c r="AF94" i="34"/>
  <c r="AF93" i="34" s="1"/>
  <c r="AF84" i="34"/>
  <c r="AF83" i="34" s="1"/>
  <c r="AF79" i="34"/>
  <c r="AF77" i="34"/>
  <c r="AF74" i="34"/>
  <c r="AF71" i="34" s="1"/>
  <c r="AF72" i="34"/>
  <c r="AF67" i="34"/>
  <c r="AF65" i="34"/>
  <c r="AF63" i="34"/>
  <c r="AF54" i="34"/>
  <c r="AF51" i="34"/>
  <c r="AF47" i="34"/>
  <c r="AF45" i="34"/>
  <c r="AF44" i="34" s="1"/>
  <c r="AF43" i="34" s="1"/>
  <c r="AF41" i="34"/>
  <c r="AF37" i="34"/>
  <c r="AF34" i="34"/>
  <c r="AF31" i="34"/>
  <c r="AF30" i="34" s="1"/>
  <c r="AF26" i="34"/>
  <c r="AF21" i="34"/>
  <c r="AF20" i="34" s="1"/>
  <c r="AF16" i="34"/>
  <c r="AF14" i="34"/>
  <c r="AF12" i="34"/>
  <c r="AF11" i="34" s="1"/>
  <c r="BN133" i="36"/>
  <c r="BN132" i="36"/>
  <c r="BN131" i="36"/>
  <c r="BN128" i="36"/>
  <c r="BN126" i="36"/>
  <c r="BN119" i="36"/>
  <c r="BN116" i="36"/>
  <c r="BN113" i="36"/>
  <c r="BN110" i="36"/>
  <c r="BN108" i="36"/>
  <c r="BN105" i="36"/>
  <c r="BN98" i="36"/>
  <c r="BN94" i="36"/>
  <c r="BN85" i="36"/>
  <c r="BN84" i="36"/>
  <c r="BN83" i="36"/>
  <c r="BN82" i="36" s="1"/>
  <c r="BN63" i="36"/>
  <c r="BN42" i="36"/>
  <c r="BN37" i="36"/>
  <c r="BN36" i="36" s="1"/>
  <c r="BN32" i="36"/>
  <c r="BN29" i="36"/>
  <c r="BN24" i="36"/>
  <c r="BN21" i="36"/>
  <c r="BN20" i="36" s="1"/>
  <c r="BN16" i="36"/>
  <c r="BN12" i="36" s="1"/>
  <c r="BN13" i="36"/>
  <c r="AH133" i="36"/>
  <c r="AH132" i="36"/>
  <c r="AH131" i="36"/>
  <c r="AH128" i="36"/>
  <c r="AH126" i="36"/>
  <c r="AH119" i="36"/>
  <c r="AH116" i="36"/>
  <c r="AH113" i="36"/>
  <c r="AH110" i="36"/>
  <c r="AH108" i="36"/>
  <c r="AH105" i="36"/>
  <c r="AH98" i="36"/>
  <c r="AH94" i="36"/>
  <c r="AH85" i="36"/>
  <c r="AH84" i="36"/>
  <c r="AH83" i="36" s="1"/>
  <c r="AH82" i="36" s="1"/>
  <c r="AH63" i="36"/>
  <c r="AH42" i="36"/>
  <c r="AH41" i="36" s="1"/>
  <c r="AH40" i="36" s="1"/>
  <c r="AH37" i="36"/>
  <c r="AH36" i="36" s="1"/>
  <c r="AH32" i="36"/>
  <c r="AH29" i="36"/>
  <c r="AH24" i="36"/>
  <c r="AH21" i="36"/>
  <c r="AH20" i="36" s="1"/>
  <c r="AH16" i="36"/>
  <c r="AH13" i="36"/>
  <c r="AH107" i="36" l="1"/>
  <c r="AH104" i="36" s="1"/>
  <c r="AH12" i="36"/>
  <c r="AF163" i="34"/>
  <c r="AH19" i="36"/>
  <c r="AH125" i="36"/>
  <c r="AH124" i="36" s="1"/>
  <c r="AH123" i="36" s="1"/>
  <c r="AH122" i="36" s="1"/>
  <c r="AF176" i="34"/>
  <c r="AF162" i="34" s="1"/>
  <c r="AF237" i="34"/>
  <c r="AF284" i="34"/>
  <c r="AF309" i="34"/>
  <c r="AF50" i="34"/>
  <c r="AF119" i="34"/>
  <c r="BK76" i="34"/>
  <c r="BK70" i="34" s="1"/>
  <c r="BK113" i="34"/>
  <c r="BK112" i="34" s="1"/>
  <c r="BK176" i="34"/>
  <c r="BK237" i="34"/>
  <c r="BK270" i="34"/>
  <c r="AF19" i="34"/>
  <c r="AF76" i="34"/>
  <c r="AF97" i="34"/>
  <c r="BK152" i="34"/>
  <c r="BK163" i="34"/>
  <c r="BK162" i="34" s="1"/>
  <c r="BK243" i="34"/>
  <c r="AF33" i="34"/>
  <c r="AF62" i="34"/>
  <c r="AF49" i="34" s="1"/>
  <c r="AF192" i="34"/>
  <c r="BK43" i="34"/>
  <c r="BK62" i="34"/>
  <c r="BK297" i="34"/>
  <c r="BK292" i="34" s="1"/>
  <c r="AF113" i="34"/>
  <c r="AF112" i="34" s="1"/>
  <c r="AF202" i="34"/>
  <c r="AF220" i="34"/>
  <c r="AF216" i="34" s="1"/>
  <c r="AF258" i="34"/>
  <c r="AF297" i="34"/>
  <c r="AF292" i="34" s="1"/>
  <c r="BK19" i="34"/>
  <c r="BK192" i="34"/>
  <c r="AF10" i="34"/>
  <c r="AF82" i="34"/>
  <c r="AF270" i="34"/>
  <c r="BK119" i="34"/>
  <c r="BK118" i="34" s="1"/>
  <c r="BK82" i="34"/>
  <c r="BK265" i="34"/>
  <c r="AF243" i="34"/>
  <c r="AF236" i="34" s="1"/>
  <c r="BK50" i="34"/>
  <c r="BK49" i="34" s="1"/>
  <c r="BK136" i="34"/>
  <c r="BK135" i="34" s="1"/>
  <c r="BK220" i="34"/>
  <c r="BK216" i="34" s="1"/>
  <c r="AF152" i="34"/>
  <c r="AF151" i="34" s="1"/>
  <c r="BK97" i="34"/>
  <c r="BK96" i="34" s="1"/>
  <c r="AF96" i="34"/>
  <c r="AF70" i="34"/>
  <c r="BK280" i="34"/>
  <c r="AF280" i="34"/>
  <c r="AF265" i="34"/>
  <c r="AF118" i="34"/>
  <c r="AF136" i="34"/>
  <c r="AF135" i="34" s="1"/>
  <c r="BK236" i="34"/>
  <c r="BK151" i="34"/>
  <c r="BK202" i="34"/>
  <c r="BK191" i="34" s="1"/>
  <c r="AF29" i="34"/>
  <c r="BK258" i="34"/>
  <c r="BN107" i="36"/>
  <c r="BN104" i="36" s="1"/>
  <c r="AH39" i="36"/>
  <c r="BN125" i="36"/>
  <c r="BN124" i="36" s="1"/>
  <c r="BN123" i="36" s="1"/>
  <c r="BN122" i="36" s="1"/>
  <c r="AH11" i="36"/>
  <c r="S8" i="51"/>
  <c r="S7" i="51" s="1"/>
  <c r="BN41" i="36"/>
  <c r="BN40" i="36" s="1"/>
  <c r="BN39" i="36" s="1"/>
  <c r="BK29" i="34"/>
  <c r="BN19" i="36"/>
  <c r="BN11" i="36" s="1"/>
  <c r="AH103" i="36"/>
  <c r="BN103" i="36" l="1"/>
  <c r="AF191" i="34"/>
  <c r="AF9" i="34"/>
  <c r="AF215" i="34"/>
  <c r="AF8" i="34" s="1"/>
  <c r="BK215" i="34"/>
  <c r="BK9" i="34"/>
  <c r="BK8" i="34" s="1"/>
  <c r="AH10" i="36"/>
  <c r="AH9" i="36" s="1"/>
  <c r="BN10" i="36"/>
  <c r="BN9" i="36" s="1"/>
  <c r="G6" i="46"/>
  <c r="G8" i="46"/>
  <c r="R249" i="51"/>
  <c r="M260" i="51"/>
  <c r="G183" i="51"/>
  <c r="H183" i="51"/>
  <c r="I183" i="51"/>
  <c r="J183" i="51"/>
  <c r="K183" i="51"/>
  <c r="L183" i="51"/>
  <c r="M183" i="51"/>
  <c r="N183" i="51"/>
  <c r="O183" i="51"/>
  <c r="P183" i="51"/>
  <c r="Q183" i="51"/>
  <c r="R183" i="51"/>
  <c r="G184" i="51"/>
  <c r="H184" i="51"/>
  <c r="I184" i="51"/>
  <c r="J184" i="51"/>
  <c r="K184" i="51"/>
  <c r="L184" i="51"/>
  <c r="M184" i="51"/>
  <c r="N184" i="51"/>
  <c r="O184" i="51"/>
  <c r="P184" i="51"/>
  <c r="Q184" i="51"/>
  <c r="R184" i="51"/>
  <c r="G186" i="51"/>
  <c r="H186" i="51"/>
  <c r="I186" i="51"/>
  <c r="J186" i="51"/>
  <c r="K186" i="51"/>
  <c r="L186" i="51"/>
  <c r="M186" i="51"/>
  <c r="N186" i="51"/>
  <c r="O186" i="51"/>
  <c r="P186" i="51"/>
  <c r="Q186" i="51"/>
  <c r="R186" i="51"/>
  <c r="G187" i="51"/>
  <c r="H187" i="51"/>
  <c r="I187" i="51"/>
  <c r="J187" i="51"/>
  <c r="K187" i="51"/>
  <c r="L187" i="51"/>
  <c r="M187" i="51"/>
  <c r="N187" i="51"/>
  <c r="O187" i="51"/>
  <c r="P187" i="51"/>
  <c r="Q187" i="51"/>
  <c r="R187" i="51"/>
  <c r="G189" i="51"/>
  <c r="H189" i="51"/>
  <c r="I189" i="51"/>
  <c r="J189" i="51"/>
  <c r="K189" i="51"/>
  <c r="L189" i="51"/>
  <c r="M189" i="51"/>
  <c r="N189" i="51"/>
  <c r="O189" i="51"/>
  <c r="P189" i="51"/>
  <c r="Q189" i="51"/>
  <c r="R189" i="51"/>
  <c r="G190" i="51"/>
  <c r="H190" i="51"/>
  <c r="I190" i="51"/>
  <c r="J190" i="51"/>
  <c r="K190" i="51"/>
  <c r="L190" i="51"/>
  <c r="M190" i="51"/>
  <c r="N190" i="51"/>
  <c r="O190" i="51"/>
  <c r="P190" i="51"/>
  <c r="Q190" i="51"/>
  <c r="R190" i="51"/>
  <c r="G192" i="51"/>
  <c r="H192" i="51"/>
  <c r="I192" i="51"/>
  <c r="J192" i="51"/>
  <c r="K192" i="51"/>
  <c r="L192" i="51"/>
  <c r="M192" i="51"/>
  <c r="N192" i="51"/>
  <c r="O192" i="51"/>
  <c r="P192" i="51"/>
  <c r="Q192" i="51"/>
  <c r="R192" i="51"/>
  <c r="G193" i="51"/>
  <c r="H193" i="51"/>
  <c r="I193" i="51"/>
  <c r="J193" i="51"/>
  <c r="K193" i="51"/>
  <c r="L193" i="51"/>
  <c r="M193" i="51"/>
  <c r="N193" i="51"/>
  <c r="O193" i="51"/>
  <c r="P193" i="51"/>
  <c r="Q193" i="51"/>
  <c r="R193" i="51"/>
  <c r="G195" i="51"/>
  <c r="H195" i="51"/>
  <c r="I195" i="51"/>
  <c r="J195" i="51"/>
  <c r="K195" i="51"/>
  <c r="L195" i="51"/>
  <c r="M195" i="51"/>
  <c r="N195" i="51"/>
  <c r="O195" i="51"/>
  <c r="P195" i="51"/>
  <c r="Q195" i="51"/>
  <c r="R195" i="51"/>
  <c r="G196" i="51"/>
  <c r="H196" i="51"/>
  <c r="I196" i="51"/>
  <c r="J196" i="51"/>
  <c r="K196" i="51"/>
  <c r="L196" i="51"/>
  <c r="M196" i="51"/>
  <c r="N196" i="51"/>
  <c r="O196" i="51"/>
  <c r="P196" i="51"/>
  <c r="Q196" i="51"/>
  <c r="R196" i="51"/>
  <c r="G198" i="51"/>
  <c r="H198" i="51"/>
  <c r="I198" i="51"/>
  <c r="J198" i="51"/>
  <c r="K198" i="51"/>
  <c r="L198" i="51"/>
  <c r="M198" i="51"/>
  <c r="N198" i="51"/>
  <c r="O198" i="51"/>
  <c r="P198" i="51"/>
  <c r="Q198" i="51"/>
  <c r="R198" i="51"/>
  <c r="G199" i="51"/>
  <c r="H199" i="51"/>
  <c r="I199" i="51"/>
  <c r="J199" i="51"/>
  <c r="K199" i="51"/>
  <c r="L199" i="51"/>
  <c r="M199" i="51"/>
  <c r="N199" i="51"/>
  <c r="O199" i="51"/>
  <c r="P199" i="51"/>
  <c r="Q199" i="51"/>
  <c r="R199" i="51"/>
  <c r="G201" i="51"/>
  <c r="H201" i="51"/>
  <c r="I201" i="51"/>
  <c r="J201" i="51"/>
  <c r="K201" i="51"/>
  <c r="L201" i="51"/>
  <c r="M201" i="51"/>
  <c r="N201" i="51"/>
  <c r="O201" i="51"/>
  <c r="P201" i="51"/>
  <c r="Q201" i="51"/>
  <c r="R201" i="51"/>
  <c r="G202" i="51"/>
  <c r="H202" i="51"/>
  <c r="I202" i="51"/>
  <c r="J202" i="51"/>
  <c r="K202" i="51"/>
  <c r="L202" i="51"/>
  <c r="M202" i="51"/>
  <c r="N202" i="51"/>
  <c r="O202" i="51"/>
  <c r="P202" i="51"/>
  <c r="Q202" i="51"/>
  <c r="R202" i="51"/>
  <c r="G204" i="51"/>
  <c r="H204" i="51"/>
  <c r="I204" i="51"/>
  <c r="J204" i="51"/>
  <c r="K204" i="51"/>
  <c r="L204" i="51"/>
  <c r="M204" i="51"/>
  <c r="N204" i="51"/>
  <c r="O204" i="51"/>
  <c r="P204" i="51"/>
  <c r="Q204" i="51"/>
  <c r="R204" i="51"/>
  <c r="G205" i="51"/>
  <c r="H205" i="51"/>
  <c r="I205" i="51"/>
  <c r="J205" i="51"/>
  <c r="K205" i="51"/>
  <c r="L205" i="51"/>
  <c r="M205" i="51"/>
  <c r="N205" i="51"/>
  <c r="O205" i="51"/>
  <c r="P205" i="51"/>
  <c r="Q205" i="51"/>
  <c r="R205" i="51"/>
  <c r="G208" i="51"/>
  <c r="G206" i="51" s="1"/>
  <c r="H208" i="51"/>
  <c r="H206" i="51" s="1"/>
  <c r="I208" i="51"/>
  <c r="I206" i="51" s="1"/>
  <c r="J208" i="51"/>
  <c r="J206" i="51" s="1"/>
  <c r="K208" i="51"/>
  <c r="K206" i="51" s="1"/>
  <c r="L208" i="51"/>
  <c r="L206" i="51" s="1"/>
  <c r="M208" i="51"/>
  <c r="M206" i="51" s="1"/>
  <c r="N208" i="51"/>
  <c r="N206" i="51" s="1"/>
  <c r="O208" i="51"/>
  <c r="O206" i="51" s="1"/>
  <c r="P208" i="51"/>
  <c r="P206" i="51" s="1"/>
  <c r="Q208" i="51"/>
  <c r="Q206" i="51" s="1"/>
  <c r="R208" i="51"/>
  <c r="R206" i="51" s="1"/>
  <c r="G210" i="51"/>
  <c r="H210" i="51"/>
  <c r="I210" i="51"/>
  <c r="J210" i="51"/>
  <c r="K210" i="51"/>
  <c r="L210" i="51"/>
  <c r="M210" i="51"/>
  <c r="N210" i="51"/>
  <c r="O210" i="51"/>
  <c r="P210" i="51"/>
  <c r="Q210" i="51"/>
  <c r="R210" i="51"/>
  <c r="G211" i="51"/>
  <c r="H211" i="51"/>
  <c r="I211" i="51"/>
  <c r="J211" i="51"/>
  <c r="K211" i="51"/>
  <c r="L211" i="51"/>
  <c r="M211" i="51"/>
  <c r="N211" i="51"/>
  <c r="O211" i="51"/>
  <c r="P211" i="51"/>
  <c r="Q211" i="51"/>
  <c r="R211" i="51"/>
  <c r="G213" i="51"/>
  <c r="H213" i="51"/>
  <c r="I213" i="51"/>
  <c r="J213" i="51"/>
  <c r="K213" i="51"/>
  <c r="L213" i="51"/>
  <c r="M213" i="51"/>
  <c r="N213" i="51"/>
  <c r="O213" i="51"/>
  <c r="P213" i="51"/>
  <c r="Q213" i="51"/>
  <c r="R213" i="51"/>
  <c r="G214" i="51"/>
  <c r="H214" i="51"/>
  <c r="I214" i="51"/>
  <c r="J214" i="51"/>
  <c r="K214" i="51"/>
  <c r="L214" i="51"/>
  <c r="M214" i="51"/>
  <c r="N214" i="51"/>
  <c r="O214" i="51"/>
  <c r="P214" i="51"/>
  <c r="Q214" i="51"/>
  <c r="R214" i="51"/>
  <c r="G216" i="51"/>
  <c r="G215" i="51" s="1"/>
  <c r="H216" i="51"/>
  <c r="H215" i="51" s="1"/>
  <c r="I216" i="51"/>
  <c r="I215" i="51" s="1"/>
  <c r="J216" i="51"/>
  <c r="J215" i="51" s="1"/>
  <c r="K216" i="51"/>
  <c r="K215" i="51" s="1"/>
  <c r="L216" i="51"/>
  <c r="L215" i="51" s="1"/>
  <c r="M216" i="51"/>
  <c r="M215" i="51" s="1"/>
  <c r="N216" i="51"/>
  <c r="N215" i="51" s="1"/>
  <c r="O216" i="51"/>
  <c r="O215" i="51" s="1"/>
  <c r="P216" i="51"/>
  <c r="P215" i="51" s="1"/>
  <c r="Q216" i="51"/>
  <c r="Q215" i="51" s="1"/>
  <c r="R216" i="51"/>
  <c r="R215" i="51" s="1"/>
  <c r="G219" i="51"/>
  <c r="H219" i="51"/>
  <c r="I219" i="51"/>
  <c r="J219" i="51"/>
  <c r="K219" i="51"/>
  <c r="L219" i="51"/>
  <c r="M219" i="51"/>
  <c r="N219" i="51"/>
  <c r="O219" i="51"/>
  <c r="P219" i="51"/>
  <c r="Q219" i="51"/>
  <c r="R219" i="51"/>
  <c r="G220" i="51"/>
  <c r="H220" i="51"/>
  <c r="I220" i="51"/>
  <c r="J220" i="51"/>
  <c r="K220" i="51"/>
  <c r="L220" i="51"/>
  <c r="M220" i="51"/>
  <c r="N220" i="51"/>
  <c r="O220" i="51"/>
  <c r="P220" i="51"/>
  <c r="R220" i="51"/>
  <c r="G222" i="51"/>
  <c r="H222" i="51"/>
  <c r="I222" i="51"/>
  <c r="J222" i="51"/>
  <c r="K222" i="51"/>
  <c r="L222" i="51"/>
  <c r="M222" i="51"/>
  <c r="N222" i="51"/>
  <c r="O222" i="51"/>
  <c r="P222" i="51"/>
  <c r="Q222" i="51"/>
  <c r="R222" i="51"/>
  <c r="G223" i="51"/>
  <c r="H223" i="51"/>
  <c r="I223" i="51"/>
  <c r="J223" i="51"/>
  <c r="K223" i="51"/>
  <c r="L223" i="51"/>
  <c r="M223" i="51"/>
  <c r="N223" i="51"/>
  <c r="O223" i="51"/>
  <c r="P223" i="51"/>
  <c r="Q223" i="51"/>
  <c r="R223" i="51"/>
  <c r="G226" i="51"/>
  <c r="G224" i="51" s="1"/>
  <c r="H226" i="51"/>
  <c r="H224" i="51" s="1"/>
  <c r="I226" i="51"/>
  <c r="I224" i="51" s="1"/>
  <c r="J226" i="51"/>
  <c r="J224" i="51" s="1"/>
  <c r="K226" i="51"/>
  <c r="K224" i="51" s="1"/>
  <c r="L226" i="51"/>
  <c r="L224" i="51" s="1"/>
  <c r="M226" i="51"/>
  <c r="M224" i="51" s="1"/>
  <c r="N226" i="51"/>
  <c r="N224" i="51" s="1"/>
  <c r="O226" i="51"/>
  <c r="O224" i="51" s="1"/>
  <c r="P226" i="51"/>
  <c r="P224" i="51" s="1"/>
  <c r="Q226" i="51"/>
  <c r="Q224" i="51" s="1"/>
  <c r="R226" i="51"/>
  <c r="R224" i="51" s="1"/>
  <c r="G228" i="51"/>
  <c r="G227" i="51" s="1"/>
  <c r="H228" i="51"/>
  <c r="H227" i="51" s="1"/>
  <c r="I228" i="51"/>
  <c r="I227" i="51" s="1"/>
  <c r="J228" i="51"/>
  <c r="J227" i="51" s="1"/>
  <c r="K228" i="51"/>
  <c r="K227" i="51" s="1"/>
  <c r="L228" i="51"/>
  <c r="L227" i="51" s="1"/>
  <c r="M228" i="51"/>
  <c r="M227" i="51" s="1"/>
  <c r="N228" i="51"/>
  <c r="N227" i="51" s="1"/>
  <c r="O228" i="51"/>
  <c r="O227" i="51" s="1"/>
  <c r="P228" i="51"/>
  <c r="P227" i="51" s="1"/>
  <c r="Q228" i="51"/>
  <c r="Q227" i="51" s="1"/>
  <c r="R228" i="51"/>
  <c r="R227" i="51" s="1"/>
  <c r="G231" i="51"/>
  <c r="H231" i="51"/>
  <c r="I231" i="51"/>
  <c r="J231" i="51"/>
  <c r="K231" i="51"/>
  <c r="L231" i="51"/>
  <c r="M231" i="51"/>
  <c r="N231" i="51"/>
  <c r="O231" i="51"/>
  <c r="P231" i="51"/>
  <c r="Q231" i="51"/>
  <c r="R231" i="51"/>
  <c r="G232" i="51"/>
  <c r="H232" i="51"/>
  <c r="I232" i="51"/>
  <c r="J232" i="51"/>
  <c r="K232" i="51"/>
  <c r="L232" i="51"/>
  <c r="M232" i="51"/>
  <c r="N232" i="51"/>
  <c r="O232" i="51"/>
  <c r="P232" i="51"/>
  <c r="Q232" i="51"/>
  <c r="R232" i="51"/>
  <c r="G235" i="51"/>
  <c r="G233" i="51" s="1"/>
  <c r="H235" i="51"/>
  <c r="H233" i="51" s="1"/>
  <c r="I235" i="51"/>
  <c r="I233" i="51" s="1"/>
  <c r="J235" i="51"/>
  <c r="J233" i="51" s="1"/>
  <c r="K235" i="51"/>
  <c r="K233" i="51" s="1"/>
  <c r="L235" i="51"/>
  <c r="L233" i="51" s="1"/>
  <c r="M235" i="51"/>
  <c r="M233" i="51" s="1"/>
  <c r="N235" i="51"/>
  <c r="N233" i="51" s="1"/>
  <c r="O235" i="51"/>
  <c r="O233" i="51" s="1"/>
  <c r="P235" i="51"/>
  <c r="P233" i="51" s="1"/>
  <c r="Q235" i="51"/>
  <c r="Q233" i="51" s="1"/>
  <c r="R235" i="51"/>
  <c r="R233" i="51" s="1"/>
  <c r="G238" i="51"/>
  <c r="G236" i="51" s="1"/>
  <c r="H238" i="51"/>
  <c r="H236" i="51" s="1"/>
  <c r="I238" i="51"/>
  <c r="I236" i="51" s="1"/>
  <c r="J238" i="51"/>
  <c r="J236" i="51" s="1"/>
  <c r="K238" i="51"/>
  <c r="K236" i="51" s="1"/>
  <c r="L238" i="51"/>
  <c r="L236" i="51" s="1"/>
  <c r="M238" i="51"/>
  <c r="M236" i="51" s="1"/>
  <c r="N238" i="51"/>
  <c r="N236" i="51" s="1"/>
  <c r="O238" i="51"/>
  <c r="O236" i="51" s="1"/>
  <c r="P238" i="51"/>
  <c r="P236" i="51" s="1"/>
  <c r="Q238" i="51"/>
  <c r="Q236" i="51" s="1"/>
  <c r="R238" i="51"/>
  <c r="R236" i="51" s="1"/>
  <c r="G241" i="51"/>
  <c r="G239" i="51" s="1"/>
  <c r="H241" i="51"/>
  <c r="H239" i="51" s="1"/>
  <c r="I241" i="51"/>
  <c r="I239" i="51" s="1"/>
  <c r="J241" i="51"/>
  <c r="J239" i="51" s="1"/>
  <c r="K241" i="51"/>
  <c r="K239" i="51" s="1"/>
  <c r="L241" i="51"/>
  <c r="L239" i="51" s="1"/>
  <c r="M241" i="51"/>
  <c r="M239" i="51" s="1"/>
  <c r="N241" i="51"/>
  <c r="N239" i="51" s="1"/>
  <c r="O241" i="51"/>
  <c r="O239" i="51" s="1"/>
  <c r="P241" i="51"/>
  <c r="P239" i="51" s="1"/>
  <c r="Q241" i="51"/>
  <c r="Q239" i="51" s="1"/>
  <c r="R241" i="51"/>
  <c r="R239" i="51" s="1"/>
  <c r="G244" i="51"/>
  <c r="G242" i="51" s="1"/>
  <c r="H244" i="51"/>
  <c r="H242" i="51" s="1"/>
  <c r="I244" i="51"/>
  <c r="I242" i="51" s="1"/>
  <c r="J244" i="51"/>
  <c r="J242" i="51" s="1"/>
  <c r="K244" i="51"/>
  <c r="K242" i="51" s="1"/>
  <c r="L244" i="51"/>
  <c r="L242" i="51" s="1"/>
  <c r="M244" i="51"/>
  <c r="M242" i="51" s="1"/>
  <c r="N244" i="51"/>
  <c r="N242" i="51" s="1"/>
  <c r="O244" i="51"/>
  <c r="O242" i="51" s="1"/>
  <c r="P244" i="51"/>
  <c r="P242" i="51" s="1"/>
  <c r="Q244" i="51"/>
  <c r="Q242" i="51" s="1"/>
  <c r="R244" i="51"/>
  <c r="R242" i="51" s="1"/>
  <c r="G246" i="51"/>
  <c r="G245" i="51" s="1"/>
  <c r="H246" i="51"/>
  <c r="H245" i="51" s="1"/>
  <c r="I246" i="51"/>
  <c r="I245" i="51" s="1"/>
  <c r="J246" i="51"/>
  <c r="J245" i="51" s="1"/>
  <c r="K246" i="51"/>
  <c r="K245" i="51" s="1"/>
  <c r="L246" i="51"/>
  <c r="L245" i="51" s="1"/>
  <c r="M246" i="51"/>
  <c r="M245" i="51" s="1"/>
  <c r="N246" i="51"/>
  <c r="N245" i="51" s="1"/>
  <c r="O246" i="51"/>
  <c r="O245" i="51" s="1"/>
  <c r="P246" i="51"/>
  <c r="P245" i="51" s="1"/>
  <c r="Q246" i="51"/>
  <c r="Q245" i="51" s="1"/>
  <c r="R246" i="51"/>
  <c r="R245" i="51" s="1"/>
  <c r="G249" i="51"/>
  <c r="H249" i="51"/>
  <c r="I249" i="51"/>
  <c r="J249" i="51"/>
  <c r="K249" i="51"/>
  <c r="K248" i="51" s="1"/>
  <c r="L249" i="51"/>
  <c r="M249" i="51"/>
  <c r="N249" i="51"/>
  <c r="O249" i="51"/>
  <c r="P249" i="51"/>
  <c r="Q249" i="51"/>
  <c r="Q248" i="51" s="1"/>
  <c r="G250" i="51"/>
  <c r="H250" i="51"/>
  <c r="I250" i="51"/>
  <c r="J250" i="51"/>
  <c r="K250" i="51"/>
  <c r="L250" i="51"/>
  <c r="L248" i="51" s="1"/>
  <c r="M250" i="51"/>
  <c r="N250" i="51"/>
  <c r="O250" i="51"/>
  <c r="P250" i="51"/>
  <c r="Q250" i="51"/>
  <c r="R250" i="51"/>
  <c r="R248" i="51" s="1"/>
  <c r="G253" i="51"/>
  <c r="G251" i="51" s="1"/>
  <c r="H253" i="51"/>
  <c r="H251" i="51" s="1"/>
  <c r="I253" i="51"/>
  <c r="I251" i="51" s="1"/>
  <c r="J253" i="51"/>
  <c r="J251" i="51" s="1"/>
  <c r="K253" i="51"/>
  <c r="K251" i="51" s="1"/>
  <c r="L253" i="51"/>
  <c r="L251" i="51" s="1"/>
  <c r="M253" i="51"/>
  <c r="M251" i="51" s="1"/>
  <c r="N253" i="51"/>
  <c r="N251" i="51" s="1"/>
  <c r="O253" i="51"/>
  <c r="O251" i="51" s="1"/>
  <c r="P253" i="51"/>
  <c r="P251" i="51" s="1"/>
  <c r="Q253" i="51"/>
  <c r="Q251" i="51" s="1"/>
  <c r="R253" i="51"/>
  <c r="R251" i="51" s="1"/>
  <c r="G255" i="51"/>
  <c r="H255" i="51"/>
  <c r="I255" i="51"/>
  <c r="J255" i="51"/>
  <c r="K255" i="51"/>
  <c r="L255" i="51"/>
  <c r="M255" i="51"/>
  <c r="N255" i="51"/>
  <c r="O255" i="51"/>
  <c r="P255" i="51"/>
  <c r="Q255" i="51"/>
  <c r="R255" i="51"/>
  <c r="G256" i="51"/>
  <c r="H256" i="51"/>
  <c r="I256" i="51"/>
  <c r="J256" i="51"/>
  <c r="K256" i="51"/>
  <c r="L256" i="51"/>
  <c r="M256" i="51"/>
  <c r="N256" i="51"/>
  <c r="O256" i="51"/>
  <c r="P256" i="51"/>
  <c r="Q256" i="51"/>
  <c r="R256" i="51"/>
  <c r="G258" i="51"/>
  <c r="H258" i="51"/>
  <c r="I258" i="51"/>
  <c r="J258" i="51"/>
  <c r="K258" i="51"/>
  <c r="L258" i="51"/>
  <c r="M258" i="51"/>
  <c r="N258" i="51"/>
  <c r="O258" i="51"/>
  <c r="P258" i="51"/>
  <c r="Q258" i="51"/>
  <c r="R258" i="51"/>
  <c r="G259" i="51"/>
  <c r="H259" i="51"/>
  <c r="I259" i="51"/>
  <c r="J259" i="51"/>
  <c r="K259" i="51"/>
  <c r="L259" i="51"/>
  <c r="M259" i="51"/>
  <c r="N259" i="51"/>
  <c r="O259" i="51"/>
  <c r="P259" i="51"/>
  <c r="Q259" i="51"/>
  <c r="R259" i="51"/>
  <c r="G261" i="51"/>
  <c r="G260" i="51" s="1"/>
  <c r="H261" i="51"/>
  <c r="I261" i="51"/>
  <c r="I260" i="51" s="1"/>
  <c r="J261" i="51"/>
  <c r="K261" i="51"/>
  <c r="K260" i="51" s="1"/>
  <c r="L261" i="51"/>
  <c r="M261" i="51"/>
  <c r="N261" i="51"/>
  <c r="O261" i="51"/>
  <c r="O260" i="51" s="1"/>
  <c r="P261" i="51"/>
  <c r="Q261" i="51"/>
  <c r="Q260" i="51" s="1"/>
  <c r="R261" i="51"/>
  <c r="R260" i="51" s="1"/>
  <c r="G262" i="51"/>
  <c r="H262" i="51"/>
  <c r="I262" i="51"/>
  <c r="J262" i="51"/>
  <c r="K262" i="51"/>
  <c r="L262" i="51"/>
  <c r="M262" i="51"/>
  <c r="N262" i="51"/>
  <c r="O262" i="51"/>
  <c r="Q262" i="51"/>
  <c r="R262" i="51"/>
  <c r="G264" i="51"/>
  <c r="H264" i="51"/>
  <c r="I264" i="51"/>
  <c r="J264" i="51"/>
  <c r="K264" i="51"/>
  <c r="L264" i="51"/>
  <c r="M264" i="51"/>
  <c r="N264" i="51"/>
  <c r="O264" i="51"/>
  <c r="P264" i="51"/>
  <c r="Q264" i="51"/>
  <c r="R264" i="51"/>
  <c r="G265" i="51"/>
  <c r="H265" i="51"/>
  <c r="I265" i="51"/>
  <c r="J265" i="51"/>
  <c r="K265" i="51"/>
  <c r="L265" i="51"/>
  <c r="M265" i="51"/>
  <c r="N265" i="51"/>
  <c r="O265" i="51"/>
  <c r="P265" i="51"/>
  <c r="Q265" i="51"/>
  <c r="R265" i="51"/>
  <c r="G267" i="51"/>
  <c r="H267" i="51"/>
  <c r="I267" i="51"/>
  <c r="J267" i="51"/>
  <c r="K267" i="51"/>
  <c r="L267" i="51"/>
  <c r="M267" i="51"/>
  <c r="N267" i="51"/>
  <c r="O267" i="51"/>
  <c r="P267" i="51"/>
  <c r="Q267" i="51"/>
  <c r="R267" i="51"/>
  <c r="G268" i="51"/>
  <c r="H268" i="51"/>
  <c r="I268" i="51"/>
  <c r="K268" i="51"/>
  <c r="L268" i="51"/>
  <c r="M268" i="51"/>
  <c r="N268" i="51"/>
  <c r="O268" i="51"/>
  <c r="P268" i="51"/>
  <c r="Q268" i="51"/>
  <c r="R268" i="51"/>
  <c r="G270" i="51"/>
  <c r="H270" i="51"/>
  <c r="I270" i="51"/>
  <c r="J270" i="51"/>
  <c r="K270" i="51"/>
  <c r="L270" i="51"/>
  <c r="M270" i="51"/>
  <c r="N270" i="51"/>
  <c r="O270" i="51"/>
  <c r="P270" i="51"/>
  <c r="Q270" i="51"/>
  <c r="R270" i="51"/>
  <c r="G271" i="51"/>
  <c r="H271" i="51"/>
  <c r="I271" i="51"/>
  <c r="J271" i="51"/>
  <c r="K271" i="51"/>
  <c r="L271" i="51"/>
  <c r="M271" i="51"/>
  <c r="N271" i="51"/>
  <c r="O271" i="51"/>
  <c r="P271" i="51"/>
  <c r="Q271" i="51"/>
  <c r="R271" i="51"/>
  <c r="G273" i="51"/>
  <c r="H273" i="51"/>
  <c r="I273" i="51"/>
  <c r="J273" i="51"/>
  <c r="K273" i="51"/>
  <c r="L273" i="51"/>
  <c r="M273" i="51"/>
  <c r="N273" i="51"/>
  <c r="O273" i="51"/>
  <c r="P273" i="51"/>
  <c r="Q273" i="51"/>
  <c r="R273" i="51"/>
  <c r="G274" i="51"/>
  <c r="H274" i="51"/>
  <c r="I274" i="51"/>
  <c r="J274" i="51"/>
  <c r="K274" i="51"/>
  <c r="L274" i="51"/>
  <c r="M274" i="51"/>
  <c r="N274" i="51"/>
  <c r="O274" i="51"/>
  <c r="P274" i="51"/>
  <c r="Q274" i="51"/>
  <c r="Q272" i="51" s="1"/>
  <c r="R274" i="51"/>
  <c r="G277" i="51"/>
  <c r="G275" i="51" s="1"/>
  <c r="H277" i="51"/>
  <c r="H275" i="51" s="1"/>
  <c r="I277" i="51"/>
  <c r="I275" i="51" s="1"/>
  <c r="J277" i="51"/>
  <c r="J275" i="51" s="1"/>
  <c r="K277" i="51"/>
  <c r="K275" i="51" s="1"/>
  <c r="L277" i="51"/>
  <c r="L275" i="51" s="1"/>
  <c r="M277" i="51"/>
  <c r="M275" i="51" s="1"/>
  <c r="N277" i="51"/>
  <c r="N275" i="51" s="1"/>
  <c r="O277" i="51"/>
  <c r="O275" i="51" s="1"/>
  <c r="P277" i="51"/>
  <c r="P275" i="51" s="1"/>
  <c r="Q277" i="51"/>
  <c r="Q275" i="51" s="1"/>
  <c r="R275" i="51"/>
  <c r="R167" i="51"/>
  <c r="R146" i="51"/>
  <c r="R138" i="51"/>
  <c r="R126" i="51"/>
  <c r="R118" i="51"/>
  <c r="R108" i="51"/>
  <c r="R92" i="51"/>
  <c r="R70" i="51"/>
  <c r="R68" i="51"/>
  <c r="R66" i="51"/>
  <c r="R64" i="51"/>
  <c r="R54" i="51"/>
  <c r="R51" i="51"/>
  <c r="R45" i="51"/>
  <c r="R28" i="51"/>
  <c r="R23" i="51"/>
  <c r="R12" i="51"/>
  <c r="R11" i="51" s="1"/>
  <c r="E184" i="51"/>
  <c r="E183" i="51"/>
  <c r="I8" i="46"/>
  <c r="J8" i="46"/>
  <c r="K8" i="46"/>
  <c r="I6" i="46"/>
  <c r="J6" i="46"/>
  <c r="K6" i="46"/>
  <c r="BM133" i="36"/>
  <c r="BM132" i="36" s="1"/>
  <c r="BM131" i="36" s="1"/>
  <c r="BM128" i="36"/>
  <c r="BM126" i="36"/>
  <c r="BM119" i="36"/>
  <c r="BM116" i="36"/>
  <c r="BM113" i="36"/>
  <c r="BM110" i="36"/>
  <c r="BM108" i="36"/>
  <c r="BM105" i="36"/>
  <c r="BM98" i="36"/>
  <c r="BM94" i="36"/>
  <c r="BM85" i="36"/>
  <c r="BM63" i="36"/>
  <c r="BM42" i="36"/>
  <c r="BM37" i="36"/>
  <c r="BM36" i="36" s="1"/>
  <c r="BM32" i="36"/>
  <c r="BM29" i="36"/>
  <c r="BM24" i="36"/>
  <c r="BM21" i="36"/>
  <c r="BM20" i="36" s="1"/>
  <c r="BM16" i="36"/>
  <c r="BM13" i="36"/>
  <c r="AG133" i="36"/>
  <c r="AG132" i="36"/>
  <c r="AG131" i="36" s="1"/>
  <c r="AG128" i="36"/>
  <c r="AG126" i="36"/>
  <c r="AG119" i="36"/>
  <c r="AG116" i="36"/>
  <c r="AG113" i="36"/>
  <c r="AG110" i="36"/>
  <c r="AG108" i="36"/>
  <c r="AG105" i="36"/>
  <c r="AG98" i="36"/>
  <c r="AG94" i="36"/>
  <c r="AG85" i="36"/>
  <c r="AG63" i="36"/>
  <c r="AG42" i="36"/>
  <c r="AG41" i="36" s="1"/>
  <c r="AG40" i="36" s="1"/>
  <c r="AG37" i="36"/>
  <c r="AG36" i="36" s="1"/>
  <c r="AG32" i="36"/>
  <c r="AG29" i="36"/>
  <c r="AG24" i="36"/>
  <c r="AG21" i="36"/>
  <c r="AG20" i="36" s="1"/>
  <c r="AG16" i="36"/>
  <c r="AG12" i="36" s="1"/>
  <c r="AG13" i="36"/>
  <c r="BM41" i="36" l="1"/>
  <c r="BM40" i="36" s="1"/>
  <c r="N260" i="51"/>
  <c r="H260" i="51"/>
  <c r="N248" i="51"/>
  <c r="H248" i="51"/>
  <c r="M248" i="51"/>
  <c r="G248" i="51"/>
  <c r="L260" i="51"/>
  <c r="BM84" i="36"/>
  <c r="BM83" i="36" s="1"/>
  <c r="BM82" i="36" s="1"/>
  <c r="AG84" i="36"/>
  <c r="AG83" i="36" s="1"/>
  <c r="AG82" i="36" s="1"/>
  <c r="J260" i="51"/>
  <c r="P248" i="51"/>
  <c r="J248" i="51"/>
  <c r="O248" i="51"/>
  <c r="I248" i="51"/>
  <c r="R27" i="51"/>
  <c r="R10" i="51" s="1"/>
  <c r="R9" i="51" s="1"/>
  <c r="P272" i="51"/>
  <c r="L272" i="51"/>
  <c r="H272" i="51"/>
  <c r="P269" i="51"/>
  <c r="L269" i="51"/>
  <c r="H269" i="51"/>
  <c r="P263" i="51"/>
  <c r="L263" i="51"/>
  <c r="H263" i="51"/>
  <c r="P257" i="51"/>
  <c r="L257" i="51"/>
  <c r="H257" i="51"/>
  <c r="P254" i="51"/>
  <c r="L254" i="51"/>
  <c r="H254" i="51"/>
  <c r="K191" i="51"/>
  <c r="O272" i="51"/>
  <c r="K272" i="51"/>
  <c r="G272" i="51"/>
  <c r="O269" i="51"/>
  <c r="K269" i="51"/>
  <c r="G269" i="51"/>
  <c r="O263" i="51"/>
  <c r="K263" i="51"/>
  <c r="G263" i="51"/>
  <c r="O257" i="51"/>
  <c r="K257" i="51"/>
  <c r="G257" i="51"/>
  <c r="O254" i="51"/>
  <c r="K254" i="51"/>
  <c r="G254" i="51"/>
  <c r="R280" i="51"/>
  <c r="R279" i="51"/>
  <c r="R272" i="51"/>
  <c r="N272" i="51"/>
  <c r="J272" i="51"/>
  <c r="R269" i="51"/>
  <c r="N269" i="51"/>
  <c r="J269" i="51"/>
  <c r="R263" i="51"/>
  <c r="N263" i="51"/>
  <c r="J263" i="51"/>
  <c r="R257" i="51"/>
  <c r="N257" i="51"/>
  <c r="J257" i="51"/>
  <c r="R254" i="51"/>
  <c r="N254" i="51"/>
  <c r="J254" i="51"/>
  <c r="M272" i="51"/>
  <c r="I272" i="51"/>
  <c r="Q269" i="51"/>
  <c r="M269" i="51"/>
  <c r="I269" i="51"/>
  <c r="Q263" i="51"/>
  <c r="M263" i="51"/>
  <c r="I263" i="51"/>
  <c r="Q257" i="51"/>
  <c r="M257" i="51"/>
  <c r="I257" i="51"/>
  <c r="Q254" i="51"/>
  <c r="M254" i="51"/>
  <c r="I254" i="51"/>
  <c r="H203" i="51"/>
  <c r="G5" i="46"/>
  <c r="P230" i="51"/>
  <c r="P212" i="51"/>
  <c r="P209" i="51"/>
  <c r="O221" i="51"/>
  <c r="O203" i="51"/>
  <c r="N230" i="51"/>
  <c r="N221" i="51"/>
  <c r="N218" i="51"/>
  <c r="N203" i="51"/>
  <c r="K221" i="51"/>
  <c r="K203" i="51"/>
  <c r="K197" i="51"/>
  <c r="K194" i="51"/>
  <c r="J203" i="51"/>
  <c r="J191" i="51"/>
  <c r="K209" i="51"/>
  <c r="I197" i="51"/>
  <c r="I188" i="51"/>
  <c r="K188" i="51"/>
  <c r="J209" i="51"/>
  <c r="J200" i="51"/>
  <c r="J188" i="51"/>
  <c r="I212" i="51"/>
  <c r="I209" i="51"/>
  <c r="I194" i="51"/>
  <c r="I191" i="51"/>
  <c r="I182" i="51"/>
  <c r="H230" i="51"/>
  <c r="H221" i="51"/>
  <c r="H218" i="51"/>
  <c r="G230" i="51"/>
  <c r="G221" i="51"/>
  <c r="G218" i="51"/>
  <c r="G212" i="51"/>
  <c r="G209" i="51"/>
  <c r="G203" i="51"/>
  <c r="G200" i="51"/>
  <c r="G197" i="51"/>
  <c r="G194" i="51"/>
  <c r="G191" i="51"/>
  <c r="G188" i="51"/>
  <c r="G185" i="51"/>
  <c r="G182" i="51"/>
  <c r="J230" i="51"/>
  <c r="J218" i="51"/>
  <c r="J182" i="51"/>
  <c r="R230" i="51"/>
  <c r="R221" i="51"/>
  <c r="R218" i="51"/>
  <c r="R212" i="51"/>
  <c r="R209" i="51"/>
  <c r="R200" i="51"/>
  <c r="R197" i="51"/>
  <c r="R194" i="51"/>
  <c r="R191" i="51"/>
  <c r="R188" i="51"/>
  <c r="R185" i="51"/>
  <c r="R182" i="51"/>
  <c r="Q230" i="51"/>
  <c r="Q221" i="51"/>
  <c r="Q212" i="51"/>
  <c r="Q209" i="51"/>
  <c r="Q203" i="51"/>
  <c r="Q200" i="51"/>
  <c r="Q197" i="51"/>
  <c r="Q194" i="51"/>
  <c r="Q191" i="51"/>
  <c r="Q188" i="51"/>
  <c r="Q185" i="51"/>
  <c r="Q182" i="51"/>
  <c r="P194" i="51"/>
  <c r="P185" i="51"/>
  <c r="O230" i="51"/>
  <c r="O194" i="51"/>
  <c r="O191" i="51"/>
  <c r="N212" i="51"/>
  <c r="N209" i="51"/>
  <c r="N200" i="51"/>
  <c r="N197" i="51"/>
  <c r="N194" i="51"/>
  <c r="N191" i="51"/>
  <c r="N188" i="51"/>
  <c r="N185" i="51"/>
  <c r="N182" i="51"/>
  <c r="K230" i="51"/>
  <c r="K212" i="51"/>
  <c r="P203" i="51"/>
  <c r="P197" i="51"/>
  <c r="P188" i="51"/>
  <c r="O212" i="51"/>
  <c r="O200" i="51"/>
  <c r="O185" i="51"/>
  <c r="O182" i="51"/>
  <c r="M230" i="51"/>
  <c r="M221" i="51"/>
  <c r="M218" i="51"/>
  <c r="M212" i="51"/>
  <c r="M209" i="51"/>
  <c r="M203" i="51"/>
  <c r="M200" i="51"/>
  <c r="M197" i="51"/>
  <c r="M194" i="51"/>
  <c r="M191" i="51"/>
  <c r="M188" i="51"/>
  <c r="M185" i="51"/>
  <c r="M182" i="51"/>
  <c r="P221" i="51"/>
  <c r="P218" i="51"/>
  <c r="P200" i="51"/>
  <c r="P191" i="51"/>
  <c r="P182" i="51"/>
  <c r="O218" i="51"/>
  <c r="O209" i="51"/>
  <c r="O197" i="51"/>
  <c r="O188" i="51"/>
  <c r="L230" i="51"/>
  <c r="L221" i="51"/>
  <c r="L218" i="51"/>
  <c r="L212" i="51"/>
  <c r="L209" i="51"/>
  <c r="L203" i="51"/>
  <c r="L200" i="51"/>
  <c r="L197" i="51"/>
  <c r="L194" i="51"/>
  <c r="L191" i="51"/>
  <c r="L188" i="51"/>
  <c r="L185" i="51"/>
  <c r="L182" i="51"/>
  <c r="K218" i="51"/>
  <c r="K200" i="51"/>
  <c r="K185" i="51"/>
  <c r="K182" i="51"/>
  <c r="J221" i="51"/>
  <c r="J212" i="51"/>
  <c r="J197" i="51"/>
  <c r="J194" i="51"/>
  <c r="J185" i="51"/>
  <c r="I230" i="51"/>
  <c r="I221" i="51"/>
  <c r="I218" i="51"/>
  <c r="I203" i="51"/>
  <c r="I200" i="51"/>
  <c r="I185" i="51"/>
  <c r="H212" i="51"/>
  <c r="H209" i="51"/>
  <c r="H200" i="51"/>
  <c r="H197" i="51"/>
  <c r="H194" i="51"/>
  <c r="H191" i="51"/>
  <c r="H188" i="51"/>
  <c r="H185" i="51"/>
  <c r="H182" i="51"/>
  <c r="I5" i="46"/>
  <c r="AG39" i="36"/>
  <c r="BM12" i="36"/>
  <c r="BM107" i="36"/>
  <c r="BM104" i="36" s="1"/>
  <c r="AG107" i="36"/>
  <c r="AG104" i="36" s="1"/>
  <c r="AG19" i="36"/>
  <c r="AG11" i="36" s="1"/>
  <c r="AG125" i="36"/>
  <c r="AG124" i="36" s="1"/>
  <c r="AG123" i="36" s="1"/>
  <c r="AG122" i="36" s="1"/>
  <c r="BM39" i="36"/>
  <c r="BM125" i="36"/>
  <c r="BM124" i="36" s="1"/>
  <c r="BM123" i="36" s="1"/>
  <c r="BM122" i="36" s="1"/>
  <c r="BM103" i="36" s="1"/>
  <c r="R63" i="51"/>
  <c r="R203" i="51"/>
  <c r="N266" i="51"/>
  <c r="M266" i="51"/>
  <c r="L266" i="51"/>
  <c r="K266" i="51"/>
  <c r="I266" i="51"/>
  <c r="R266" i="51"/>
  <c r="H266" i="51"/>
  <c r="G266" i="51"/>
  <c r="P266" i="51"/>
  <c r="Q266" i="51"/>
  <c r="O266" i="51"/>
  <c r="K5" i="46"/>
  <c r="J5" i="46"/>
  <c r="BM19" i="36"/>
  <c r="BM11" i="36" s="1"/>
  <c r="AG10" i="36" l="1"/>
  <c r="R278" i="51"/>
  <c r="BM10" i="36"/>
  <c r="BM9" i="36" s="1"/>
  <c r="AG103" i="36"/>
  <c r="AG9" i="36" s="1"/>
  <c r="R8" i="51"/>
  <c r="R7" i="51" s="1"/>
  <c r="H8" i="46" l="1"/>
  <c r="H6" i="46"/>
  <c r="H5" i="46" l="1"/>
  <c r="BJ314" i="34"/>
  <c r="BJ311" i="34"/>
  <c r="BJ310" i="34"/>
  <c r="BJ309" i="34"/>
  <c r="BJ303" i="34"/>
  <c r="BJ298" i="34"/>
  <c r="BJ294" i="34"/>
  <c r="BJ293" i="34" s="1"/>
  <c r="BJ290" i="34"/>
  <c r="BJ287" i="34"/>
  <c r="BJ285" i="34"/>
  <c r="BJ284" i="34" s="1"/>
  <c r="BJ282" i="34"/>
  <c r="BJ281" i="34" s="1"/>
  <c r="BJ277" i="34"/>
  <c r="BJ275" i="34"/>
  <c r="BJ271" i="34"/>
  <c r="BJ267" i="34"/>
  <c r="BJ266" i="34" s="1"/>
  <c r="BJ262" i="34"/>
  <c r="BJ260" i="34"/>
  <c r="BJ259" i="34" s="1"/>
  <c r="BJ255" i="34"/>
  <c r="BJ251" i="34"/>
  <c r="BJ244" i="34"/>
  <c r="BJ243" i="34" s="1"/>
  <c r="BJ241" i="34"/>
  <c r="BJ238" i="34"/>
  <c r="BJ233" i="34"/>
  <c r="BJ228" i="34"/>
  <c r="BJ221" i="34"/>
  <c r="BJ218" i="34"/>
  <c r="BJ217" i="34" s="1"/>
  <c r="BJ213" i="34"/>
  <c r="BJ211" i="34"/>
  <c r="BJ203" i="34"/>
  <c r="BJ197" i="34"/>
  <c r="BJ193" i="34"/>
  <c r="BJ192" i="34" s="1"/>
  <c r="BJ188" i="34"/>
  <c r="BJ186" i="34"/>
  <c r="BJ177" i="34"/>
  <c r="BJ176" i="34" s="1"/>
  <c r="BJ166" i="34"/>
  <c r="BJ164" i="34"/>
  <c r="BJ160" i="34"/>
  <c r="BJ158" i="34"/>
  <c r="BJ156" i="34"/>
  <c r="BJ153" i="34"/>
  <c r="BJ152" i="34" s="1"/>
  <c r="BJ148" i="34"/>
  <c r="BJ146" i="34"/>
  <c r="BJ145" i="34" s="1"/>
  <c r="BJ140" i="34"/>
  <c r="BJ137" i="34"/>
  <c r="BJ130" i="34"/>
  <c r="BJ129" i="34"/>
  <c r="BJ124" i="34"/>
  <c r="BJ120" i="34"/>
  <c r="BJ116" i="34"/>
  <c r="BJ114" i="34"/>
  <c r="BJ113" i="34" s="1"/>
  <c r="BJ112" i="34" s="1"/>
  <c r="BJ109" i="34"/>
  <c r="BJ107" i="34"/>
  <c r="BJ106" i="34" s="1"/>
  <c r="BJ101" i="34"/>
  <c r="BJ98" i="34"/>
  <c r="BJ94" i="34"/>
  <c r="BJ93" i="34" s="1"/>
  <c r="BJ84" i="34"/>
  <c r="BJ83" i="34" s="1"/>
  <c r="BJ79" i="34"/>
  <c r="BJ77" i="34"/>
  <c r="BJ76" i="34" s="1"/>
  <c r="BJ74" i="34"/>
  <c r="BJ71" i="34" s="1"/>
  <c r="BJ72" i="34"/>
  <c r="BJ67" i="34"/>
  <c r="BJ65" i="34"/>
  <c r="BJ63" i="34"/>
  <c r="BJ54" i="34"/>
  <c r="BJ50" i="34" s="1"/>
  <c r="BJ51" i="34"/>
  <c r="BJ47" i="34"/>
  <c r="BJ45" i="34"/>
  <c r="BJ44" i="34" s="1"/>
  <c r="BJ41" i="34"/>
  <c r="BJ37" i="34"/>
  <c r="BJ34" i="34"/>
  <c r="BJ31" i="34"/>
  <c r="BJ30" i="34" s="1"/>
  <c r="BJ26" i="34"/>
  <c r="BJ21" i="34"/>
  <c r="BJ20" i="34" s="1"/>
  <c r="BJ16" i="34"/>
  <c r="BJ14" i="34"/>
  <c r="BJ12" i="34"/>
  <c r="BJ11" i="34" s="1"/>
  <c r="AE314" i="34"/>
  <c r="AE309" i="34" s="1"/>
  <c r="AE311" i="34"/>
  <c r="AE310" i="34"/>
  <c r="AE303" i="34"/>
  <c r="AE298" i="34"/>
  <c r="AE294" i="34"/>
  <c r="AE293" i="34" s="1"/>
  <c r="AE290" i="34"/>
  <c r="AE287" i="34"/>
  <c r="AE285" i="34"/>
  <c r="AE282" i="34"/>
  <c r="AE281" i="34"/>
  <c r="AE277" i="34"/>
  <c r="AE275" i="34"/>
  <c r="AE271" i="34"/>
  <c r="AE270" i="34" s="1"/>
  <c r="AE267" i="34"/>
  <c r="AE266" i="34" s="1"/>
  <c r="AE262" i="34"/>
  <c r="AE260" i="34"/>
  <c r="AE259" i="34" s="1"/>
  <c r="AE255" i="34"/>
  <c r="AE251" i="34"/>
  <c r="AE244" i="34"/>
  <c r="AE241" i="34"/>
  <c r="AE238" i="34"/>
  <c r="AE233" i="34"/>
  <c r="AE228" i="34"/>
  <c r="AE221" i="34"/>
  <c r="AE218" i="34"/>
  <c r="AE217" i="34"/>
  <c r="AE213" i="34"/>
  <c r="AE211" i="34"/>
  <c r="AE203" i="34"/>
  <c r="AE197" i="34"/>
  <c r="AE193" i="34"/>
  <c r="AE188" i="34"/>
  <c r="AE186" i="34"/>
  <c r="AE177" i="34"/>
  <c r="AE166" i="34"/>
  <c r="AE164" i="34"/>
  <c r="AE160" i="34"/>
  <c r="AE158" i="34"/>
  <c r="AE156" i="34"/>
  <c r="AE153" i="34"/>
  <c r="AE148" i="34"/>
  <c r="AE146" i="34"/>
  <c r="AE145" i="34" s="1"/>
  <c r="AE140" i="34"/>
  <c r="AE137" i="34"/>
  <c r="AE136" i="34" s="1"/>
  <c r="AE130" i="34"/>
  <c r="AE129" i="34" s="1"/>
  <c r="AE124" i="34"/>
  <c r="AE120" i="34"/>
  <c r="AE116" i="34"/>
  <c r="AE114" i="34"/>
  <c r="AE109" i="34"/>
  <c r="AE107" i="34"/>
  <c r="AE106" i="34" s="1"/>
  <c r="AE101" i="34"/>
  <c r="AE98" i="34"/>
  <c r="AE97" i="34" s="1"/>
  <c r="AE94" i="34"/>
  <c r="AE93" i="34" s="1"/>
  <c r="AE84" i="34"/>
  <c r="AE83" i="34" s="1"/>
  <c r="AE79" i="34"/>
  <c r="AE77" i="34"/>
  <c r="AE74" i="34"/>
  <c r="AE71" i="34" s="1"/>
  <c r="AE72" i="34"/>
  <c r="AE67" i="34"/>
  <c r="AE65" i="34"/>
  <c r="AE63" i="34"/>
  <c r="AE54" i="34"/>
  <c r="AE51" i="34"/>
  <c r="AE47" i="34"/>
  <c r="AE45" i="34"/>
  <c r="AE44" i="34" s="1"/>
  <c r="AE41" i="34"/>
  <c r="AE37" i="34"/>
  <c r="AE34" i="34"/>
  <c r="AE31" i="34"/>
  <c r="AE30" i="34" s="1"/>
  <c r="AE26" i="34"/>
  <c r="AE21" i="34"/>
  <c r="AE20" i="34" s="1"/>
  <c r="AE16" i="34"/>
  <c r="AE14" i="34"/>
  <c r="AE12" i="34"/>
  <c r="AE11" i="34" s="1"/>
  <c r="AK80" i="36"/>
  <c r="AK114" i="36"/>
  <c r="BL133" i="36"/>
  <c r="BL132" i="36"/>
  <c r="BL131" i="36"/>
  <c r="BL128" i="36"/>
  <c r="BL126" i="36"/>
  <c r="BL119" i="36"/>
  <c r="BL116" i="36"/>
  <c r="BL113" i="36"/>
  <c r="BL110" i="36"/>
  <c r="BL108" i="36"/>
  <c r="BL105" i="36"/>
  <c r="BL98" i="36"/>
  <c r="BL94" i="36"/>
  <c r="BL85" i="36"/>
  <c r="BL84" i="36"/>
  <c r="BL83" i="36" s="1"/>
  <c r="BL82" i="36" s="1"/>
  <c r="BL63" i="36"/>
  <c r="BL42" i="36"/>
  <c r="BL37" i="36"/>
  <c r="BL36" i="36"/>
  <c r="BL32" i="36"/>
  <c r="BL29" i="36"/>
  <c r="BL24" i="36"/>
  <c r="BL21" i="36"/>
  <c r="BL20" i="36" s="1"/>
  <c r="BL16" i="36"/>
  <c r="BL13" i="36"/>
  <c r="AF133" i="36"/>
  <c r="AF132" i="36"/>
  <c r="AF131" i="36"/>
  <c r="AF128" i="36"/>
  <c r="AF126" i="36"/>
  <c r="AF119" i="36"/>
  <c r="AF116" i="36"/>
  <c r="AF113" i="36"/>
  <c r="AF110" i="36"/>
  <c r="AF108" i="36"/>
  <c r="AF105" i="36"/>
  <c r="AF98" i="36"/>
  <c r="AF94" i="36"/>
  <c r="AF85" i="36"/>
  <c r="AF84" i="36"/>
  <c r="AF83" i="36" s="1"/>
  <c r="AF82" i="36" s="1"/>
  <c r="AF63" i="36"/>
  <c r="AF42" i="36"/>
  <c r="AF41" i="36" s="1"/>
  <c r="AF40" i="36" s="1"/>
  <c r="AF37" i="36"/>
  <c r="AF36" i="36" s="1"/>
  <c r="AF32" i="36"/>
  <c r="AF29" i="36"/>
  <c r="AF24" i="36"/>
  <c r="AF21" i="36"/>
  <c r="AF20" i="36" s="1"/>
  <c r="AF16" i="36"/>
  <c r="AF13" i="36"/>
  <c r="BL19" i="36" l="1"/>
  <c r="AE50" i="34"/>
  <c r="AE202" i="34"/>
  <c r="AE237" i="34"/>
  <c r="AF12" i="36"/>
  <c r="BL12" i="36"/>
  <c r="BL11" i="36" s="1"/>
  <c r="BJ97" i="34"/>
  <c r="BJ163" i="34"/>
  <c r="AE43" i="34"/>
  <c r="AE62" i="34"/>
  <c r="AE49" i="34" s="1"/>
  <c r="AE119" i="34"/>
  <c r="AE118" i="34" s="1"/>
  <c r="AE152" i="34"/>
  <c r="AE151" i="34" s="1"/>
  <c r="BJ19" i="34"/>
  <c r="BJ220" i="34"/>
  <c r="BJ216" i="34" s="1"/>
  <c r="BJ237" i="34"/>
  <c r="BJ258" i="34"/>
  <c r="BJ270" i="34"/>
  <c r="BJ265" i="34" s="1"/>
  <c r="AE284" i="34"/>
  <c r="AE280" i="34" s="1"/>
  <c r="BJ33" i="34"/>
  <c r="BJ29" i="34" s="1"/>
  <c r="BJ82" i="34"/>
  <c r="BJ43" i="34"/>
  <c r="BJ136" i="34"/>
  <c r="BJ135" i="34" s="1"/>
  <c r="BJ236" i="34"/>
  <c r="AE163" i="34"/>
  <c r="AE220" i="34"/>
  <c r="AE216" i="34" s="1"/>
  <c r="AE96" i="34"/>
  <c r="AE297" i="34"/>
  <c r="BJ202" i="34"/>
  <c r="BJ191" i="34" s="1"/>
  <c r="AE19" i="34"/>
  <c r="AE192" i="34"/>
  <c r="AE191" i="34" s="1"/>
  <c r="BJ10" i="34"/>
  <c r="AE33" i="34"/>
  <c r="AE29" i="34" s="1"/>
  <c r="AE113" i="34"/>
  <c r="AE112" i="34" s="1"/>
  <c r="AE258" i="34"/>
  <c r="BJ62" i="34"/>
  <c r="BJ49" i="34" s="1"/>
  <c r="BJ151" i="34"/>
  <c r="BJ280" i="34"/>
  <c r="AE135" i="34"/>
  <c r="AE76" i="34"/>
  <c r="AE70" i="34" s="1"/>
  <c r="BJ297" i="34"/>
  <c r="BJ292" i="34" s="1"/>
  <c r="AE82" i="34"/>
  <c r="BJ119" i="34"/>
  <c r="BJ118" i="34" s="1"/>
  <c r="BJ96" i="34"/>
  <c r="BJ70" i="34"/>
  <c r="AE176" i="34"/>
  <c r="AE10" i="34"/>
  <c r="BJ162" i="34"/>
  <c r="AE292" i="34"/>
  <c r="AE265" i="34"/>
  <c r="AE243" i="34"/>
  <c r="AE236" i="34" s="1"/>
  <c r="BL107" i="36"/>
  <c r="BL104" i="36" s="1"/>
  <c r="AF107" i="36"/>
  <c r="AF104" i="36" s="1"/>
  <c r="AF39" i="36"/>
  <c r="AF125" i="36"/>
  <c r="AF124" i="36" s="1"/>
  <c r="AF123" i="36" s="1"/>
  <c r="AF122" i="36" s="1"/>
  <c r="AF19" i="36"/>
  <c r="BL41" i="36"/>
  <c r="BL40" i="36" s="1"/>
  <c r="BL39" i="36" s="1"/>
  <c r="BL125" i="36"/>
  <c r="BL124" i="36" s="1"/>
  <c r="BL123" i="36" s="1"/>
  <c r="BL122" i="36" s="1"/>
  <c r="AD314" i="34"/>
  <c r="AD311" i="34"/>
  <c r="AD310" i="34" s="1"/>
  <c r="AD303" i="34"/>
  <c r="AD298" i="34"/>
  <c r="AD294" i="34"/>
  <c r="AD293" i="34" s="1"/>
  <c r="AD290" i="34"/>
  <c r="AD287" i="34"/>
  <c r="AD284" i="34" s="1"/>
  <c r="AD285" i="34"/>
  <c r="AD282" i="34"/>
  <c r="AD281" i="34" s="1"/>
  <c r="AD277" i="34"/>
  <c r="AD275" i="34"/>
  <c r="AD271" i="34"/>
  <c r="AD270" i="34"/>
  <c r="AD267" i="34"/>
  <c r="AD266" i="34" s="1"/>
  <c r="AD262" i="34"/>
  <c r="AD260" i="34"/>
  <c r="AD259" i="34" s="1"/>
  <c r="AD255" i="34"/>
  <c r="AD251" i="34"/>
  <c r="AD244" i="34"/>
  <c r="AD241" i="34"/>
  <c r="AD238" i="34"/>
  <c r="AD233" i="34"/>
  <c r="AD228" i="34"/>
  <c r="AD221" i="34"/>
  <c r="AD218" i="34"/>
  <c r="AD217" i="34" s="1"/>
  <c r="AD213" i="34"/>
  <c r="AD211" i="34"/>
  <c r="AD203" i="34"/>
  <c r="AD197" i="34"/>
  <c r="AD193" i="34"/>
  <c r="AD188" i="34"/>
  <c r="AD186" i="34"/>
  <c r="AD177" i="34"/>
  <c r="AD166" i="34"/>
  <c r="AD164" i="34"/>
  <c r="AD160" i="34"/>
  <c r="AD158" i="34"/>
  <c r="AD156" i="34"/>
  <c r="AD153" i="34"/>
  <c r="AD148" i="34"/>
  <c r="AD146" i="34"/>
  <c r="AD145" i="34" s="1"/>
  <c r="AD140" i="34"/>
  <c r="AD137" i="34"/>
  <c r="AD130" i="34"/>
  <c r="AD129" i="34" s="1"/>
  <c r="AD124" i="34"/>
  <c r="AD120" i="34"/>
  <c r="AD116" i="34"/>
  <c r="AD114" i="34"/>
  <c r="AD109" i="34"/>
  <c r="AD107" i="34"/>
  <c r="AD106" i="34" s="1"/>
  <c r="AD101" i="34"/>
  <c r="AD98" i="34"/>
  <c r="AD94" i="34"/>
  <c r="AD93" i="34" s="1"/>
  <c r="AD84" i="34"/>
  <c r="AD83" i="34" s="1"/>
  <c r="AD79" i="34"/>
  <c r="AD77" i="34"/>
  <c r="AD74" i="34"/>
  <c r="AD71" i="34" s="1"/>
  <c r="AD72" i="34"/>
  <c r="AD67" i="34"/>
  <c r="AD65" i="34"/>
  <c r="AD63" i="34"/>
  <c r="AD54" i="34"/>
  <c r="AD51" i="34"/>
  <c r="AD47" i="34"/>
  <c r="AD45" i="34"/>
  <c r="AD44" i="34" s="1"/>
  <c r="AD41" i="34"/>
  <c r="AD37" i="34"/>
  <c r="AD34" i="34"/>
  <c r="AD31" i="34"/>
  <c r="AD30" i="34" s="1"/>
  <c r="AD26" i="34"/>
  <c r="AD21" i="34"/>
  <c r="AD20" i="34" s="1"/>
  <c r="AD16" i="34"/>
  <c r="AD14" i="34"/>
  <c r="AD12" i="34"/>
  <c r="AD11" i="34" s="1"/>
  <c r="BI314" i="34"/>
  <c r="BI311" i="34"/>
  <c r="BI310" i="34" s="1"/>
  <c r="BI309" i="34" s="1"/>
  <c r="BI303" i="34"/>
  <c r="BI298" i="34"/>
  <c r="BI294" i="34"/>
  <c r="BI293" i="34" s="1"/>
  <c r="BI290" i="34"/>
  <c r="BI287" i="34"/>
  <c r="BI285" i="34"/>
  <c r="BI282" i="34"/>
  <c r="BI281" i="34" s="1"/>
  <c r="BI277" i="34"/>
  <c r="BI275" i="34"/>
  <c r="BI271" i="34"/>
  <c r="BI267" i="34"/>
  <c r="BI266" i="34" s="1"/>
  <c r="BI262" i="34"/>
  <c r="BI260" i="34"/>
  <c r="BI259" i="34" s="1"/>
  <c r="BI255" i="34"/>
  <c r="BI251" i="34"/>
  <c r="BI244" i="34"/>
  <c r="BI241" i="34"/>
  <c r="BI238" i="34"/>
  <c r="BI233" i="34"/>
  <c r="BI228" i="34"/>
  <c r="BI221" i="34"/>
  <c r="BI218" i="34"/>
  <c r="BI217" i="34" s="1"/>
  <c r="BI213" i="34"/>
  <c r="BI211" i="34"/>
  <c r="BI203" i="34"/>
  <c r="BI197" i="34"/>
  <c r="BI193" i="34"/>
  <c r="BI188" i="34"/>
  <c r="BI186" i="34"/>
  <c r="BI177" i="34"/>
  <c r="BI166" i="34"/>
  <c r="BI164" i="34"/>
  <c r="BI163" i="34" s="1"/>
  <c r="BI160" i="34"/>
  <c r="BI158" i="34"/>
  <c r="BI156" i="34"/>
  <c r="BI153" i="34"/>
  <c r="BI152" i="34" s="1"/>
  <c r="BI148" i="34"/>
  <c r="BI146" i="34"/>
  <c r="BI145" i="34" s="1"/>
  <c r="BI140" i="34"/>
  <c r="BI137" i="34"/>
  <c r="BI130" i="34"/>
  <c r="BI129" i="34" s="1"/>
  <c r="BI124" i="34"/>
  <c r="BI120" i="34"/>
  <c r="BI116" i="34"/>
  <c r="BI114" i="34"/>
  <c r="BI109" i="34"/>
  <c r="BI107" i="34"/>
  <c r="BI106" i="34" s="1"/>
  <c r="BI101" i="34"/>
  <c r="BI98" i="34"/>
  <c r="BI94" i="34"/>
  <c r="BI93" i="34" s="1"/>
  <c r="BI84" i="34"/>
  <c r="BI83" i="34" s="1"/>
  <c r="BI79" i="34"/>
  <c r="BI77" i="34"/>
  <c r="BI74" i="34"/>
  <c r="BI71" i="34" s="1"/>
  <c r="BI72" i="34"/>
  <c r="BI67" i="34"/>
  <c r="BI65" i="34"/>
  <c r="BI63" i="34"/>
  <c r="BI54" i="34"/>
  <c r="BI51" i="34"/>
  <c r="BI50" i="34" s="1"/>
  <c r="BI47" i="34"/>
  <c r="BI45" i="34"/>
  <c r="BI44" i="34" s="1"/>
  <c r="BI41" i="34"/>
  <c r="BI37" i="34"/>
  <c r="BI34" i="34"/>
  <c r="BI31" i="34"/>
  <c r="BI30" i="34" s="1"/>
  <c r="BI26" i="34"/>
  <c r="BI21" i="34"/>
  <c r="BI20" i="34" s="1"/>
  <c r="BI16" i="34"/>
  <c r="BI14" i="34"/>
  <c r="BI12" i="34"/>
  <c r="BI11" i="34" s="1"/>
  <c r="BL10" i="36" l="1"/>
  <c r="AF11" i="36"/>
  <c r="BI136" i="34"/>
  <c r="BI243" i="34"/>
  <c r="AD176" i="34"/>
  <c r="AD162" i="34" s="1"/>
  <c r="AF103" i="36"/>
  <c r="BI113" i="34"/>
  <c r="BI112" i="34" s="1"/>
  <c r="BI284" i="34"/>
  <c r="BI280" i="34" s="1"/>
  <c r="AD62" i="34"/>
  <c r="BI119" i="34"/>
  <c r="BI118" i="34" s="1"/>
  <c r="AD309" i="34"/>
  <c r="BI33" i="34"/>
  <c r="BI29" i="34" s="1"/>
  <c r="BI97" i="34"/>
  <c r="BI96" i="34" s="1"/>
  <c r="AD33" i="34"/>
  <c r="BI176" i="34"/>
  <c r="BI270" i="34"/>
  <c r="BI265" i="34" s="1"/>
  <c r="AD136" i="34"/>
  <c r="AD135" i="34" s="1"/>
  <c r="AD152" i="34"/>
  <c r="AD151" i="34" s="1"/>
  <c r="AD163" i="34"/>
  <c r="AD220" i="34"/>
  <c r="AD216" i="34" s="1"/>
  <c r="BI220" i="34"/>
  <c r="BI216" i="34" s="1"/>
  <c r="AD119" i="34"/>
  <c r="AD118" i="34" s="1"/>
  <c r="BI62" i="34"/>
  <c r="BI49" i="34" s="1"/>
  <c r="BI258" i="34"/>
  <c r="AD237" i="34"/>
  <c r="AD192" i="34"/>
  <c r="AD243" i="34"/>
  <c r="AD258" i="34"/>
  <c r="AD113" i="34"/>
  <c r="AD112" i="34" s="1"/>
  <c r="AE162" i="34"/>
  <c r="AE9" i="34" s="1"/>
  <c r="BJ9" i="34"/>
  <c r="BJ215" i="34"/>
  <c r="AD10" i="34"/>
  <c r="AE215" i="34"/>
  <c r="BI192" i="34"/>
  <c r="AD97" i="34"/>
  <c r="AD96" i="34" s="1"/>
  <c r="AD280" i="34"/>
  <c r="BI19" i="34"/>
  <c r="AD19" i="34"/>
  <c r="AD202" i="34"/>
  <c r="AD191" i="34" s="1"/>
  <c r="BI10" i="34"/>
  <c r="BI43" i="34"/>
  <c r="AD43" i="34"/>
  <c r="BL103" i="36"/>
  <c r="BL9" i="36" s="1"/>
  <c r="AF10" i="36"/>
  <c r="AF9" i="36" s="1"/>
  <c r="BI297" i="34"/>
  <c r="BI292" i="34" s="1"/>
  <c r="AD76" i="34"/>
  <c r="AD70" i="34" s="1"/>
  <c r="BI82" i="34"/>
  <c r="AD82" i="34"/>
  <c r="BI237" i="34"/>
  <c r="BI236" i="34" s="1"/>
  <c r="BI202" i="34"/>
  <c r="BI76" i="34"/>
  <c r="BI70" i="34" s="1"/>
  <c r="BI151" i="34"/>
  <c r="AD265" i="34"/>
  <c r="BI162" i="34"/>
  <c r="AD50" i="34"/>
  <c r="AD49" i="34" s="1"/>
  <c r="AD297" i="34"/>
  <c r="AD292" i="34" s="1"/>
  <c r="BI135" i="34"/>
  <c r="AD29" i="34"/>
  <c r="AE8" i="34" l="1"/>
  <c r="AD236" i="34"/>
  <c r="AD215" i="34" s="1"/>
  <c r="BI191" i="34"/>
  <c r="BJ8" i="34"/>
  <c r="BI215" i="34"/>
  <c r="BI9" i="34"/>
  <c r="AD9" i="34"/>
  <c r="Q67" i="51"/>
  <c r="Q220" i="51" s="1"/>
  <c r="Q218" i="51" s="1"/>
  <c r="BI8" i="34" l="1"/>
  <c r="AD8" i="34"/>
  <c r="Q167" i="51"/>
  <c r="Q146" i="51"/>
  <c r="Q138" i="51"/>
  <c r="Q126" i="51"/>
  <c r="Q118" i="51"/>
  <c r="Q108" i="51"/>
  <c r="Q92" i="51"/>
  <c r="Q70" i="51"/>
  <c r="Q68" i="51"/>
  <c r="Q66" i="51"/>
  <c r="Q64" i="51"/>
  <c r="Q54" i="51"/>
  <c r="Q51" i="51"/>
  <c r="Q45" i="51"/>
  <c r="Q28" i="51"/>
  <c r="Q23" i="51"/>
  <c r="Q12" i="51"/>
  <c r="Q27" i="51" l="1"/>
  <c r="Q11" i="51"/>
  <c r="Q63" i="51"/>
  <c r="Q10" i="51"/>
  <c r="Q9" i="51" s="1"/>
  <c r="BH314" i="34"/>
  <c r="BH311" i="34"/>
  <c r="BH310" i="34" s="1"/>
  <c r="BH303" i="34"/>
  <c r="BH298" i="34"/>
  <c r="BH294" i="34"/>
  <c r="BH293" i="34" s="1"/>
  <c r="BH290" i="34"/>
  <c r="BH287" i="34"/>
  <c r="BH285" i="34"/>
  <c r="BH282" i="34"/>
  <c r="BH281" i="34" s="1"/>
  <c r="BH277" i="34"/>
  <c r="BH275" i="34"/>
  <c r="BH271" i="34"/>
  <c r="BH267" i="34"/>
  <c r="BH266" i="34" s="1"/>
  <c r="BH262" i="34"/>
  <c r="BH260" i="34"/>
  <c r="BH259" i="34" s="1"/>
  <c r="BH255" i="34"/>
  <c r="BH251" i="34"/>
  <c r="BH244" i="34"/>
  <c r="BH241" i="34"/>
  <c r="BH238" i="34"/>
  <c r="BH233" i="34"/>
  <c r="BH228" i="34"/>
  <c r="BH221" i="34"/>
  <c r="BH218" i="34"/>
  <c r="BH217" i="34" s="1"/>
  <c r="BH213" i="34"/>
  <c r="BH211" i="34"/>
  <c r="BH203" i="34"/>
  <c r="BH197" i="34"/>
  <c r="BH193" i="34"/>
  <c r="BH188" i="34"/>
  <c r="BH186" i="34"/>
  <c r="BH177" i="34"/>
  <c r="BH166" i="34"/>
  <c r="BH164" i="34"/>
  <c r="BH160" i="34"/>
  <c r="BH158" i="34"/>
  <c r="BH156" i="34"/>
  <c r="BH153" i="34"/>
  <c r="BH148" i="34"/>
  <c r="BH146" i="34"/>
  <c r="BH145" i="34" s="1"/>
  <c r="BH140" i="34"/>
  <c r="BH137" i="34"/>
  <c r="BH130" i="34"/>
  <c r="BH129" i="34" s="1"/>
  <c r="BH124" i="34"/>
  <c r="BH120" i="34"/>
  <c r="BH116" i="34"/>
  <c r="BH114" i="34"/>
  <c r="BH109" i="34"/>
  <c r="BH107" i="34"/>
  <c r="BH106" i="34" s="1"/>
  <c r="BH101" i="34"/>
  <c r="BH98" i="34"/>
  <c r="BH94" i="34"/>
  <c r="BH93" i="34" s="1"/>
  <c r="BH84" i="34"/>
  <c r="BH83" i="34" s="1"/>
  <c r="BH79" i="34"/>
  <c r="BH77" i="34"/>
  <c r="BH74" i="34"/>
  <c r="BH71" i="34" s="1"/>
  <c r="BH72" i="34"/>
  <c r="BH67" i="34"/>
  <c r="BH65" i="34"/>
  <c r="BH63" i="34"/>
  <c r="BH54" i="34"/>
  <c r="BH51" i="34"/>
  <c r="BH47" i="34"/>
  <c r="BH45" i="34"/>
  <c r="BH44" i="34" s="1"/>
  <c r="BH41" i="34"/>
  <c r="BH37" i="34"/>
  <c r="BH34" i="34"/>
  <c r="BH31" i="34"/>
  <c r="BH30" i="34" s="1"/>
  <c r="BH26" i="34"/>
  <c r="BH21" i="34"/>
  <c r="BH20" i="34" s="1"/>
  <c r="BH16" i="34"/>
  <c r="BH14" i="34"/>
  <c r="BH12" i="34"/>
  <c r="BH11" i="34" s="1"/>
  <c r="AC314" i="34"/>
  <c r="AC311" i="34"/>
  <c r="AC310" i="34"/>
  <c r="AC303" i="34"/>
  <c r="AC298" i="34"/>
  <c r="AC294" i="34"/>
  <c r="AC293" i="34" s="1"/>
  <c r="AC290" i="34"/>
  <c r="AC287" i="34"/>
  <c r="AC285" i="34"/>
  <c r="AC282" i="34"/>
  <c r="AC281" i="34" s="1"/>
  <c r="AC277" i="34"/>
  <c r="AC275" i="34"/>
  <c r="AC271" i="34"/>
  <c r="AC267" i="34"/>
  <c r="AC266" i="34" s="1"/>
  <c r="AC262" i="34"/>
  <c r="AC260" i="34"/>
  <c r="AC259" i="34" s="1"/>
  <c r="AC255" i="34"/>
  <c r="AC251" i="34"/>
  <c r="AC244" i="34"/>
  <c r="AC241" i="34"/>
  <c r="AC238" i="34"/>
  <c r="AC233" i="34"/>
  <c r="AC228" i="34"/>
  <c r="AC221" i="34"/>
  <c r="AC218" i="34"/>
  <c r="AC217" i="34" s="1"/>
  <c r="AC213" i="34"/>
  <c r="AC211" i="34"/>
  <c r="AC203" i="34"/>
  <c r="AC197" i="34"/>
  <c r="AC193" i="34"/>
  <c r="AC188" i="34"/>
  <c r="AC186" i="34"/>
  <c r="AC177" i="34"/>
  <c r="AC166" i="34"/>
  <c r="AC164" i="34"/>
  <c r="AC160" i="34"/>
  <c r="AC158" i="34"/>
  <c r="AC156" i="34"/>
  <c r="AC153" i="34"/>
  <c r="AC148" i="34"/>
  <c r="AC146" i="34"/>
  <c r="AC145" i="34" s="1"/>
  <c r="AC140" i="34"/>
  <c r="AC137" i="34"/>
  <c r="AC130" i="34"/>
  <c r="AC129" i="34" s="1"/>
  <c r="AC124" i="34"/>
  <c r="AC120" i="34"/>
  <c r="AC116" i="34"/>
  <c r="AC114" i="34"/>
  <c r="AC109" i="34"/>
  <c r="AC107" i="34"/>
  <c r="AC106" i="34" s="1"/>
  <c r="AC101" i="34"/>
  <c r="AC98" i="34"/>
  <c r="AC94" i="34"/>
  <c r="AC93" i="34" s="1"/>
  <c r="AC84" i="34"/>
  <c r="AC83" i="34" s="1"/>
  <c r="AC79" i="34"/>
  <c r="AC77" i="34"/>
  <c r="AC74" i="34"/>
  <c r="AC71" i="34" s="1"/>
  <c r="AC72" i="34"/>
  <c r="AC67" i="34"/>
  <c r="AC65" i="34"/>
  <c r="AC63" i="34"/>
  <c r="AC54" i="34"/>
  <c r="AC51" i="34"/>
  <c r="AC47" i="34"/>
  <c r="AC45" i="34"/>
  <c r="AC44" i="34" s="1"/>
  <c r="AC41" i="34"/>
  <c r="AC37" i="34"/>
  <c r="AC34" i="34"/>
  <c r="AC31" i="34"/>
  <c r="AC30" i="34" s="1"/>
  <c r="AC26" i="34"/>
  <c r="AC21" i="34"/>
  <c r="AC20" i="34" s="1"/>
  <c r="AC16" i="34"/>
  <c r="AC14" i="34"/>
  <c r="AC12" i="34"/>
  <c r="AC11" i="34" s="1"/>
  <c r="BH284" i="34" l="1"/>
  <c r="BH309" i="34"/>
  <c r="AC309" i="34"/>
  <c r="BH192" i="34"/>
  <c r="BH97" i="34"/>
  <c r="BH96" i="34" s="1"/>
  <c r="BH202" i="34"/>
  <c r="BH191" i="34" s="1"/>
  <c r="BH113" i="34"/>
  <c r="BH112" i="34" s="1"/>
  <c r="AC258" i="34"/>
  <c r="BH176" i="34"/>
  <c r="BH243" i="34"/>
  <c r="AC19" i="34"/>
  <c r="AC136" i="34"/>
  <c r="AC135" i="34" s="1"/>
  <c r="BH220" i="34"/>
  <c r="AC152" i="34"/>
  <c r="AC151" i="34" s="1"/>
  <c r="BH237" i="34"/>
  <c r="AC192" i="34"/>
  <c r="AC284" i="34"/>
  <c r="AC280" i="34" s="1"/>
  <c r="BH152" i="34"/>
  <c r="BH151" i="34" s="1"/>
  <c r="AC10" i="34"/>
  <c r="BH270" i="34"/>
  <c r="BH265" i="34" s="1"/>
  <c r="AC62" i="34"/>
  <c r="BH33" i="34"/>
  <c r="AC113" i="34"/>
  <c r="AC112" i="34" s="1"/>
  <c r="AC270" i="34"/>
  <c r="AC265" i="34" s="1"/>
  <c r="BH10" i="34"/>
  <c r="BH62" i="34"/>
  <c r="AC163" i="34"/>
  <c r="BH163" i="34"/>
  <c r="AC220" i="34"/>
  <c r="AC216" i="34" s="1"/>
  <c r="AC76" i="34"/>
  <c r="AC70" i="34" s="1"/>
  <c r="AC176" i="34"/>
  <c r="BH82" i="34"/>
  <c r="BH76" i="34"/>
  <c r="BH70" i="34" s="1"/>
  <c r="BH258" i="34"/>
  <c r="BH43" i="34"/>
  <c r="AC33" i="34"/>
  <c r="AC29" i="34" s="1"/>
  <c r="BH50" i="34"/>
  <c r="BH19" i="34"/>
  <c r="AC43" i="34"/>
  <c r="AC82" i="34"/>
  <c r="AC97" i="34"/>
  <c r="AC96" i="34" s="1"/>
  <c r="AC237" i="34"/>
  <c r="AC297" i="34"/>
  <c r="AC292" i="34" s="1"/>
  <c r="BH280" i="34"/>
  <c r="AC119" i="34"/>
  <c r="AC118" i="34" s="1"/>
  <c r="AC202" i="34"/>
  <c r="BH29" i="34"/>
  <c r="BH216" i="34"/>
  <c r="AC50" i="34"/>
  <c r="AC243" i="34"/>
  <c r="Q8" i="51"/>
  <c r="Q7" i="51" s="1"/>
  <c r="BH136" i="34"/>
  <c r="BH135" i="34" s="1"/>
  <c r="BH297" i="34"/>
  <c r="BH292" i="34" s="1"/>
  <c r="BH119" i="34"/>
  <c r="BH118" i="34" s="1"/>
  <c r="AC162" i="34" l="1"/>
  <c r="BH236" i="34"/>
  <c r="BH215" i="34" s="1"/>
  <c r="BH162" i="34"/>
  <c r="AC191" i="34"/>
  <c r="AC236" i="34"/>
  <c r="AC215" i="34" s="1"/>
  <c r="AC49" i="34"/>
  <c r="BH49" i="34"/>
  <c r="BH9" i="34" l="1"/>
  <c r="BH8" i="34"/>
  <c r="AC9" i="34"/>
  <c r="AC8" i="34" s="1"/>
  <c r="BK133" i="36"/>
  <c r="BK132" i="36"/>
  <c r="BK131" i="36" s="1"/>
  <c r="BK128" i="36"/>
  <c r="BK126" i="36"/>
  <c r="BK119" i="36"/>
  <c r="BK116" i="36"/>
  <c r="BK113" i="36"/>
  <c r="BK110" i="36"/>
  <c r="BK108" i="36"/>
  <c r="BK105" i="36"/>
  <c r="BK98" i="36"/>
  <c r="BK94" i="36"/>
  <c r="BK85" i="36"/>
  <c r="BK63" i="36"/>
  <c r="BK42" i="36"/>
  <c r="BK37" i="36"/>
  <c r="BK36" i="36"/>
  <c r="BK32" i="36"/>
  <c r="BK29" i="36"/>
  <c r="BK24" i="36"/>
  <c r="BK21" i="36"/>
  <c r="BK20" i="36" s="1"/>
  <c r="BK16" i="36"/>
  <c r="BK13" i="36"/>
  <c r="AE133" i="36"/>
  <c r="AE132" i="36"/>
  <c r="AE131" i="36" s="1"/>
  <c r="AE128" i="36"/>
  <c r="AE126" i="36"/>
  <c r="AE119" i="36"/>
  <c r="AE116" i="36"/>
  <c r="AE113" i="36"/>
  <c r="AE110" i="36"/>
  <c r="AE108" i="36"/>
  <c r="AE105" i="36"/>
  <c r="AE98" i="36"/>
  <c r="AE94" i="36"/>
  <c r="AE85" i="36"/>
  <c r="AE84" i="36" s="1"/>
  <c r="AE83" i="36" s="1"/>
  <c r="AE82" i="36" s="1"/>
  <c r="AE63" i="36"/>
  <c r="AE42" i="36"/>
  <c r="AE41" i="36"/>
  <c r="AE40" i="36"/>
  <c r="AE37" i="36"/>
  <c r="AE36" i="36" s="1"/>
  <c r="AE32" i="36"/>
  <c r="AE29" i="36"/>
  <c r="AE24" i="36"/>
  <c r="AE21" i="36"/>
  <c r="AE20" i="36" s="1"/>
  <c r="AE16" i="36"/>
  <c r="AE13" i="36"/>
  <c r="AE12" i="36" l="1"/>
  <c r="BK84" i="36"/>
  <c r="BK83" i="36" s="1"/>
  <c r="BK82" i="36" s="1"/>
  <c r="BK12" i="36"/>
  <c r="BK41" i="36"/>
  <c r="BK40" i="36" s="1"/>
  <c r="AE107" i="36"/>
  <c r="AE104" i="36" s="1"/>
  <c r="BK19" i="36"/>
  <c r="BK11" i="36" s="1"/>
  <c r="AE19" i="36"/>
  <c r="AE11" i="36" s="1"/>
  <c r="BK107" i="36"/>
  <c r="BK104" i="36" s="1"/>
  <c r="AE125" i="36"/>
  <c r="AE124" i="36" s="1"/>
  <c r="AE123" i="36" s="1"/>
  <c r="AE122" i="36" s="1"/>
  <c r="AE39" i="36"/>
  <c r="BK39" i="36"/>
  <c r="BK125" i="36"/>
  <c r="BK124" i="36" s="1"/>
  <c r="BK123" i="36" s="1"/>
  <c r="BK122" i="36" s="1"/>
  <c r="N280" i="51"/>
  <c r="N167" i="51"/>
  <c r="N146" i="51"/>
  <c r="O146" i="51"/>
  <c r="N138" i="51"/>
  <c r="O138" i="51"/>
  <c r="N126" i="51"/>
  <c r="O126" i="51"/>
  <c r="N118" i="51"/>
  <c r="O118" i="51"/>
  <c r="N108" i="51"/>
  <c r="N92" i="51"/>
  <c r="N64" i="51"/>
  <c r="N66" i="51"/>
  <c r="N68" i="51"/>
  <c r="N70" i="51"/>
  <c r="N45" i="51"/>
  <c r="N28" i="51"/>
  <c r="N23" i="51"/>
  <c r="N12" i="51"/>
  <c r="O12" i="51"/>
  <c r="P167" i="51"/>
  <c r="O167" i="51"/>
  <c r="P146" i="51"/>
  <c r="P144" i="51"/>
  <c r="P126" i="51"/>
  <c r="P118" i="51"/>
  <c r="P108" i="51"/>
  <c r="O108" i="51"/>
  <c r="P92" i="51"/>
  <c r="O92" i="51"/>
  <c r="P70" i="51"/>
  <c r="O70" i="51"/>
  <c r="P68" i="51"/>
  <c r="O68" i="51"/>
  <c r="P66" i="51"/>
  <c r="O66" i="51"/>
  <c r="P64" i="51"/>
  <c r="O64" i="51"/>
  <c r="P54" i="51"/>
  <c r="O54" i="51"/>
  <c r="P51" i="51"/>
  <c r="O51" i="51"/>
  <c r="P45" i="51"/>
  <c r="O45" i="51"/>
  <c r="P28" i="51"/>
  <c r="O28" i="51"/>
  <c r="P23" i="51"/>
  <c r="O23" i="51"/>
  <c r="P12" i="51"/>
  <c r="U277" i="51"/>
  <c r="U275" i="51" s="1"/>
  <c r="E277" i="51"/>
  <c r="E275" i="51" s="1"/>
  <c r="U274" i="51"/>
  <c r="U273" i="51"/>
  <c r="U272" i="51" s="1"/>
  <c r="E273" i="51"/>
  <c r="U271" i="51"/>
  <c r="U270" i="51"/>
  <c r="U269" i="51" s="1"/>
  <c r="E270" i="51"/>
  <c r="U268" i="51"/>
  <c r="U267" i="51"/>
  <c r="U265" i="51"/>
  <c r="U264" i="51"/>
  <c r="E264" i="51"/>
  <c r="U262" i="51"/>
  <c r="U261" i="51"/>
  <c r="U259" i="51"/>
  <c r="U258" i="51"/>
  <c r="E258" i="51"/>
  <c r="U256" i="51"/>
  <c r="E256" i="51"/>
  <c r="U255" i="51"/>
  <c r="E255" i="51"/>
  <c r="U253" i="51"/>
  <c r="U251" i="51"/>
  <c r="U250" i="51"/>
  <c r="E250" i="51"/>
  <c r="U249" i="51"/>
  <c r="E249" i="51"/>
  <c r="U246" i="51"/>
  <c r="U245" i="51" s="1"/>
  <c r="E246" i="51"/>
  <c r="E245" i="51" s="1"/>
  <c r="U244" i="51"/>
  <c r="U242" i="51" s="1"/>
  <c r="E244" i="51"/>
  <c r="E242" i="51" s="1"/>
  <c r="U241" i="51"/>
  <c r="U239" i="51" s="1"/>
  <c r="E241" i="51"/>
  <c r="E239" i="51" s="1"/>
  <c r="U238" i="51"/>
  <c r="U236" i="51" s="1"/>
  <c r="E238" i="51"/>
  <c r="E236" i="51" s="1"/>
  <c r="U235" i="51"/>
  <c r="U233" i="51" s="1"/>
  <c r="E235" i="51"/>
  <c r="E233" i="51" s="1"/>
  <c r="U232" i="51"/>
  <c r="E232" i="51"/>
  <c r="U231" i="51"/>
  <c r="E231" i="51"/>
  <c r="U228" i="51"/>
  <c r="U227" i="51" s="1"/>
  <c r="U226" i="51"/>
  <c r="U224" i="51" s="1"/>
  <c r="E226" i="51"/>
  <c r="E224" i="51" s="1"/>
  <c r="U223" i="51"/>
  <c r="E223" i="51"/>
  <c r="U222" i="51"/>
  <c r="E222" i="51"/>
  <c r="U220" i="51"/>
  <c r="U219" i="51"/>
  <c r="E219" i="51"/>
  <c r="V217" i="51"/>
  <c r="U216" i="51"/>
  <c r="U215" i="51" s="1"/>
  <c r="E216" i="51"/>
  <c r="E215" i="51" s="1"/>
  <c r="U214" i="51"/>
  <c r="E214" i="51"/>
  <c r="U213" i="51"/>
  <c r="E213" i="51"/>
  <c r="E212" i="51" s="1"/>
  <c r="U211" i="51"/>
  <c r="E211" i="51"/>
  <c r="U210" i="51"/>
  <c r="E210" i="51"/>
  <c r="U208" i="51"/>
  <c r="U206" i="51" s="1"/>
  <c r="E208" i="51"/>
  <c r="E206" i="51" s="1"/>
  <c r="U205" i="51"/>
  <c r="U204" i="51"/>
  <c r="U202" i="51"/>
  <c r="U201" i="51"/>
  <c r="U199" i="51"/>
  <c r="U198" i="51"/>
  <c r="U196" i="51"/>
  <c r="U195" i="51"/>
  <c r="U193" i="51"/>
  <c r="E193" i="51"/>
  <c r="U192" i="51"/>
  <c r="U191" i="51" s="1"/>
  <c r="E192" i="51"/>
  <c r="E191" i="51" s="1"/>
  <c r="U190" i="51"/>
  <c r="E190" i="51"/>
  <c r="U189" i="51"/>
  <c r="E189" i="51"/>
  <c r="E187" i="51"/>
  <c r="E186" i="51"/>
  <c r="U185" i="51"/>
  <c r="U182" i="51"/>
  <c r="F174" i="51"/>
  <c r="V174" i="51" s="1"/>
  <c r="F173" i="51"/>
  <c r="F172" i="51"/>
  <c r="V172" i="51" s="1"/>
  <c r="F171" i="51"/>
  <c r="V171" i="51" s="1"/>
  <c r="F170" i="51"/>
  <c r="V170" i="51" s="1"/>
  <c r="F169" i="51"/>
  <c r="V169" i="51" s="1"/>
  <c r="F168" i="51"/>
  <c r="E168" i="51"/>
  <c r="E167" i="51" s="1"/>
  <c r="U167" i="51"/>
  <c r="M167" i="51"/>
  <c r="L167" i="51"/>
  <c r="K167" i="51"/>
  <c r="J167" i="51"/>
  <c r="I167" i="51"/>
  <c r="H167" i="51"/>
  <c r="G167" i="51"/>
  <c r="F166" i="51"/>
  <c r="V166" i="51" s="1"/>
  <c r="F165" i="51"/>
  <c r="V165" i="51" s="1"/>
  <c r="F164" i="51"/>
  <c r="V164" i="51" s="1"/>
  <c r="F163" i="51"/>
  <c r="V163" i="51" s="1"/>
  <c r="F162" i="51"/>
  <c r="V162" i="51" s="1"/>
  <c r="F161" i="51"/>
  <c r="V161" i="51" s="1"/>
  <c r="F160" i="51"/>
  <c r="V160" i="51" s="1"/>
  <c r="F159" i="51"/>
  <c r="V159" i="51" s="1"/>
  <c r="F158" i="51"/>
  <c r="V158" i="51" s="1"/>
  <c r="F157" i="51"/>
  <c r="V157" i="51" s="1"/>
  <c r="F156" i="51"/>
  <c r="V156" i="51" s="1"/>
  <c r="F155" i="51"/>
  <c r="V155" i="51" s="1"/>
  <c r="F154" i="51"/>
  <c r="V154" i="51" s="1"/>
  <c r="F153" i="51"/>
  <c r="V153" i="51" s="1"/>
  <c r="F152" i="51"/>
  <c r="V152" i="51" s="1"/>
  <c r="F151" i="51"/>
  <c r="V151" i="51" s="1"/>
  <c r="F150" i="51"/>
  <c r="V150" i="51" s="1"/>
  <c r="F149" i="51"/>
  <c r="V149" i="51" s="1"/>
  <c r="F148" i="51"/>
  <c r="V148" i="51" s="1"/>
  <c r="F147" i="51"/>
  <c r="U146" i="51"/>
  <c r="M146" i="51"/>
  <c r="L146" i="51"/>
  <c r="K146" i="51"/>
  <c r="J146" i="51"/>
  <c r="I146" i="51"/>
  <c r="H146" i="51"/>
  <c r="G146" i="51"/>
  <c r="E146" i="51"/>
  <c r="J145" i="51"/>
  <c r="F145" i="51" s="1"/>
  <c r="E145" i="51"/>
  <c r="E144" i="51"/>
  <c r="E138" i="51" s="1"/>
  <c r="F143" i="51"/>
  <c r="V143" i="51" s="1"/>
  <c r="F142" i="51"/>
  <c r="V142" i="51" s="1"/>
  <c r="F141" i="51"/>
  <c r="V141" i="51" s="1"/>
  <c r="F140" i="51"/>
  <c r="V140" i="51" s="1"/>
  <c r="F139" i="51"/>
  <c r="AA66" i="51" s="1"/>
  <c r="U138" i="51"/>
  <c r="M138" i="51"/>
  <c r="L138" i="51"/>
  <c r="K138" i="51"/>
  <c r="I138" i="51"/>
  <c r="H138" i="51"/>
  <c r="G138" i="51"/>
  <c r="F137" i="51"/>
  <c r="F136" i="51"/>
  <c r="E136" i="51"/>
  <c r="F135" i="51"/>
  <c r="V135" i="51" s="1"/>
  <c r="F134" i="51"/>
  <c r="V134" i="51" s="1"/>
  <c r="F133" i="51"/>
  <c r="V133" i="51" s="1"/>
  <c r="F132" i="51"/>
  <c r="V132" i="51" s="1"/>
  <c r="F131" i="51"/>
  <c r="V131" i="51" s="1"/>
  <c r="F130" i="51"/>
  <c r="V130" i="51" s="1"/>
  <c r="Z129" i="51"/>
  <c r="F129" i="51"/>
  <c r="V129" i="51" s="1"/>
  <c r="F128" i="51"/>
  <c r="F127" i="51"/>
  <c r="U126" i="51"/>
  <c r="M126" i="51"/>
  <c r="L126" i="51"/>
  <c r="K126" i="51"/>
  <c r="J126" i="51"/>
  <c r="I126" i="51"/>
  <c r="H126" i="51"/>
  <c r="G126" i="51"/>
  <c r="E126" i="51"/>
  <c r="F125" i="51"/>
  <c r="E125" i="51"/>
  <c r="F124" i="51"/>
  <c r="E124" i="51"/>
  <c r="F123" i="51"/>
  <c r="V123" i="51" s="1"/>
  <c r="F122" i="51"/>
  <c r="V122" i="51" s="1"/>
  <c r="F121" i="51"/>
  <c r="V121" i="51" s="1"/>
  <c r="F120" i="51"/>
  <c r="V120" i="51" s="1"/>
  <c r="F119" i="51"/>
  <c r="F241" i="51" s="1"/>
  <c r="F239" i="51" s="1"/>
  <c r="U118" i="51"/>
  <c r="M118" i="51"/>
  <c r="L118" i="51"/>
  <c r="K118" i="51"/>
  <c r="J118" i="51"/>
  <c r="I118" i="51"/>
  <c r="H118" i="51"/>
  <c r="G118" i="51"/>
  <c r="F117" i="51"/>
  <c r="V117" i="51" s="1"/>
  <c r="F116" i="51"/>
  <c r="V116" i="51" s="1"/>
  <c r="F115" i="51"/>
  <c r="V115" i="51" s="1"/>
  <c r="F114" i="51"/>
  <c r="V114" i="51" s="1"/>
  <c r="F113" i="51"/>
  <c r="F112" i="51"/>
  <c r="V112" i="51" s="1"/>
  <c r="F111" i="51"/>
  <c r="V111" i="51" s="1"/>
  <c r="F110" i="51"/>
  <c r="V110" i="51" s="1"/>
  <c r="F109" i="51"/>
  <c r="U108" i="51"/>
  <c r="M108" i="51"/>
  <c r="L108" i="51"/>
  <c r="K108" i="51"/>
  <c r="J108" i="51"/>
  <c r="I108" i="51"/>
  <c r="H108" i="51"/>
  <c r="G108" i="51"/>
  <c r="E108" i="51"/>
  <c r="F107" i="51"/>
  <c r="V107" i="51" s="1"/>
  <c r="F106" i="51"/>
  <c r="V106" i="51" s="1"/>
  <c r="F105" i="51"/>
  <c r="V105" i="51" s="1"/>
  <c r="F104" i="51"/>
  <c r="V104" i="51" s="1"/>
  <c r="F103" i="51"/>
  <c r="V103" i="51" s="1"/>
  <c r="F102" i="51"/>
  <c r="F101" i="51"/>
  <c r="V101" i="51" s="1"/>
  <c r="F100" i="51"/>
  <c r="V100" i="51" s="1"/>
  <c r="F99" i="51"/>
  <c r="F98" i="51"/>
  <c r="V98" i="51" s="1"/>
  <c r="F97" i="51"/>
  <c r="V97" i="51" s="1"/>
  <c r="F96" i="51"/>
  <c r="V96" i="51" s="1"/>
  <c r="F95" i="51"/>
  <c r="V95" i="51" s="1"/>
  <c r="F94" i="51"/>
  <c r="V94" i="51" s="1"/>
  <c r="F93" i="51"/>
  <c r="V93" i="51" s="1"/>
  <c r="Y92" i="51"/>
  <c r="U92" i="51"/>
  <c r="M92" i="51"/>
  <c r="L92" i="51"/>
  <c r="K92" i="51"/>
  <c r="J92" i="51"/>
  <c r="I92" i="51"/>
  <c r="H92" i="51"/>
  <c r="G92" i="51"/>
  <c r="E92" i="51"/>
  <c r="F91" i="51"/>
  <c r="E91" i="51"/>
  <c r="F90" i="51"/>
  <c r="E90" i="51"/>
  <c r="F89" i="51"/>
  <c r="E89" i="51"/>
  <c r="E259" i="51" s="1"/>
  <c r="E257" i="51" s="1"/>
  <c r="F88" i="51"/>
  <c r="E88" i="51"/>
  <c r="E274" i="51" s="1"/>
  <c r="F87" i="51"/>
  <c r="E87" i="51"/>
  <c r="E265" i="51" s="1"/>
  <c r="F86" i="51"/>
  <c r="E86" i="51"/>
  <c r="F85" i="51"/>
  <c r="V85" i="51" s="1"/>
  <c r="F84" i="51"/>
  <c r="V84" i="51" s="1"/>
  <c r="F83" i="51"/>
  <c r="E83" i="51"/>
  <c r="E202" i="51" s="1"/>
  <c r="F82" i="51"/>
  <c r="V82" i="51" s="1"/>
  <c r="F81" i="51"/>
  <c r="E81" i="51"/>
  <c r="E199" i="51" s="1"/>
  <c r="F80" i="51"/>
  <c r="F79" i="51"/>
  <c r="AD78" i="51"/>
  <c r="F78" i="51"/>
  <c r="F77" i="51"/>
  <c r="E77" i="51"/>
  <c r="E205" i="51" s="1"/>
  <c r="F76" i="51"/>
  <c r="V76" i="51" s="1"/>
  <c r="F75" i="51"/>
  <c r="E75" i="51"/>
  <c r="E196" i="51" s="1"/>
  <c r="F74" i="51"/>
  <c r="F73" i="51"/>
  <c r="F72" i="51"/>
  <c r="V72" i="51" s="1"/>
  <c r="F71" i="51"/>
  <c r="V71" i="51" s="1"/>
  <c r="U70" i="51"/>
  <c r="M70" i="51"/>
  <c r="L70" i="51"/>
  <c r="K70" i="51"/>
  <c r="J70" i="51"/>
  <c r="I70" i="51"/>
  <c r="H70" i="51"/>
  <c r="G70" i="51"/>
  <c r="AB69" i="51"/>
  <c r="F69" i="51"/>
  <c r="F253" i="51" s="1"/>
  <c r="F251" i="51" s="1"/>
  <c r="E69" i="51"/>
  <c r="E253" i="51" s="1"/>
  <c r="E251" i="51" s="1"/>
  <c r="AB68" i="51"/>
  <c r="U68" i="51"/>
  <c r="M68" i="51"/>
  <c r="L68" i="51"/>
  <c r="K68" i="51"/>
  <c r="J68" i="51"/>
  <c r="I68" i="51"/>
  <c r="H68" i="51"/>
  <c r="G68" i="51"/>
  <c r="F67" i="51"/>
  <c r="E67" i="51"/>
  <c r="E66" i="51" s="1"/>
  <c r="Z66" i="51"/>
  <c r="U66" i="51"/>
  <c r="M66" i="51"/>
  <c r="L66" i="51"/>
  <c r="K66" i="51"/>
  <c r="J66" i="51"/>
  <c r="I66" i="51"/>
  <c r="H66" i="51"/>
  <c r="G66" i="51"/>
  <c r="F65" i="51"/>
  <c r="E65" i="51"/>
  <c r="E64" i="51" s="1"/>
  <c r="Z64" i="51"/>
  <c r="U64" i="51"/>
  <c r="M64" i="51"/>
  <c r="L64" i="51"/>
  <c r="K64" i="51"/>
  <c r="J64" i="51"/>
  <c r="I64" i="51"/>
  <c r="H64" i="51"/>
  <c r="G64" i="51"/>
  <c r="F62" i="51"/>
  <c r="V62" i="51" s="1"/>
  <c r="F61" i="51"/>
  <c r="V61" i="51" s="1"/>
  <c r="F60" i="51"/>
  <c r="V60" i="51" s="1"/>
  <c r="F59" i="51"/>
  <c r="V59" i="51" s="1"/>
  <c r="F58" i="51"/>
  <c r="V58" i="51" s="1"/>
  <c r="F57" i="51"/>
  <c r="V57" i="51" s="1"/>
  <c r="F56" i="51"/>
  <c r="V56" i="51" s="1"/>
  <c r="F55" i="51"/>
  <c r="F228" i="51" s="1"/>
  <c r="F227" i="51" s="1"/>
  <c r="E55" i="51"/>
  <c r="E228" i="51" s="1"/>
  <c r="E227" i="51" s="1"/>
  <c r="U54" i="51"/>
  <c r="M54" i="51"/>
  <c r="L54" i="51"/>
  <c r="K54" i="51"/>
  <c r="J54" i="51"/>
  <c r="I54" i="51"/>
  <c r="H54" i="51"/>
  <c r="G54" i="51"/>
  <c r="E54" i="51"/>
  <c r="F53" i="51"/>
  <c r="V53" i="51" s="1"/>
  <c r="F52" i="51"/>
  <c r="U51" i="51"/>
  <c r="M51" i="51"/>
  <c r="L51" i="51"/>
  <c r="K51" i="51"/>
  <c r="J51" i="51"/>
  <c r="I51" i="51"/>
  <c r="H51" i="51"/>
  <c r="G51" i="51"/>
  <c r="E51" i="51"/>
  <c r="F50" i="51"/>
  <c r="V50" i="51" s="1"/>
  <c r="F49" i="51"/>
  <c r="F255" i="51" s="1"/>
  <c r="F48" i="51"/>
  <c r="V48" i="51" s="1"/>
  <c r="F47" i="51"/>
  <c r="F222" i="51" s="1"/>
  <c r="F46" i="51"/>
  <c r="V46" i="51" s="1"/>
  <c r="U45" i="51"/>
  <c r="M45" i="51"/>
  <c r="L45" i="51"/>
  <c r="K45" i="51"/>
  <c r="J45" i="51"/>
  <c r="I45" i="51"/>
  <c r="H45" i="51"/>
  <c r="G45" i="51"/>
  <c r="E45" i="51"/>
  <c r="F44" i="51"/>
  <c r="E44" i="51"/>
  <c r="E267" i="51" s="1"/>
  <c r="F43" i="51"/>
  <c r="E43" i="51"/>
  <c r="E261" i="51" s="1"/>
  <c r="F42" i="51"/>
  <c r="F41" i="51"/>
  <c r="F40" i="51"/>
  <c r="F39" i="51"/>
  <c r="F38" i="51"/>
  <c r="V38" i="51" s="1"/>
  <c r="F37" i="51"/>
  <c r="V37" i="51" s="1"/>
  <c r="F36" i="51"/>
  <c r="V36" i="51" s="1"/>
  <c r="F35" i="51"/>
  <c r="E35" i="51"/>
  <c r="F34" i="51"/>
  <c r="V34" i="51" s="1"/>
  <c r="F33" i="51"/>
  <c r="E33" i="51"/>
  <c r="F32" i="51"/>
  <c r="E32" i="51"/>
  <c r="F31" i="51"/>
  <c r="V31" i="51" s="1"/>
  <c r="F30" i="51"/>
  <c r="V30" i="51" s="1"/>
  <c r="F29" i="51"/>
  <c r="U28" i="51"/>
  <c r="M28" i="51"/>
  <c r="L28" i="51"/>
  <c r="K28" i="51"/>
  <c r="J28" i="51"/>
  <c r="I28" i="51"/>
  <c r="H28" i="51"/>
  <c r="G28" i="51"/>
  <c r="V26" i="51"/>
  <c r="F25" i="51"/>
  <c r="V25" i="51" s="1"/>
  <c r="F24" i="51"/>
  <c r="E24" i="51"/>
  <c r="AE24" i="51" s="1"/>
  <c r="U23" i="51"/>
  <c r="M23" i="51"/>
  <c r="L23" i="51"/>
  <c r="K23" i="51"/>
  <c r="J23" i="51"/>
  <c r="I23" i="51"/>
  <c r="H23" i="51"/>
  <c r="G23" i="51"/>
  <c r="F22" i="51"/>
  <c r="V22" i="51" s="1"/>
  <c r="F21" i="51"/>
  <c r="V21" i="51" s="1"/>
  <c r="F20" i="51"/>
  <c r="F19" i="51"/>
  <c r="E19" i="51"/>
  <c r="F18" i="51"/>
  <c r="F17" i="51"/>
  <c r="E17" i="51"/>
  <c r="F16" i="51"/>
  <c r="E16" i="51"/>
  <c r="F15" i="51"/>
  <c r="V15" i="51" s="1"/>
  <c r="F14" i="51"/>
  <c r="V14" i="51" s="1"/>
  <c r="F13" i="51"/>
  <c r="V13" i="51" s="1"/>
  <c r="Y12" i="51"/>
  <c r="Y11" i="51" s="1"/>
  <c r="Y10" i="51" s="1"/>
  <c r="Y9" i="51" s="1"/>
  <c r="Y8" i="51" s="1"/>
  <c r="Y7" i="51" s="1"/>
  <c r="U12" i="51"/>
  <c r="M12" i="51"/>
  <c r="L12" i="51"/>
  <c r="K12" i="51"/>
  <c r="J12" i="51"/>
  <c r="I12" i="51"/>
  <c r="H12" i="51"/>
  <c r="G12" i="51"/>
  <c r="U260" i="51" l="1"/>
  <c r="U221" i="51"/>
  <c r="AE103" i="36"/>
  <c r="AE90" i="51"/>
  <c r="U257" i="51"/>
  <c r="E248" i="51"/>
  <c r="E12" i="51"/>
  <c r="J11" i="51"/>
  <c r="E28" i="51"/>
  <c r="U200" i="51"/>
  <c r="U212" i="51"/>
  <c r="U248" i="51"/>
  <c r="U254" i="51"/>
  <c r="K11" i="51"/>
  <c r="F208" i="51"/>
  <c r="F206" i="51" s="1"/>
  <c r="J138" i="51"/>
  <c r="J63" i="51" s="1"/>
  <c r="J268" i="51"/>
  <c r="J266" i="51" s="1"/>
  <c r="E188" i="51"/>
  <c r="E209" i="51"/>
  <c r="U230" i="51"/>
  <c r="E254" i="51"/>
  <c r="F198" i="51"/>
  <c r="E201" i="51"/>
  <c r="E200" i="51" s="1"/>
  <c r="F144" i="51"/>
  <c r="P262" i="51"/>
  <c r="P260" i="51" s="1"/>
  <c r="F270" i="51"/>
  <c r="E27" i="51"/>
  <c r="F258" i="51"/>
  <c r="V258" i="51" s="1"/>
  <c r="C63" i="48" s="1"/>
  <c r="V125" i="51"/>
  <c r="F274" i="51"/>
  <c r="O11" i="51"/>
  <c r="AE10" i="36"/>
  <c r="AE9" i="36" s="1"/>
  <c r="BK10" i="36"/>
  <c r="F187" i="51"/>
  <c r="V187" i="51" s="1"/>
  <c r="C101" i="48" s="1"/>
  <c r="L11" i="51"/>
  <c r="E263" i="51"/>
  <c r="U263" i="51"/>
  <c r="J27" i="51"/>
  <c r="F223" i="51"/>
  <c r="F221" i="51" s="1"/>
  <c r="N27" i="51"/>
  <c r="V19" i="51"/>
  <c r="V168" i="51"/>
  <c r="F186" i="51"/>
  <c r="AB66" i="51"/>
  <c r="H280" i="51"/>
  <c r="U197" i="51"/>
  <c r="U209" i="51"/>
  <c r="E230" i="51"/>
  <c r="P138" i="51"/>
  <c r="P63" i="51" s="1"/>
  <c r="U218" i="51"/>
  <c r="F273" i="51"/>
  <c r="F272" i="51" s="1"/>
  <c r="F195" i="51"/>
  <c r="F205" i="51"/>
  <c r="V205" i="51" s="1"/>
  <c r="C121" i="48" s="1"/>
  <c r="E221" i="51"/>
  <c r="F271" i="51"/>
  <c r="F269" i="51" s="1"/>
  <c r="V145" i="51"/>
  <c r="V67" i="51"/>
  <c r="E70" i="51"/>
  <c r="V89" i="51"/>
  <c r="V33" i="51"/>
  <c r="U266" i="51"/>
  <c r="V75" i="51"/>
  <c r="V124" i="51"/>
  <c r="E204" i="51"/>
  <c r="E203" i="51" s="1"/>
  <c r="U11" i="51"/>
  <c r="L27" i="51"/>
  <c r="V35" i="51"/>
  <c r="V44" i="51"/>
  <c r="F51" i="51"/>
  <c r="V51" i="51" s="1"/>
  <c r="F232" i="51"/>
  <c r="V232" i="51" s="1"/>
  <c r="C120" i="48" s="1"/>
  <c r="F214" i="51"/>
  <c r="V214" i="51" s="1"/>
  <c r="C111" i="48" s="1"/>
  <c r="P11" i="51"/>
  <c r="F277" i="51"/>
  <c r="F275" i="51" s="1"/>
  <c r="N279" i="51"/>
  <c r="N278" i="51" s="1"/>
  <c r="H279" i="51"/>
  <c r="F267" i="51"/>
  <c r="V267" i="51" s="1"/>
  <c r="C84" i="48" s="1"/>
  <c r="F265" i="51"/>
  <c r="V265" i="51" s="1"/>
  <c r="C104" i="48" s="1"/>
  <c r="F264" i="51"/>
  <c r="E272" i="51"/>
  <c r="E185" i="51"/>
  <c r="E195" i="51"/>
  <c r="E194" i="51" s="1"/>
  <c r="O279" i="51"/>
  <c r="V41" i="51"/>
  <c r="AA62" i="51"/>
  <c r="V83" i="51"/>
  <c r="V32" i="51"/>
  <c r="U194" i="51"/>
  <c r="V17" i="51"/>
  <c r="F261" i="51"/>
  <c r="F204" i="51"/>
  <c r="F262" i="51"/>
  <c r="F190" i="51"/>
  <c r="V190" i="51" s="1"/>
  <c r="C106" i="48" s="1"/>
  <c r="F201" i="51"/>
  <c r="V201" i="51" s="1"/>
  <c r="C76" i="48" s="1"/>
  <c r="F196" i="51"/>
  <c r="V196" i="51" s="1"/>
  <c r="C100" i="48" s="1"/>
  <c r="F202" i="51"/>
  <c r="F259" i="51"/>
  <c r="V259" i="51" s="1"/>
  <c r="C105" i="48" s="1"/>
  <c r="F256" i="51"/>
  <c r="F254" i="51" s="1"/>
  <c r="AE78" i="51"/>
  <c r="AF78" i="51" s="1"/>
  <c r="F246" i="51"/>
  <c r="F245" i="51" s="1"/>
  <c r="V245" i="51" s="1"/>
  <c r="F231" i="51"/>
  <c r="F183" i="51"/>
  <c r="F249" i="51"/>
  <c r="V249" i="51" s="1"/>
  <c r="C66" i="48" s="1"/>
  <c r="F244" i="51"/>
  <c r="F242" i="51" s="1"/>
  <c r="V242" i="51" s="1"/>
  <c r="F226" i="51"/>
  <c r="F224" i="51" s="1"/>
  <c r="V224" i="51" s="1"/>
  <c r="F216" i="51"/>
  <c r="F215" i="51" s="1"/>
  <c r="F210" i="51"/>
  <c r="F184" i="51"/>
  <c r="V184" i="51" s="1"/>
  <c r="C114" i="48" s="1"/>
  <c r="F250" i="51"/>
  <c r="F238" i="51"/>
  <c r="F236" i="51" s="1"/>
  <c r="V236" i="51" s="1"/>
  <c r="F235" i="51"/>
  <c r="F233" i="51" s="1"/>
  <c r="V233" i="51" s="1"/>
  <c r="F219" i="51"/>
  <c r="V219" i="51" s="1"/>
  <c r="C73" i="48" s="1"/>
  <c r="F213" i="51"/>
  <c r="F211" i="51"/>
  <c r="V211" i="51" s="1"/>
  <c r="C108" i="48" s="1"/>
  <c r="F220" i="51"/>
  <c r="F189" i="51"/>
  <c r="F192" i="51"/>
  <c r="F193" i="51"/>
  <c r="V193" i="51" s="1"/>
  <c r="C113" i="48" s="1"/>
  <c r="F268" i="51"/>
  <c r="F199" i="51"/>
  <c r="V199" i="51" s="1"/>
  <c r="C112" i="48" s="1"/>
  <c r="I280" i="51"/>
  <c r="K280" i="51"/>
  <c r="I11" i="51"/>
  <c r="H11" i="51"/>
  <c r="O280" i="51"/>
  <c r="I27" i="51"/>
  <c r="U63" i="51"/>
  <c r="P27" i="51"/>
  <c r="O27" i="51"/>
  <c r="O10" i="51" s="1"/>
  <c r="O9" i="51" s="1"/>
  <c r="N11" i="51"/>
  <c r="M11" i="51"/>
  <c r="BK103" i="36"/>
  <c r="P279" i="51"/>
  <c r="O63" i="51"/>
  <c r="N63" i="51"/>
  <c r="F68" i="51"/>
  <c r="AB62" i="51"/>
  <c r="F66" i="51"/>
  <c r="V66" i="51" s="1"/>
  <c r="V139" i="51"/>
  <c r="V99" i="51"/>
  <c r="F28" i="51"/>
  <c r="V28" i="51" s="1"/>
  <c r="AA65" i="51"/>
  <c r="V39" i="51"/>
  <c r="V74" i="51"/>
  <c r="H27" i="51"/>
  <c r="K63" i="51"/>
  <c r="I63" i="51"/>
  <c r="K279" i="51"/>
  <c r="G11" i="51"/>
  <c r="U203" i="51"/>
  <c r="G27" i="51"/>
  <c r="G279" i="51"/>
  <c r="M63" i="51"/>
  <c r="V206" i="51"/>
  <c r="V255" i="51"/>
  <c r="C64" i="48" s="1"/>
  <c r="V227" i="51"/>
  <c r="E23" i="51"/>
  <c r="E11" i="51" s="1"/>
  <c r="V79" i="51"/>
  <c r="V270" i="51"/>
  <c r="C82" i="48" s="1"/>
  <c r="AA67" i="51"/>
  <c r="E118" i="51"/>
  <c r="E262" i="51"/>
  <c r="E260" i="51" s="1"/>
  <c r="E198" i="51"/>
  <c r="E197" i="51" s="1"/>
  <c r="V47" i="51"/>
  <c r="V81" i="51"/>
  <c r="F92" i="51"/>
  <c r="V92" i="51" s="1"/>
  <c r="F126" i="51"/>
  <c r="V126" i="51" s="1"/>
  <c r="V128" i="51"/>
  <c r="V144" i="51"/>
  <c r="F167" i="51"/>
  <c r="V167" i="51" s="1"/>
  <c r="V208" i="51"/>
  <c r="C119" i="48" s="1"/>
  <c r="F54" i="51"/>
  <c r="V54" i="51" s="1"/>
  <c r="K27" i="51"/>
  <c r="V42" i="51"/>
  <c r="V43" i="51"/>
  <c r="F138" i="51"/>
  <c r="V138" i="51" s="1"/>
  <c r="AF24" i="51"/>
  <c r="AG24" i="51" s="1"/>
  <c r="F45" i="51"/>
  <c r="V45" i="51" s="1"/>
  <c r="V274" i="51"/>
  <c r="C109" i="48" s="1"/>
  <c r="V16" i="51"/>
  <c r="L63" i="51"/>
  <c r="V88" i="51"/>
  <c r="M27" i="51"/>
  <c r="F64" i="51"/>
  <c r="V64" i="51" s="1"/>
  <c r="AA63" i="51"/>
  <c r="V69" i="51"/>
  <c r="V77" i="51"/>
  <c r="V147" i="51"/>
  <c r="F146" i="51"/>
  <c r="V146" i="51" s="1"/>
  <c r="L279" i="51"/>
  <c r="G280" i="51"/>
  <c r="F70" i="51"/>
  <c r="V18" i="51"/>
  <c r="E68" i="51"/>
  <c r="U280" i="51"/>
  <c r="V40" i="51"/>
  <c r="V251" i="51"/>
  <c r="AA21" i="51"/>
  <c r="AB21" i="51"/>
  <c r="U27" i="51"/>
  <c r="V49" i="51"/>
  <c r="Z63" i="51"/>
  <c r="V65" i="51"/>
  <c r="V113" i="51"/>
  <c r="M279" i="51"/>
  <c r="U279" i="51"/>
  <c r="U188" i="51"/>
  <c r="V228" i="51"/>
  <c r="C77" i="48" s="1"/>
  <c r="V29" i="51"/>
  <c r="Z65" i="51"/>
  <c r="E268" i="51"/>
  <c r="E266" i="51" s="1"/>
  <c r="V55" i="51"/>
  <c r="V90" i="51"/>
  <c r="AF90" i="51"/>
  <c r="E271" i="51"/>
  <c r="E269" i="51" s="1"/>
  <c r="Z67" i="51"/>
  <c r="L280" i="51"/>
  <c r="F12" i="51"/>
  <c r="F23" i="51"/>
  <c r="V24" i="51"/>
  <c r="G63" i="51"/>
  <c r="V86" i="51"/>
  <c r="F118" i="51"/>
  <c r="M280" i="51"/>
  <c r="I279" i="51"/>
  <c r="H63" i="51"/>
  <c r="V80" i="51"/>
  <c r="V91" i="51"/>
  <c r="F108" i="51"/>
  <c r="V108" i="51" s="1"/>
  <c r="V119" i="51"/>
  <c r="V127" i="51"/>
  <c r="E182" i="51"/>
  <c r="E220" i="51"/>
  <c r="E218" i="51" s="1"/>
  <c r="J279" i="51"/>
  <c r="V253" i="51"/>
  <c r="C115" i="48" s="1"/>
  <c r="V20" i="51"/>
  <c r="V109" i="51"/>
  <c r="V52" i="51"/>
  <c r="AA64" i="51"/>
  <c r="AB64" i="51" s="1"/>
  <c r="V73" i="51"/>
  <c r="V78" i="51"/>
  <c r="V102" i="51"/>
  <c r="V173" i="51"/>
  <c r="V87" i="51"/>
  <c r="AA129" i="51"/>
  <c r="AB129" i="51" s="1"/>
  <c r="E10" i="51" l="1"/>
  <c r="E9" i="51" s="1"/>
  <c r="J280" i="51"/>
  <c r="AG90" i="51"/>
  <c r="BK9" i="36"/>
  <c r="K10" i="51"/>
  <c r="K9" i="51" s="1"/>
  <c r="K8" i="51" s="1"/>
  <c r="K7" i="51" s="1"/>
  <c r="P280" i="51"/>
  <c r="P278" i="51" s="1"/>
  <c r="AC62" i="51"/>
  <c r="J10" i="51"/>
  <c r="J9" i="51" s="1"/>
  <c r="J8" i="51" s="1"/>
  <c r="J7" i="51" s="1"/>
  <c r="F191" i="51"/>
  <c r="V191" i="51" s="1"/>
  <c r="V261" i="51"/>
  <c r="C85" i="48" s="1"/>
  <c r="F260" i="51"/>
  <c r="V260" i="51" s="1"/>
  <c r="F194" i="51"/>
  <c r="V194" i="51" s="1"/>
  <c r="H10" i="51"/>
  <c r="H9" i="51" s="1"/>
  <c r="H8" i="51" s="1"/>
  <c r="H7" i="51" s="1"/>
  <c r="V250" i="51"/>
  <c r="C107" i="48" s="1"/>
  <c r="F248" i="51"/>
  <c r="V248" i="51" s="1"/>
  <c r="V223" i="51"/>
  <c r="C110" i="48" s="1"/>
  <c r="F212" i="51"/>
  <c r="V212" i="51" s="1"/>
  <c r="F200" i="51"/>
  <c r="V200" i="51" s="1"/>
  <c r="F185" i="51"/>
  <c r="V185" i="51" s="1"/>
  <c r="V68" i="51"/>
  <c r="F203" i="51"/>
  <c r="V203" i="51" s="1"/>
  <c r="H278" i="51"/>
  <c r="O278" i="51"/>
  <c r="F266" i="51"/>
  <c r="V266" i="51" s="1"/>
  <c r="V70" i="51"/>
  <c r="V202" i="51"/>
  <c r="C98" i="48" s="1"/>
  <c r="P10" i="51"/>
  <c r="P9" i="51" s="1"/>
  <c r="P8" i="51" s="1"/>
  <c r="P7" i="51" s="1"/>
  <c r="L10" i="51"/>
  <c r="L9" i="51" s="1"/>
  <c r="L8" i="51" s="1"/>
  <c r="L7" i="51" s="1"/>
  <c r="V244" i="51"/>
  <c r="C103" i="48" s="1"/>
  <c r="N10" i="51"/>
  <c r="N9" i="51" s="1"/>
  <c r="N8" i="51" s="1"/>
  <c r="N7" i="51" s="1"/>
  <c r="F257" i="51"/>
  <c r="V257" i="51" s="1"/>
  <c r="F263" i="51"/>
  <c r="V263" i="51" s="1"/>
  <c r="V264" i="51"/>
  <c r="C67" i="48" s="1"/>
  <c r="G10" i="51"/>
  <c r="G9" i="51" s="1"/>
  <c r="G8" i="51" s="1"/>
  <c r="G7" i="51" s="1"/>
  <c r="V238" i="51"/>
  <c r="C94" i="48" s="1"/>
  <c r="E280" i="51"/>
  <c r="V256" i="51"/>
  <c r="C116" i="48" s="1"/>
  <c r="J278" i="51"/>
  <c r="AB63" i="51"/>
  <c r="I10" i="51"/>
  <c r="I9" i="51" s="1"/>
  <c r="I8" i="51" s="1"/>
  <c r="I7" i="51" s="1"/>
  <c r="F230" i="51"/>
  <c r="V230" i="51" s="1"/>
  <c r="U10" i="51"/>
  <c r="U9" i="51" s="1"/>
  <c r="U8" i="51" s="1"/>
  <c r="U7" i="51" s="1"/>
  <c r="M10" i="51"/>
  <c r="M9" i="51" s="1"/>
  <c r="M8" i="51" s="1"/>
  <c r="M7" i="51" s="1"/>
  <c r="I278" i="51"/>
  <c r="K278" i="51"/>
  <c r="F218" i="51"/>
  <c r="V218" i="51" s="1"/>
  <c r="V246" i="51"/>
  <c r="C86" i="48" s="1"/>
  <c r="F182" i="51"/>
  <c r="V182" i="51" s="1"/>
  <c r="F209" i="51"/>
  <c r="V209" i="51" s="1"/>
  <c r="F197" i="51"/>
  <c r="V197" i="51" s="1"/>
  <c r="F188" i="51"/>
  <c r="V188" i="51" s="1"/>
  <c r="V235" i="51"/>
  <c r="C118" i="48" s="1"/>
  <c r="O8" i="51"/>
  <c r="O7" i="51" s="1"/>
  <c r="G278" i="51"/>
  <c r="V226" i="51"/>
  <c r="C102" i="48" s="1"/>
  <c r="V277" i="51"/>
  <c r="C93" i="48" s="1"/>
  <c r="V275" i="51"/>
  <c r="V216" i="51"/>
  <c r="C68" i="48" s="1"/>
  <c r="V215" i="51"/>
  <c r="AB65" i="51"/>
  <c r="L278" i="51"/>
  <c r="V23" i="51"/>
  <c r="M278" i="51"/>
  <c r="V189" i="51"/>
  <c r="C75" i="48" s="1"/>
  <c r="V204" i="51"/>
  <c r="C79" i="48" s="1"/>
  <c r="V195" i="51"/>
  <c r="C81" i="48" s="1"/>
  <c r="V12" i="51"/>
  <c r="F11" i="51"/>
  <c r="V186" i="51"/>
  <c r="C74" i="48" s="1"/>
  <c r="E279" i="51"/>
  <c r="V210" i="51"/>
  <c r="C65" i="48" s="1"/>
  <c r="V183" i="51"/>
  <c r="C72" i="48" s="1"/>
  <c r="F279" i="51"/>
  <c r="V231" i="51"/>
  <c r="C70" i="48" s="1"/>
  <c r="V254" i="51"/>
  <c r="V239" i="51"/>
  <c r="V241" i="51"/>
  <c r="C117" i="48" s="1"/>
  <c r="V118" i="51"/>
  <c r="F280" i="51"/>
  <c r="AB67" i="51"/>
  <c r="V268" i="51"/>
  <c r="C96" i="48" s="1"/>
  <c r="U278" i="51"/>
  <c r="E63" i="51"/>
  <c r="E8" i="51" s="1"/>
  <c r="E7" i="51" s="1"/>
  <c r="AA22" i="51" s="1"/>
  <c r="AA19" i="51" s="1"/>
  <c r="V262" i="51"/>
  <c r="C95" i="48" s="1"/>
  <c r="V192" i="51"/>
  <c r="C80" i="48" s="1"/>
  <c r="V269" i="51"/>
  <c r="V271" i="51"/>
  <c r="C97" i="48" s="1"/>
  <c r="V220" i="51"/>
  <c r="C99" i="48" s="1"/>
  <c r="V222" i="51"/>
  <c r="C78" i="48" s="1"/>
  <c r="V221" i="51"/>
  <c r="F27" i="51"/>
  <c r="V27" i="51" s="1"/>
  <c r="V213" i="51"/>
  <c r="C69" i="48" s="1"/>
  <c r="V273" i="51"/>
  <c r="C83" i="48" s="1"/>
  <c r="V272" i="51"/>
  <c r="V198" i="51"/>
  <c r="F63" i="51"/>
  <c r="BG314" i="34"/>
  <c r="BG311" i="34"/>
  <c r="BG310" i="34" s="1"/>
  <c r="BG303" i="34"/>
  <c r="BG298" i="34"/>
  <c r="BG294" i="34"/>
  <c r="BG293" i="34" s="1"/>
  <c r="BG290" i="34"/>
  <c r="BG287" i="34"/>
  <c r="BG285" i="34"/>
  <c r="BG282" i="34"/>
  <c r="BG281" i="34" s="1"/>
  <c r="BG277" i="34"/>
  <c r="BG275" i="34"/>
  <c r="BG271" i="34"/>
  <c r="BG267" i="34"/>
  <c r="BG266" i="34" s="1"/>
  <c r="BG262" i="34"/>
  <c r="BG260" i="34"/>
  <c r="BG259" i="34" s="1"/>
  <c r="BG255" i="34"/>
  <c r="BG251" i="34"/>
  <c r="BG244" i="34"/>
  <c r="BG241" i="34"/>
  <c r="BG238" i="34"/>
  <c r="BG233" i="34"/>
  <c r="BG228" i="34"/>
  <c r="BG221" i="34"/>
  <c r="BG218" i="34"/>
  <c r="BG217" i="34" s="1"/>
  <c r="BG213" i="34"/>
  <c r="BG211" i="34"/>
  <c r="BG203" i="34"/>
  <c r="BG197" i="34"/>
  <c r="BG193" i="34"/>
  <c r="BG188" i="34"/>
  <c r="BG186" i="34"/>
  <c r="BG177" i="34"/>
  <c r="BG166" i="34"/>
  <c r="BG164" i="34"/>
  <c r="BG160" i="34"/>
  <c r="BG158" i="34"/>
  <c r="BG156" i="34"/>
  <c r="BG153" i="34"/>
  <c r="BG148" i="34"/>
  <c r="BG146" i="34"/>
  <c r="BG145" i="34" s="1"/>
  <c r="BG140" i="34"/>
  <c r="BG137" i="34"/>
  <c r="BG130" i="34"/>
  <c r="BG129" i="34" s="1"/>
  <c r="BG124" i="34"/>
  <c r="BG120" i="34"/>
  <c r="BG116" i="34"/>
  <c r="BG114" i="34"/>
  <c r="BG109" i="34"/>
  <c r="BG107" i="34"/>
  <c r="BG106" i="34" s="1"/>
  <c r="BG101" i="34"/>
  <c r="BG98" i="34"/>
  <c r="BG94" i="34"/>
  <c r="BG93" i="34" s="1"/>
  <c r="BG84" i="34"/>
  <c r="BG83" i="34" s="1"/>
  <c r="BG79" i="34"/>
  <c r="BG77" i="34"/>
  <c r="BG74" i="34"/>
  <c r="BG71" i="34" s="1"/>
  <c r="BG72" i="34"/>
  <c r="BG67" i="34"/>
  <c r="BG65" i="34"/>
  <c r="BG63" i="34"/>
  <c r="BG54" i="34"/>
  <c r="BG51" i="34"/>
  <c r="BG47" i="34"/>
  <c r="BG45" i="34"/>
  <c r="BG44" i="34" s="1"/>
  <c r="BG41" i="34"/>
  <c r="BG37" i="34"/>
  <c r="BG34" i="34"/>
  <c r="BG31" i="34"/>
  <c r="BG30" i="34" s="1"/>
  <c r="BG26" i="34"/>
  <c r="BG21" i="34"/>
  <c r="BG20" i="34" s="1"/>
  <c r="BG16" i="34"/>
  <c r="BG14" i="34"/>
  <c r="BG12" i="34"/>
  <c r="BG11" i="34" s="1"/>
  <c r="AB314" i="34"/>
  <c r="AB311" i="34"/>
  <c r="AB310" i="34" s="1"/>
  <c r="AB309" i="34" s="1"/>
  <c r="AB303" i="34"/>
  <c r="AB298" i="34"/>
  <c r="AB294" i="34"/>
  <c r="AB293" i="34" s="1"/>
  <c r="AB290" i="34"/>
  <c r="AB287" i="34"/>
  <c r="AB285" i="34"/>
  <c r="AB282" i="34"/>
  <c r="AB281" i="34" s="1"/>
  <c r="AB277" i="34"/>
  <c r="AB275" i="34"/>
  <c r="AB271" i="34"/>
  <c r="AB267" i="34"/>
  <c r="AB266" i="34" s="1"/>
  <c r="AB262" i="34"/>
  <c r="AB260" i="34"/>
  <c r="AB259" i="34" s="1"/>
  <c r="AB255" i="34"/>
  <c r="AB251" i="34"/>
  <c r="AB244" i="34"/>
  <c r="AB241" i="34"/>
  <c r="AB238" i="34"/>
  <c r="AB233" i="34"/>
  <c r="AB228" i="34"/>
  <c r="AB221" i="34"/>
  <c r="AB218" i="34"/>
  <c r="AB217" i="34" s="1"/>
  <c r="AB213" i="34"/>
  <c r="AB211" i="34"/>
  <c r="AB203" i="34"/>
  <c r="AB197" i="34"/>
  <c r="AB193" i="34"/>
  <c r="AB188" i="34"/>
  <c r="AB186" i="34"/>
  <c r="AB177" i="34"/>
  <c r="AB166" i="34"/>
  <c r="AB164" i="34"/>
  <c r="AB160" i="34"/>
  <c r="AB158" i="34"/>
  <c r="AB156" i="34"/>
  <c r="AB153" i="34"/>
  <c r="AB148" i="34"/>
  <c r="AB146" i="34"/>
  <c r="AB145" i="34" s="1"/>
  <c r="AB140" i="34"/>
  <c r="AB137" i="34"/>
  <c r="AB130" i="34"/>
  <c r="AB129" i="34" s="1"/>
  <c r="AB124" i="34"/>
  <c r="AB120" i="34"/>
  <c r="AB116" i="34"/>
  <c r="AB114" i="34"/>
  <c r="AB109" i="34"/>
  <c r="AB107" i="34"/>
  <c r="AB106" i="34" s="1"/>
  <c r="AB101" i="34"/>
  <c r="AB98" i="34"/>
  <c r="AB94" i="34"/>
  <c r="AB93" i="34" s="1"/>
  <c r="AB84" i="34"/>
  <c r="AB83" i="34" s="1"/>
  <c r="AB79" i="34"/>
  <c r="AB77" i="34"/>
  <c r="AB74" i="34"/>
  <c r="AB71" i="34" s="1"/>
  <c r="AB72" i="34"/>
  <c r="AB67" i="34"/>
  <c r="AB65" i="34"/>
  <c r="AB63" i="34"/>
  <c r="AB54" i="34"/>
  <c r="AB51" i="34"/>
  <c r="AB47" i="34"/>
  <c r="AB45" i="34"/>
  <c r="AB44" i="34" s="1"/>
  <c r="AB41" i="34"/>
  <c r="AB37" i="34"/>
  <c r="AB34" i="34"/>
  <c r="AB31" i="34"/>
  <c r="AB30" i="34" s="1"/>
  <c r="AB26" i="34"/>
  <c r="AB21" i="34"/>
  <c r="AB20" i="34" s="1"/>
  <c r="AB16" i="34"/>
  <c r="AB14" i="34"/>
  <c r="AB12" i="34"/>
  <c r="AB11" i="34" s="1"/>
  <c r="BG270" i="34" l="1"/>
  <c r="BG136" i="34"/>
  <c r="BG243" i="34"/>
  <c r="BG309" i="34"/>
  <c r="AB33" i="34"/>
  <c r="AB29" i="34" s="1"/>
  <c r="BG76" i="34"/>
  <c r="BG70" i="34" s="1"/>
  <c r="BG163" i="34"/>
  <c r="AB297" i="34"/>
  <c r="AB292" i="34" s="1"/>
  <c r="AB163" i="34"/>
  <c r="AB50" i="34"/>
  <c r="AB97" i="34"/>
  <c r="AB96" i="34" s="1"/>
  <c r="BG33" i="34"/>
  <c r="BG29" i="34" s="1"/>
  <c r="BG176" i="34"/>
  <c r="BG284" i="34"/>
  <c r="BG280" i="34" s="1"/>
  <c r="BG82" i="34"/>
  <c r="AB19" i="34"/>
  <c r="BG97" i="34"/>
  <c r="BG96" i="34" s="1"/>
  <c r="BG192" i="34"/>
  <c r="BG152" i="34"/>
  <c r="BG151" i="34" s="1"/>
  <c r="BG297" i="34"/>
  <c r="BG292" i="34" s="1"/>
  <c r="AB43" i="34"/>
  <c r="AB243" i="34"/>
  <c r="BG119" i="34"/>
  <c r="BG118" i="34" s="1"/>
  <c r="BG220" i="34"/>
  <c r="BG216" i="34" s="1"/>
  <c r="AB270" i="34"/>
  <c r="AB265" i="34" s="1"/>
  <c r="BG135" i="34"/>
  <c r="AB119" i="34"/>
  <c r="AB118" i="34" s="1"/>
  <c r="AB76" i="34"/>
  <c r="AB70" i="34" s="1"/>
  <c r="AB176" i="34"/>
  <c r="AB284" i="34"/>
  <c r="AB280" i="34" s="1"/>
  <c r="BG258" i="34"/>
  <c r="AB192" i="34"/>
  <c r="AB10" i="34"/>
  <c r="AB202" i="34"/>
  <c r="E278" i="51"/>
  <c r="C71" i="48"/>
  <c r="V280" i="51"/>
  <c r="V63" i="51"/>
  <c r="BG10" i="34"/>
  <c r="BG50" i="34"/>
  <c r="AB62" i="34"/>
  <c r="BG202" i="34"/>
  <c r="BG191" i="34" s="1"/>
  <c r="AB113" i="34"/>
  <c r="AB112" i="34" s="1"/>
  <c r="BG265" i="34"/>
  <c r="AB220" i="34"/>
  <c r="AB216" i="34" s="1"/>
  <c r="AB136" i="34"/>
  <c r="AB135" i="34" s="1"/>
  <c r="AB237" i="34"/>
  <c r="AB236" i="34" s="1"/>
  <c r="BG237" i="34"/>
  <c r="BG62" i="34"/>
  <c r="AB152" i="34"/>
  <c r="AB151" i="34" s="1"/>
  <c r="BG19" i="34"/>
  <c r="AB258" i="34"/>
  <c r="AB82" i="34"/>
  <c r="BG43" i="34"/>
  <c r="E282" i="51"/>
  <c r="V11" i="51"/>
  <c r="F10" i="51"/>
  <c r="V279" i="51"/>
  <c r="F278" i="51"/>
  <c r="V278" i="51" s="1"/>
  <c r="BG113" i="34"/>
  <c r="BG112" i="34" s="1"/>
  <c r="BG236" i="34" l="1"/>
  <c r="BG162" i="34"/>
  <c r="AB49" i="34"/>
  <c r="AB162" i="34"/>
  <c r="AB191" i="34"/>
  <c r="BG49" i="34"/>
  <c r="BG9" i="34" s="1"/>
  <c r="AB215" i="34"/>
  <c r="V10" i="51"/>
  <c r="F9" i="51"/>
  <c r="BG215" i="34"/>
  <c r="AA314" i="34"/>
  <c r="AA311" i="34"/>
  <c r="AA310" i="34" s="1"/>
  <c r="AA303" i="34"/>
  <c r="AA298" i="34"/>
  <c r="AA294" i="34"/>
  <c r="AA293" i="34" s="1"/>
  <c r="AA290" i="34"/>
  <c r="AA287" i="34"/>
  <c r="AA284" i="34" s="1"/>
  <c r="AA285" i="34"/>
  <c r="AA282" i="34"/>
  <c r="AA281" i="34" s="1"/>
  <c r="AA277" i="34"/>
  <c r="AA275" i="34"/>
  <c r="AA271" i="34"/>
  <c r="AA270" i="34" s="1"/>
  <c r="AA267" i="34"/>
  <c r="AA266" i="34" s="1"/>
  <c r="AA262" i="34"/>
  <c r="AA260" i="34"/>
  <c r="AA259" i="34" s="1"/>
  <c r="AA255" i="34"/>
  <c r="AA251" i="34"/>
  <c r="AA244" i="34"/>
  <c r="AA241" i="34"/>
  <c r="AA238" i="34"/>
  <c r="AA233" i="34"/>
  <c r="AA228" i="34"/>
  <c r="AA221" i="34"/>
  <c r="AA218" i="34"/>
  <c r="AA217" i="34" s="1"/>
  <c r="AA213" i="34"/>
  <c r="AA211" i="34"/>
  <c r="AA203" i="34"/>
  <c r="AA197" i="34"/>
  <c r="AA193" i="34"/>
  <c r="AA188" i="34"/>
  <c r="AA186" i="34"/>
  <c r="AA177" i="34"/>
  <c r="AA166" i="34"/>
  <c r="AA164" i="34"/>
  <c r="AA163" i="34" s="1"/>
  <c r="AA160" i="34"/>
  <c r="AA158" i="34"/>
  <c r="AA156" i="34"/>
  <c r="AA153" i="34"/>
  <c r="AA148" i="34"/>
  <c r="AA146" i="34"/>
  <c r="AA145" i="34" s="1"/>
  <c r="AA140" i="34"/>
  <c r="AA137" i="34"/>
  <c r="AA136" i="34" s="1"/>
  <c r="AA130" i="34"/>
  <c r="AA129" i="34" s="1"/>
  <c r="AA124" i="34"/>
  <c r="AA120" i="34"/>
  <c r="AA116" i="34"/>
  <c r="AA114" i="34"/>
  <c r="AA109" i="34"/>
  <c r="AA107" i="34"/>
  <c r="AA106" i="34" s="1"/>
  <c r="AA101" i="34"/>
  <c r="AA98" i="34"/>
  <c r="AA94" i="34"/>
  <c r="AA93" i="34" s="1"/>
  <c r="AA84" i="34"/>
  <c r="AA83" i="34" s="1"/>
  <c r="AA79" i="34"/>
  <c r="AA77" i="34"/>
  <c r="AA74" i="34"/>
  <c r="AA71" i="34" s="1"/>
  <c r="AA72" i="34"/>
  <c r="AA67" i="34"/>
  <c r="AA65" i="34"/>
  <c r="AA63" i="34"/>
  <c r="AA54" i="34"/>
  <c r="AA51" i="34"/>
  <c r="AA47" i="34"/>
  <c r="AA45" i="34"/>
  <c r="AA44" i="34" s="1"/>
  <c r="AA41" i="34"/>
  <c r="AA37" i="34"/>
  <c r="AA34" i="34"/>
  <c r="AA31" i="34"/>
  <c r="AA30" i="34" s="1"/>
  <c r="AA26" i="34"/>
  <c r="AA21" i="34"/>
  <c r="AA20" i="34" s="1"/>
  <c r="AA16" i="34"/>
  <c r="AA14" i="34"/>
  <c r="AA12" i="34"/>
  <c r="AA11" i="34" s="1"/>
  <c r="BF314" i="34"/>
  <c r="BF311" i="34"/>
  <c r="BF310" i="34" s="1"/>
  <c r="BF309" i="34" s="1"/>
  <c r="BF303" i="34"/>
  <c r="BF298" i="34"/>
  <c r="BF294" i="34"/>
  <c r="BF293" i="34" s="1"/>
  <c r="BF290" i="34"/>
  <c r="BF287" i="34"/>
  <c r="BF285" i="34"/>
  <c r="BF284" i="34" s="1"/>
  <c r="BF282" i="34"/>
  <c r="BF281" i="34" s="1"/>
  <c r="BF277" i="34"/>
  <c r="BF275" i="34"/>
  <c r="BF271" i="34"/>
  <c r="BF267" i="34"/>
  <c r="BF266" i="34" s="1"/>
  <c r="BF262" i="34"/>
  <c r="BF260" i="34"/>
  <c r="BF259" i="34" s="1"/>
  <c r="BF255" i="34"/>
  <c r="BF251" i="34"/>
  <c r="BF244" i="34"/>
  <c r="BF241" i="34"/>
  <c r="BF238" i="34"/>
  <c r="BF233" i="34"/>
  <c r="BF228" i="34"/>
  <c r="BF221" i="34"/>
  <c r="BF218" i="34"/>
  <c r="BF217" i="34" s="1"/>
  <c r="BF213" i="34"/>
  <c r="BF211" i="34"/>
  <c r="BF203" i="34"/>
  <c r="BF197" i="34"/>
  <c r="BF193" i="34"/>
  <c r="BF188" i="34"/>
  <c r="BF186" i="34"/>
  <c r="BF177" i="34"/>
  <c r="BF166" i="34"/>
  <c r="BF164" i="34"/>
  <c r="BF163" i="34" s="1"/>
  <c r="BF160" i="34"/>
  <c r="BF158" i="34"/>
  <c r="BF156" i="34"/>
  <c r="BF153" i="34"/>
  <c r="BF152" i="34" s="1"/>
  <c r="BF148" i="34"/>
  <c r="BF146" i="34"/>
  <c r="BF145" i="34" s="1"/>
  <c r="BF140" i="34"/>
  <c r="BF137" i="34"/>
  <c r="BF130" i="34"/>
  <c r="BF129" i="34"/>
  <c r="BF124" i="34"/>
  <c r="BF120" i="34"/>
  <c r="BF116" i="34"/>
  <c r="BF114" i="34"/>
  <c r="BF109" i="34"/>
  <c r="BF107" i="34"/>
  <c r="BF106" i="34" s="1"/>
  <c r="BF101" i="34"/>
  <c r="BF98" i="34"/>
  <c r="BF97" i="34" s="1"/>
  <c r="BF94" i="34"/>
  <c r="BF93" i="34" s="1"/>
  <c r="BF84" i="34"/>
  <c r="BF83" i="34" s="1"/>
  <c r="BF79" i="34"/>
  <c r="BF77" i="34"/>
  <c r="BF76" i="34" s="1"/>
  <c r="BF74" i="34"/>
  <c r="BF71" i="34" s="1"/>
  <c r="BF72" i="34"/>
  <c r="BF67" i="34"/>
  <c r="BF65" i="34"/>
  <c r="BF63" i="34"/>
  <c r="BF54" i="34"/>
  <c r="BF51" i="34"/>
  <c r="BF47" i="34"/>
  <c r="BF45" i="34"/>
  <c r="BF44" i="34" s="1"/>
  <c r="BF41" i="34"/>
  <c r="BF37" i="34"/>
  <c r="BF34" i="34"/>
  <c r="BF31" i="34"/>
  <c r="BF30" i="34" s="1"/>
  <c r="BF26" i="34"/>
  <c r="BF21" i="34"/>
  <c r="BF20" i="34" s="1"/>
  <c r="BF16" i="34"/>
  <c r="BF14" i="34"/>
  <c r="BF12" i="34"/>
  <c r="BF11" i="34" s="1"/>
  <c r="BF10" i="34" s="1"/>
  <c r="BJ133" i="36"/>
  <c r="BJ132" i="36"/>
  <c r="BJ131" i="36"/>
  <c r="BJ128" i="36"/>
  <c r="BJ126" i="36"/>
  <c r="BJ119" i="36"/>
  <c r="BJ116" i="36"/>
  <c r="BJ113" i="36"/>
  <c r="BJ110" i="36"/>
  <c r="BJ108" i="36"/>
  <c r="BJ105" i="36"/>
  <c r="BJ98" i="36"/>
  <c r="BJ94" i="36"/>
  <c r="BJ85" i="36"/>
  <c r="BJ63" i="36"/>
  <c r="BJ41" i="36" s="1"/>
  <c r="BJ40" i="36" s="1"/>
  <c r="BJ42" i="36"/>
  <c r="BJ37" i="36"/>
  <c r="BJ36" i="36" s="1"/>
  <c r="BJ32" i="36"/>
  <c r="BJ29" i="36"/>
  <c r="BJ24" i="36"/>
  <c r="BJ21" i="36"/>
  <c r="BJ20" i="36" s="1"/>
  <c r="BJ16" i="36"/>
  <c r="BJ12" i="36" s="1"/>
  <c r="BJ13" i="36"/>
  <c r="AD133" i="36"/>
  <c r="AD132" i="36"/>
  <c r="AD131" i="36" s="1"/>
  <c r="AD128" i="36"/>
  <c r="AD126" i="36"/>
  <c r="AD119" i="36"/>
  <c r="AD116" i="36"/>
  <c r="AD113" i="36"/>
  <c r="AD110" i="36"/>
  <c r="AD108" i="36"/>
  <c r="AD105" i="36"/>
  <c r="AD98" i="36"/>
  <c r="AD94" i="36"/>
  <c r="AD85" i="36"/>
  <c r="AD84" i="36"/>
  <c r="AD83" i="36" s="1"/>
  <c r="AD82" i="36" s="1"/>
  <c r="AD63" i="36"/>
  <c r="AD42" i="36"/>
  <c r="AD41" i="36" s="1"/>
  <c r="AD40" i="36" s="1"/>
  <c r="AD37" i="36"/>
  <c r="AD36" i="36" s="1"/>
  <c r="AD32" i="36"/>
  <c r="AD29" i="36"/>
  <c r="AD24" i="36"/>
  <c r="AD21" i="36"/>
  <c r="AD20" i="36"/>
  <c r="AD16" i="36"/>
  <c r="AD12" i="36" s="1"/>
  <c r="AD13" i="36"/>
  <c r="BF136" i="34" l="1"/>
  <c r="AA152" i="34"/>
  <c r="AA176" i="34"/>
  <c r="AA309" i="34"/>
  <c r="BF176" i="34"/>
  <c r="BF162" i="34" s="1"/>
  <c r="BF243" i="34"/>
  <c r="AA33" i="34"/>
  <c r="AB9" i="34"/>
  <c r="AB8" i="34" s="1"/>
  <c r="AA162" i="34"/>
  <c r="BF33" i="34"/>
  <c r="BF29" i="34" s="1"/>
  <c r="BF270" i="34"/>
  <c r="BF265" i="34" s="1"/>
  <c r="AA43" i="34"/>
  <c r="AA113" i="34"/>
  <c r="AA112" i="34" s="1"/>
  <c r="AA220" i="34"/>
  <c r="BF19" i="34"/>
  <c r="BJ125" i="36"/>
  <c r="BJ124" i="36" s="1"/>
  <c r="BJ123" i="36" s="1"/>
  <c r="BJ122" i="36" s="1"/>
  <c r="AD125" i="36"/>
  <c r="AD124" i="36" s="1"/>
  <c r="AD123" i="36" s="1"/>
  <c r="AD122" i="36" s="1"/>
  <c r="BJ107" i="36"/>
  <c r="BJ104" i="36" s="1"/>
  <c r="BF119" i="34"/>
  <c r="BF118" i="34" s="1"/>
  <c r="BF220" i="34"/>
  <c r="BF216" i="34" s="1"/>
  <c r="BF62" i="34"/>
  <c r="BF113" i="34"/>
  <c r="BF112" i="34" s="1"/>
  <c r="BF82" i="34"/>
  <c r="BF192" i="34"/>
  <c r="BF297" i="34"/>
  <c r="BF237" i="34"/>
  <c r="BF258" i="34"/>
  <c r="BF43" i="34"/>
  <c r="AA76" i="34"/>
  <c r="AA70" i="34" s="1"/>
  <c r="AA237" i="34"/>
  <c r="BF280" i="34"/>
  <c r="AA10" i="34"/>
  <c r="BF202" i="34"/>
  <c r="AA19" i="34"/>
  <c r="AA151" i="34"/>
  <c r="AD19" i="36"/>
  <c r="AD11" i="36" s="1"/>
  <c r="AD39" i="36"/>
  <c r="AD107" i="36"/>
  <c r="AD104" i="36" s="1"/>
  <c r="V9" i="51"/>
  <c r="F8" i="51"/>
  <c r="BG8" i="34"/>
  <c r="AA29" i="34"/>
  <c r="AA202" i="34"/>
  <c r="AA258" i="34"/>
  <c r="AA119" i="34"/>
  <c r="AA118" i="34" s="1"/>
  <c r="AA297" i="34"/>
  <c r="AA292" i="34" s="1"/>
  <c r="AA82" i="34"/>
  <c r="AA280" i="34"/>
  <c r="BF50" i="34"/>
  <c r="AA62" i="34"/>
  <c r="AA97" i="34"/>
  <c r="AA96" i="34" s="1"/>
  <c r="AA192" i="34"/>
  <c r="AA243" i="34"/>
  <c r="AA265" i="34"/>
  <c r="BF151" i="34"/>
  <c r="AA50" i="34"/>
  <c r="BF292" i="34"/>
  <c r="BF96" i="34"/>
  <c r="BF135" i="34"/>
  <c r="AA135" i="34"/>
  <c r="BF70" i="34"/>
  <c r="AA216" i="34"/>
  <c r="BJ84" i="36"/>
  <c r="BJ83" i="36" s="1"/>
  <c r="BJ82" i="36" s="1"/>
  <c r="BJ39" i="36" s="1"/>
  <c r="BJ19" i="36"/>
  <c r="BJ11" i="36" s="1"/>
  <c r="BF236" i="34" l="1"/>
  <c r="BJ103" i="36"/>
  <c r="AD103" i="36"/>
  <c r="BF191" i="34"/>
  <c r="AA236" i="34"/>
  <c r="AA215" i="34" s="1"/>
  <c r="BF49" i="34"/>
  <c r="AA191" i="34"/>
  <c r="AA49" i="34"/>
  <c r="BJ10" i="36"/>
  <c r="AD10" i="36"/>
  <c r="AD9" i="36" s="1"/>
  <c r="V8" i="51"/>
  <c r="F7" i="51"/>
  <c r="BF215" i="34"/>
  <c r="I266" i="34"/>
  <c r="H267" i="34"/>
  <c r="H266" i="34" s="1"/>
  <c r="I267" i="34"/>
  <c r="J267" i="34"/>
  <c r="J266" i="34" s="1"/>
  <c r="K267" i="34"/>
  <c r="K266" i="34" s="1"/>
  <c r="L267" i="34"/>
  <c r="L266" i="34" s="1"/>
  <c r="M267" i="34"/>
  <c r="M266" i="34" s="1"/>
  <c r="N267" i="34"/>
  <c r="N266" i="34" s="1"/>
  <c r="O267" i="34"/>
  <c r="O266" i="34" s="1"/>
  <c r="P267" i="34"/>
  <c r="P266" i="34" s="1"/>
  <c r="Q267" i="34"/>
  <c r="Q266" i="34" s="1"/>
  <c r="R267" i="34"/>
  <c r="R266" i="34" s="1"/>
  <c r="S267" i="34"/>
  <c r="S266" i="34" s="1"/>
  <c r="T267" i="34"/>
  <c r="T266" i="34" s="1"/>
  <c r="U267" i="34"/>
  <c r="U266" i="34" s="1"/>
  <c r="V267" i="34"/>
  <c r="V266" i="34" s="1"/>
  <c r="W267" i="34"/>
  <c r="W266" i="34" s="1"/>
  <c r="X267" i="34"/>
  <c r="X266" i="34" s="1"/>
  <c r="Y267" i="34"/>
  <c r="Y266" i="34" s="1"/>
  <c r="Z267" i="34"/>
  <c r="Z266" i="34" s="1"/>
  <c r="AH267" i="34"/>
  <c r="AH266" i="34" s="1"/>
  <c r="AJ267" i="34"/>
  <c r="AJ266" i="34" s="1"/>
  <c r="AK267" i="34"/>
  <c r="AK266" i="34" s="1"/>
  <c r="AL267" i="34"/>
  <c r="AL266" i="34" s="1"/>
  <c r="AM267" i="34"/>
  <c r="AM266" i="34" s="1"/>
  <c r="AN267" i="34"/>
  <c r="AN266" i="34" s="1"/>
  <c r="AO267" i="34"/>
  <c r="AO266" i="34" s="1"/>
  <c r="AP267" i="34"/>
  <c r="AP266" i="34" s="1"/>
  <c r="AQ267" i="34"/>
  <c r="AQ266" i="34" s="1"/>
  <c r="AR267" i="34"/>
  <c r="AR266" i="34" s="1"/>
  <c r="AS267" i="34"/>
  <c r="AS266" i="34" s="1"/>
  <c r="AT267" i="34"/>
  <c r="AT266" i="34" s="1"/>
  <c r="AU267" i="34"/>
  <c r="AU266" i="34" s="1"/>
  <c r="AV267" i="34"/>
  <c r="AV266" i="34" s="1"/>
  <c r="AW267" i="34"/>
  <c r="AW266" i="34" s="1"/>
  <c r="AX267" i="34"/>
  <c r="AX266" i="34" s="1"/>
  <c r="AY267" i="34"/>
  <c r="AY266" i="34" s="1"/>
  <c r="AZ267" i="34"/>
  <c r="AZ266" i="34" s="1"/>
  <c r="BA267" i="34"/>
  <c r="BA266" i="34" s="1"/>
  <c r="BB267" i="34"/>
  <c r="BB266" i="34" s="1"/>
  <c r="BC267" i="34"/>
  <c r="BC266" i="34" s="1"/>
  <c r="BD267" i="34"/>
  <c r="BD266" i="34" s="1"/>
  <c r="BE267" i="34"/>
  <c r="BE266" i="34" s="1"/>
  <c r="BM267" i="34"/>
  <c r="BM266" i="34" s="1"/>
  <c r="D267" i="34"/>
  <c r="D266" i="34" s="1"/>
  <c r="E267" i="34"/>
  <c r="E266" i="34" s="1"/>
  <c r="BF9" i="34" l="1"/>
  <c r="AA9" i="34"/>
  <c r="AA8" i="34" s="1"/>
  <c r="BJ9" i="36"/>
  <c r="BF8" i="34"/>
  <c r="V7" i="51"/>
  <c r="AB22" i="51"/>
  <c r="AB19" i="51" s="1"/>
  <c r="AM12" i="50" l="1"/>
  <c r="AM11" i="50" s="1"/>
  <c r="AN12" i="50"/>
  <c r="AN11" i="50" s="1"/>
  <c r="AO12" i="50"/>
  <c r="AO11" i="50" s="1"/>
  <c r="AP12" i="50"/>
  <c r="AP11" i="50" s="1"/>
  <c r="AQ12" i="50"/>
  <c r="AQ11" i="50" s="1"/>
  <c r="AQ10" i="50" s="1"/>
  <c r="AR12" i="50"/>
  <c r="AR11" i="50" s="1"/>
  <c r="AR10" i="50" s="1"/>
  <c r="AS12" i="50"/>
  <c r="AS11" i="50" s="1"/>
  <c r="AK256" i="50"/>
  <c r="AK255" i="50" s="1"/>
  <c r="AJ256" i="50"/>
  <c r="AI256" i="50"/>
  <c r="AI255" i="50" s="1"/>
  <c r="AH256" i="50"/>
  <c r="AH255" i="50" s="1"/>
  <c r="AG256" i="50"/>
  <c r="AG255" i="50" s="1"/>
  <c r="AJ255" i="50"/>
  <c r="AK251" i="50"/>
  <c r="AJ251" i="50"/>
  <c r="AJ250" i="50" s="1"/>
  <c r="AI251" i="50"/>
  <c r="AI250" i="50" s="1"/>
  <c r="AH251" i="50"/>
  <c r="AH250" i="50" s="1"/>
  <c r="AG251" i="50"/>
  <c r="AK250" i="50"/>
  <c r="AE248" i="50"/>
  <c r="AC248" i="50"/>
  <c r="AA248" i="50"/>
  <c r="Y248" i="50"/>
  <c r="AK247" i="50"/>
  <c r="AJ247" i="50"/>
  <c r="AI247" i="50"/>
  <c r="AH247" i="50"/>
  <c r="AG247" i="50"/>
  <c r="AG246" i="50" s="1"/>
  <c r="AG245" i="50" s="1"/>
  <c r="AE247" i="50"/>
  <c r="AC247" i="50"/>
  <c r="AA247" i="50"/>
  <c r="Y247" i="50"/>
  <c r="AF246" i="50"/>
  <c r="AF245" i="50" s="1"/>
  <c r="AE246" i="50"/>
  <c r="AC246" i="50"/>
  <c r="AA246" i="50"/>
  <c r="Y246" i="50"/>
  <c r="W246" i="50"/>
  <c r="V246" i="50"/>
  <c r="V245" i="50" s="1"/>
  <c r="U246" i="50"/>
  <c r="U245" i="50" s="1"/>
  <c r="T246" i="50"/>
  <c r="T245" i="50" s="1"/>
  <c r="S246" i="50"/>
  <c r="S245" i="50" s="1"/>
  <c r="R246" i="50"/>
  <c r="R245" i="50" s="1"/>
  <c r="Q246" i="50"/>
  <c r="Q245" i="50" s="1"/>
  <c r="P246" i="50"/>
  <c r="P245" i="50" s="1"/>
  <c r="O246" i="50"/>
  <c r="O245" i="50" s="1"/>
  <c r="N246" i="50"/>
  <c r="N245" i="50" s="1"/>
  <c r="M246" i="50"/>
  <c r="M245" i="50" s="1"/>
  <c r="L246" i="50"/>
  <c r="L245" i="50" s="1"/>
  <c r="K246" i="50"/>
  <c r="K245" i="50" s="1"/>
  <c r="J246" i="50"/>
  <c r="J245" i="50" s="1"/>
  <c r="AE245" i="50"/>
  <c r="AC245" i="50"/>
  <c r="AA245" i="50"/>
  <c r="Y245" i="50"/>
  <c r="W245" i="50"/>
  <c r="AS244" i="50"/>
  <c r="AS243" i="50" s="1"/>
  <c r="AR244" i="50"/>
  <c r="AR243" i="50" s="1"/>
  <c r="AQ244" i="50"/>
  <c r="AQ243" i="50" s="1"/>
  <c r="AP244" i="50"/>
  <c r="AP243" i="50" s="1"/>
  <c r="AO244" i="50"/>
  <c r="AO243" i="50" s="1"/>
  <c r="AN244" i="50"/>
  <c r="AN243" i="50" s="1"/>
  <c r="AM244" i="50"/>
  <c r="AM243" i="50" s="1"/>
  <c r="AE244" i="50"/>
  <c r="AC244" i="50"/>
  <c r="AA244" i="50"/>
  <c r="Y244" i="50"/>
  <c r="AG232" i="50"/>
  <c r="AK229" i="50"/>
  <c r="AJ229" i="50"/>
  <c r="AI229" i="50"/>
  <c r="AH229" i="50"/>
  <c r="AG229" i="50"/>
  <c r="AC229" i="50"/>
  <c r="AA229" i="50"/>
  <c r="Y229" i="50"/>
  <c r="AE228" i="50"/>
  <c r="AB228" i="50"/>
  <c r="AC228" i="50" s="1"/>
  <c r="AA228" i="50"/>
  <c r="Y228" i="50"/>
  <c r="AK192" i="50"/>
  <c r="AJ192" i="50"/>
  <c r="AI192" i="50"/>
  <c r="AH192" i="50"/>
  <c r="AG192" i="50"/>
  <c r="Z192" i="50" s="1"/>
  <c r="AE192" i="50"/>
  <c r="AC192" i="50"/>
  <c r="Y192" i="50"/>
  <c r="AK190" i="50"/>
  <c r="AJ190" i="50"/>
  <c r="AI190" i="50"/>
  <c r="AH190" i="50"/>
  <c r="AG190" i="50"/>
  <c r="X190" i="50" s="1"/>
  <c r="AE190" i="50"/>
  <c r="AC190" i="50"/>
  <c r="AA190" i="50"/>
  <c r="AE189" i="50"/>
  <c r="AC189" i="50"/>
  <c r="AA189" i="50"/>
  <c r="Y189" i="50"/>
  <c r="AS188" i="50"/>
  <c r="AS187" i="50" s="1"/>
  <c r="AS186" i="50" s="1"/>
  <c r="AR188" i="50"/>
  <c r="AR187" i="50" s="1"/>
  <c r="AR186" i="50" s="1"/>
  <c r="AQ188" i="50"/>
  <c r="AQ187" i="50" s="1"/>
  <c r="AQ186" i="50" s="1"/>
  <c r="AP188" i="50"/>
  <c r="AP187" i="50" s="1"/>
  <c r="AP186" i="50" s="1"/>
  <c r="AO188" i="50"/>
  <c r="AO187" i="50" s="1"/>
  <c r="AO186" i="50" s="1"/>
  <c r="AN188" i="50"/>
  <c r="AN187" i="50" s="1"/>
  <c r="AN186" i="50" s="1"/>
  <c r="AM188" i="50"/>
  <c r="AM187" i="50" s="1"/>
  <c r="AM186" i="50" s="1"/>
  <c r="AE188" i="50"/>
  <c r="AC188" i="50"/>
  <c r="AA188" i="50"/>
  <c r="Y188" i="50"/>
  <c r="AE187" i="50"/>
  <c r="AC187" i="50"/>
  <c r="AA187" i="50"/>
  <c r="Y187" i="50"/>
  <c r="AE186" i="50"/>
  <c r="AC186" i="50"/>
  <c r="AA186" i="50"/>
  <c r="Y186" i="50"/>
  <c r="AS149" i="50"/>
  <c r="AR149" i="50"/>
  <c r="AQ149" i="50"/>
  <c r="AP149" i="50"/>
  <c r="AO149" i="50"/>
  <c r="AN149" i="50"/>
  <c r="AM149" i="50"/>
  <c r="AK149" i="50"/>
  <c r="AK144" i="50" s="1"/>
  <c r="AK143" i="50" s="1"/>
  <c r="AJ149" i="50"/>
  <c r="AJ144" i="50" s="1"/>
  <c r="AJ143" i="50" s="1"/>
  <c r="AI149" i="50"/>
  <c r="AI144" i="50" s="1"/>
  <c r="AI143" i="50" s="1"/>
  <c r="AH149" i="50"/>
  <c r="AH144" i="50" s="1"/>
  <c r="AH143" i="50" s="1"/>
  <c r="AG149" i="50"/>
  <c r="AD149" i="50" s="1"/>
  <c r="AC149" i="50"/>
  <c r="AA149" i="50"/>
  <c r="Y149" i="50"/>
  <c r="AE148" i="50"/>
  <c r="AB148" i="50"/>
  <c r="AC148" i="50" s="1"/>
  <c r="AA148" i="50"/>
  <c r="Y148" i="50"/>
  <c r="AE147" i="50"/>
  <c r="AC147" i="50"/>
  <c r="Z147" i="50"/>
  <c r="AA147" i="50" s="1"/>
  <c r="Y147" i="50"/>
  <c r="AE146" i="50"/>
  <c r="AC146" i="50"/>
  <c r="AA146" i="50"/>
  <c r="X146" i="50"/>
  <c r="Y146" i="50" s="1"/>
  <c r="AE145" i="50"/>
  <c r="AC145" i="50"/>
  <c r="AA145" i="50"/>
  <c r="Y145" i="50"/>
  <c r="AE144" i="50"/>
  <c r="AC144" i="50"/>
  <c r="AA144" i="50"/>
  <c r="Y144" i="50"/>
  <c r="AE143" i="50"/>
  <c r="AC143" i="50"/>
  <c r="AA143" i="50"/>
  <c r="Y143" i="50"/>
  <c r="AE142" i="50"/>
  <c r="AC142" i="50"/>
  <c r="AA142" i="50"/>
  <c r="Y142" i="50"/>
  <c r="AS108" i="50"/>
  <c r="AR108" i="50"/>
  <c r="AQ108" i="50"/>
  <c r="AP108" i="50"/>
  <c r="AO108" i="50"/>
  <c r="AN108" i="50"/>
  <c r="AM108" i="50"/>
  <c r="AK108" i="50"/>
  <c r="AJ108" i="50"/>
  <c r="AI108" i="50"/>
  <c r="AH108" i="50"/>
  <c r="AG108" i="50"/>
  <c r="AD108" i="50" s="1"/>
  <c r="AC108" i="50"/>
  <c r="AA108" i="50"/>
  <c r="Y108" i="50"/>
  <c r="AK106" i="50"/>
  <c r="AK102" i="50" s="1"/>
  <c r="AK101" i="50" s="1"/>
  <c r="AJ106" i="50"/>
  <c r="AJ102" i="50" s="1"/>
  <c r="AJ101" i="50" s="1"/>
  <c r="AI106" i="50"/>
  <c r="AH106" i="50"/>
  <c r="AG106" i="50"/>
  <c r="AE106" i="50"/>
  <c r="AA106" i="50"/>
  <c r="Y106" i="50"/>
  <c r="AE105" i="50"/>
  <c r="AC105" i="50"/>
  <c r="Z105" i="50"/>
  <c r="AA105" i="50" s="1"/>
  <c r="Y105" i="50"/>
  <c r="AE104" i="50"/>
  <c r="AC104" i="50"/>
  <c r="AA104" i="50"/>
  <c r="X104" i="50"/>
  <c r="Y104" i="50" s="1"/>
  <c r="AE103" i="50"/>
  <c r="AC103" i="50"/>
  <c r="AA103" i="50"/>
  <c r="Y103" i="50"/>
  <c r="AE102" i="50"/>
  <c r="AC102" i="50"/>
  <c r="AA102" i="50"/>
  <c r="Y102" i="50"/>
  <c r="AE101" i="50"/>
  <c r="AC101" i="50"/>
  <c r="AA101" i="50"/>
  <c r="Y101" i="50"/>
  <c r="AG92" i="50"/>
  <c r="AK87" i="50"/>
  <c r="AJ87" i="50"/>
  <c r="AI87" i="50"/>
  <c r="AH87" i="50"/>
  <c r="AC87" i="50"/>
  <c r="AA87" i="50"/>
  <c r="Y87" i="50"/>
  <c r="AE86" i="50"/>
  <c r="AB86" i="50"/>
  <c r="AC86" i="50" s="1"/>
  <c r="AA86" i="50"/>
  <c r="Y86" i="50"/>
  <c r="AK60" i="50"/>
  <c r="AJ60" i="50"/>
  <c r="AI60" i="50"/>
  <c r="AH60" i="50"/>
  <c r="AG60" i="50"/>
  <c r="Z60" i="50" s="1"/>
  <c r="AE60" i="50"/>
  <c r="AC60" i="50"/>
  <c r="Y60" i="50"/>
  <c r="AE59" i="50"/>
  <c r="AC59" i="50"/>
  <c r="AA59" i="50"/>
  <c r="X59" i="50"/>
  <c r="Y59" i="50" s="1"/>
  <c r="AE58" i="50"/>
  <c r="AC58" i="50"/>
  <c r="AA58" i="50"/>
  <c r="Y58" i="50"/>
  <c r="AE57" i="50"/>
  <c r="AC57" i="50"/>
  <c r="AA57" i="50"/>
  <c r="Y57" i="50"/>
  <c r="AE56" i="50"/>
  <c r="AC56" i="50"/>
  <c r="AA56" i="50"/>
  <c r="Y56" i="50"/>
  <c r="AE55" i="50"/>
  <c r="AC55" i="50"/>
  <c r="AA55" i="50"/>
  <c r="Y55" i="50"/>
  <c r="AE54" i="50"/>
  <c r="AC54" i="50"/>
  <c r="AA54" i="50"/>
  <c r="Y54" i="50"/>
  <c r="AE53" i="50"/>
  <c r="AC53" i="50"/>
  <c r="AA53" i="50"/>
  <c r="Y53" i="50"/>
  <c r="AE52" i="50"/>
  <c r="AB52" i="50"/>
  <c r="AA52" i="50"/>
  <c r="Y52" i="50"/>
  <c r="AK51" i="50"/>
  <c r="AJ51" i="50"/>
  <c r="AI51" i="50"/>
  <c r="AH51" i="50"/>
  <c r="AG51" i="50"/>
  <c r="AE51" i="50"/>
  <c r="AC51" i="50"/>
  <c r="AA51" i="50"/>
  <c r="Y51" i="50"/>
  <c r="AK45" i="50"/>
  <c r="AJ45" i="50"/>
  <c r="AJ40" i="50" s="1"/>
  <c r="AJ39" i="50" s="1"/>
  <c r="AJ38" i="50" s="1"/>
  <c r="AI45" i="50"/>
  <c r="AI40" i="50" s="1"/>
  <c r="AI39" i="50" s="1"/>
  <c r="AI38" i="50" s="1"/>
  <c r="AH45" i="50"/>
  <c r="AH40" i="50" s="1"/>
  <c r="AH39" i="50" s="1"/>
  <c r="AH38" i="50" s="1"/>
  <c r="AG45" i="50"/>
  <c r="AD45" i="50" s="1"/>
  <c r="AC45" i="50"/>
  <c r="AA45" i="50"/>
  <c r="Y45" i="50"/>
  <c r="AE44" i="50"/>
  <c r="AB44" i="50"/>
  <c r="AC44" i="50" s="1"/>
  <c r="AA44" i="50"/>
  <c r="Y44" i="50"/>
  <c r="AE43" i="50"/>
  <c r="AC43" i="50"/>
  <c r="Z43" i="50"/>
  <c r="AA43" i="50" s="1"/>
  <c r="Y43" i="50"/>
  <c r="AE42" i="50"/>
  <c r="AC42" i="50"/>
  <c r="AA42" i="50"/>
  <c r="X42" i="50"/>
  <c r="Y42" i="50" s="1"/>
  <c r="AE41" i="50"/>
  <c r="AC41" i="50"/>
  <c r="AA41" i="50"/>
  <c r="Y41" i="50"/>
  <c r="AK40" i="50"/>
  <c r="AK39" i="50" s="1"/>
  <c r="AK38" i="50" s="1"/>
  <c r="AE40" i="50"/>
  <c r="AC40" i="50"/>
  <c r="AA40" i="50"/>
  <c r="Y40" i="50"/>
  <c r="AE39" i="50"/>
  <c r="AC39" i="50"/>
  <c r="AA39" i="50"/>
  <c r="Y39" i="50"/>
  <c r="AE38" i="50"/>
  <c r="AC38" i="50"/>
  <c r="AA38" i="50"/>
  <c r="Y38" i="50"/>
  <c r="AE37" i="50"/>
  <c r="AC37" i="50"/>
  <c r="AA37" i="50"/>
  <c r="Y37" i="50"/>
  <c r="AE34" i="50"/>
  <c r="AC34" i="50"/>
  <c r="AA34" i="50"/>
  <c r="X34" i="50"/>
  <c r="AS32" i="50"/>
  <c r="AR32" i="50"/>
  <c r="AQ32" i="50"/>
  <c r="AP32" i="50"/>
  <c r="AO32" i="50"/>
  <c r="AN32" i="50"/>
  <c r="AM32" i="50"/>
  <c r="AK32" i="50"/>
  <c r="AJ32" i="50"/>
  <c r="AI32" i="50"/>
  <c r="AH32" i="50"/>
  <c r="AG32" i="50"/>
  <c r="AD32" i="50" s="1"/>
  <c r="AC32" i="50"/>
  <c r="AA32" i="50"/>
  <c r="Y32" i="50"/>
  <c r="AE31" i="50"/>
  <c r="AB31" i="50"/>
  <c r="AC31" i="50" s="1"/>
  <c r="AA31" i="50"/>
  <c r="Y31" i="50"/>
  <c r="AS27" i="50"/>
  <c r="AR27" i="50"/>
  <c r="AQ27" i="50"/>
  <c r="AP27" i="50"/>
  <c r="AO27" i="50"/>
  <c r="AN27" i="50"/>
  <c r="AM27" i="50"/>
  <c r="AK27" i="50"/>
  <c r="AJ27" i="50"/>
  <c r="AI27" i="50"/>
  <c r="AH27" i="50"/>
  <c r="AG27" i="50"/>
  <c r="Z27" i="50" s="1"/>
  <c r="AE27" i="50"/>
  <c r="AC27" i="50"/>
  <c r="Y27" i="50"/>
  <c r="AK24" i="50"/>
  <c r="AJ24" i="50"/>
  <c r="AI24" i="50"/>
  <c r="AH24" i="50"/>
  <c r="AG24" i="50"/>
  <c r="AE24" i="50"/>
  <c r="AC24" i="50"/>
  <c r="AA24" i="50"/>
  <c r="AE23" i="50"/>
  <c r="AC23" i="50"/>
  <c r="AA23" i="50"/>
  <c r="Y23" i="50"/>
  <c r="AE22" i="50"/>
  <c r="AC22" i="50"/>
  <c r="AA22" i="50"/>
  <c r="Y22" i="50"/>
  <c r="AS21" i="50"/>
  <c r="AR21" i="50"/>
  <c r="AQ21" i="50"/>
  <c r="AP21" i="50"/>
  <c r="AO21" i="50"/>
  <c r="AN21" i="50"/>
  <c r="AM21" i="50"/>
  <c r="AF21" i="50"/>
  <c r="AE21" i="50"/>
  <c r="AC21" i="50"/>
  <c r="AA21" i="50"/>
  <c r="Y21" i="50"/>
  <c r="U21" i="50"/>
  <c r="T21" i="50"/>
  <c r="Q21" i="50"/>
  <c r="P21" i="50"/>
  <c r="M21" i="50"/>
  <c r="L21" i="50"/>
  <c r="AD20" i="50"/>
  <c r="AC20" i="50"/>
  <c r="AA20" i="50"/>
  <c r="Y20" i="50"/>
  <c r="AD19" i="50"/>
  <c r="AC19" i="50"/>
  <c r="AA19" i="50"/>
  <c r="Y19" i="50"/>
  <c r="AK18" i="50"/>
  <c r="AJ18" i="50"/>
  <c r="AI18" i="50"/>
  <c r="AH18" i="50"/>
  <c r="AG18" i="50"/>
  <c r="AF18" i="50"/>
  <c r="AF15" i="50" s="1"/>
  <c r="AF14" i="50" s="1"/>
  <c r="AF12" i="50" s="1"/>
  <c r="AE18" i="50"/>
  <c r="AC18" i="50"/>
  <c r="AA18" i="50"/>
  <c r="Y18" i="50"/>
  <c r="W18" i="50"/>
  <c r="V18" i="50"/>
  <c r="U18" i="50"/>
  <c r="T18" i="50"/>
  <c r="S18" i="50"/>
  <c r="R18" i="50"/>
  <c r="Q18" i="50"/>
  <c r="P18" i="50"/>
  <c r="O18" i="50"/>
  <c r="N18" i="50"/>
  <c r="M18" i="50"/>
  <c r="L18" i="50"/>
  <c r="K18" i="50"/>
  <c r="J18" i="50"/>
  <c r="AE17" i="50"/>
  <c r="AC17" i="50"/>
  <c r="AA17" i="50"/>
  <c r="Y17" i="50"/>
  <c r="AL16" i="50"/>
  <c r="AK16" i="50"/>
  <c r="AK15" i="50" s="1"/>
  <c r="AJ16" i="50"/>
  <c r="AI16" i="50"/>
  <c r="AH16" i="50"/>
  <c r="AG16" i="50"/>
  <c r="AE16" i="50"/>
  <c r="AC16" i="50"/>
  <c r="AA16" i="50"/>
  <c r="Y16" i="50"/>
  <c r="AE15" i="50"/>
  <c r="AC15" i="50"/>
  <c r="AA15" i="50"/>
  <c r="Y15" i="50"/>
  <c r="W15" i="50"/>
  <c r="W14" i="50" s="1"/>
  <c r="W12" i="50" s="1"/>
  <c r="V15" i="50"/>
  <c r="V14" i="50" s="1"/>
  <c r="V12" i="50" s="1"/>
  <c r="U15" i="50"/>
  <c r="T15" i="50"/>
  <c r="S15" i="50"/>
  <c r="S14" i="50" s="1"/>
  <c r="S12" i="50" s="1"/>
  <c r="R15" i="50"/>
  <c r="R14" i="50" s="1"/>
  <c r="R12" i="50" s="1"/>
  <c r="Q15" i="50"/>
  <c r="P15" i="50"/>
  <c r="O15" i="50"/>
  <c r="O14" i="50" s="1"/>
  <c r="O12" i="50" s="1"/>
  <c r="N15" i="50"/>
  <c r="N14" i="50" s="1"/>
  <c r="N12" i="50" s="1"/>
  <c r="M15" i="50"/>
  <c r="L15" i="50"/>
  <c r="K15" i="50"/>
  <c r="K14" i="50" s="1"/>
  <c r="K12" i="50" s="1"/>
  <c r="J15" i="50"/>
  <c r="J14" i="50" s="1"/>
  <c r="J12" i="50" s="1"/>
  <c r="AE14" i="50"/>
  <c r="AC14" i="50"/>
  <c r="AA14" i="50"/>
  <c r="Y14" i="50"/>
  <c r="AE13" i="50"/>
  <c r="AC13" i="50"/>
  <c r="AA13" i="50"/>
  <c r="Y13" i="50"/>
  <c r="AE12" i="50"/>
  <c r="AC12" i="50"/>
  <c r="AA12" i="50"/>
  <c r="Y12" i="50"/>
  <c r="AM24" i="50" l="1"/>
  <c r="AS24" i="50"/>
  <c r="AS10" i="50"/>
  <c r="AM10" i="50"/>
  <c r="P14" i="50"/>
  <c r="P12" i="50" s="1"/>
  <c r="AI57" i="50"/>
  <c r="AI102" i="50"/>
  <c r="AI101" i="50" s="1"/>
  <c r="AP10" i="50"/>
  <c r="AO10" i="50"/>
  <c r="AH188" i="50"/>
  <c r="AH187" i="50" s="1"/>
  <c r="AH186" i="50" s="1"/>
  <c r="AN10" i="50"/>
  <c r="AG144" i="50"/>
  <c r="AG143" i="50" s="1"/>
  <c r="AI188" i="50"/>
  <c r="AI187" i="50" s="1"/>
  <c r="AI186" i="50" s="1"/>
  <c r="AK188" i="50"/>
  <c r="AK187" i="50" s="1"/>
  <c r="AK186" i="50" s="1"/>
  <c r="AO24" i="50"/>
  <c r="AI37" i="50"/>
  <c r="AH57" i="50"/>
  <c r="AN24" i="50"/>
  <c r="AK37" i="50"/>
  <c r="AP24" i="50"/>
  <c r="AH15" i="50"/>
  <c r="M14" i="50"/>
  <c r="M12" i="50" s="1"/>
  <c r="AJ37" i="50"/>
  <c r="AH37" i="50"/>
  <c r="AJ246" i="50"/>
  <c r="AJ245" i="50" s="1"/>
  <c r="AJ244" i="50" s="1"/>
  <c r="AJ243" i="50" s="1"/>
  <c r="AH246" i="50"/>
  <c r="AH245" i="50" s="1"/>
  <c r="AH244" i="50" s="1"/>
  <c r="AH243" i="50" s="1"/>
  <c r="AK246" i="50"/>
  <c r="AK245" i="50" s="1"/>
  <c r="AK244" i="50" s="1"/>
  <c r="AK243" i="50" s="1"/>
  <c r="AI246" i="50"/>
  <c r="AI245" i="50" s="1"/>
  <c r="AI244" i="50" s="1"/>
  <c r="AI243" i="50" s="1"/>
  <c r="Q14" i="50"/>
  <c r="Q12" i="50" s="1"/>
  <c r="AQ24" i="50"/>
  <c r="T14" i="50"/>
  <c r="T12" i="50" s="1"/>
  <c r="AR24" i="50"/>
  <c r="U14" i="50"/>
  <c r="U12" i="50" s="1"/>
  <c r="AG22" i="50"/>
  <c r="AG21" i="50" s="1"/>
  <c r="AB106" i="50"/>
  <c r="AI15" i="50"/>
  <c r="L14" i="50"/>
  <c r="L12" i="50" s="1"/>
  <c r="AJ15" i="50"/>
  <c r="AJ22" i="50"/>
  <c r="AJ21" i="50" s="1"/>
  <c r="AI56" i="50"/>
  <c r="AI55" i="50" s="1"/>
  <c r="AI54" i="50" s="1"/>
  <c r="AI53" i="50" s="1"/>
  <c r="X24" i="50"/>
  <c r="AH22" i="50"/>
  <c r="AH21" i="50" s="1"/>
  <c r="AG15" i="50"/>
  <c r="AJ188" i="50"/>
  <c r="AJ187" i="50" s="1"/>
  <c r="AJ186" i="50" s="1"/>
  <c r="AI22" i="50"/>
  <c r="AI21" i="50" s="1"/>
  <c r="AI14" i="50" s="1"/>
  <c r="AI13" i="50" s="1"/>
  <c r="AK22" i="50"/>
  <c r="AK21" i="50" s="1"/>
  <c r="AK14" i="50" s="1"/>
  <c r="AK13" i="50" s="1"/>
  <c r="AK12" i="50" s="1"/>
  <c r="AK11" i="50" s="1"/>
  <c r="AK10" i="50" s="1"/>
  <c r="AJ57" i="50"/>
  <c r="AJ56" i="50" s="1"/>
  <c r="AJ55" i="50" s="1"/>
  <c r="AH102" i="50"/>
  <c r="AH101" i="50" s="1"/>
  <c r="AK57" i="50"/>
  <c r="AK56" i="50" s="1"/>
  <c r="AK55" i="50" s="1"/>
  <c r="AK54" i="50" s="1"/>
  <c r="AK53" i="50" s="1"/>
  <c r="AG40" i="50"/>
  <c r="AG39" i="50" s="1"/>
  <c r="AG38" i="50" s="1"/>
  <c r="AG37" i="50" s="1"/>
  <c r="AG188" i="50"/>
  <c r="AG187" i="50" s="1"/>
  <c r="AG186" i="50" s="1"/>
  <c r="AD229" i="50"/>
  <c r="AG87" i="50"/>
  <c r="AD87" i="50" s="1"/>
  <c r="AG102" i="50"/>
  <c r="AG101" i="50" s="1"/>
  <c r="AG250" i="50"/>
  <c r="AI12" i="50" l="1"/>
  <c r="AI11" i="50" s="1"/>
  <c r="AI10" i="50" s="1"/>
  <c r="AG14" i="50"/>
  <c r="AG244" i="50"/>
  <c r="AG243" i="50" s="1"/>
  <c r="AG13" i="50"/>
  <c r="AH56" i="50"/>
  <c r="AH55" i="50" s="1"/>
  <c r="AH54" i="50" s="1"/>
  <c r="AH53" i="50" s="1"/>
  <c r="AJ14" i="50"/>
  <c r="AJ13" i="50" s="1"/>
  <c r="AH14" i="50"/>
  <c r="AH13" i="50" s="1"/>
  <c r="AJ54" i="50"/>
  <c r="AJ53" i="50" s="1"/>
  <c r="AG57" i="50"/>
  <c r="AH12" i="50" l="1"/>
  <c r="AH11" i="50" s="1"/>
  <c r="AH10" i="50" s="1"/>
  <c r="AJ12" i="50"/>
  <c r="AJ11" i="50" s="1"/>
  <c r="AJ10" i="50" s="1"/>
  <c r="AG56" i="50"/>
  <c r="AG55" i="50" s="1"/>
  <c r="AG54" i="50" s="1"/>
  <c r="AG53" i="50" s="1"/>
  <c r="AG12" i="50" s="1"/>
  <c r="AG11" i="50" s="1"/>
  <c r="AG10" i="50" l="1"/>
  <c r="BE314" i="34" l="1"/>
  <c r="BE311" i="34"/>
  <c r="BE310" i="34" s="1"/>
  <c r="BE303" i="34"/>
  <c r="BE298" i="34"/>
  <c r="BE294" i="34"/>
  <c r="BE293" i="34" s="1"/>
  <c r="BE290" i="34"/>
  <c r="BE287" i="34"/>
  <c r="BE285" i="34"/>
  <c r="BE282" i="34"/>
  <c r="BE281" i="34" s="1"/>
  <c r="BE277" i="34"/>
  <c r="BE275" i="34"/>
  <c r="BE271" i="34"/>
  <c r="BE262" i="34"/>
  <c r="BE260" i="34"/>
  <c r="BE259" i="34" s="1"/>
  <c r="BE255" i="34"/>
  <c r="BE251" i="34"/>
  <c r="BE244" i="34"/>
  <c r="BE241" i="34"/>
  <c r="BE238" i="34"/>
  <c r="BE233" i="34"/>
  <c r="BE228" i="34"/>
  <c r="BE221" i="34"/>
  <c r="BE218" i="34"/>
  <c r="BE217" i="34" s="1"/>
  <c r="BE213" i="34"/>
  <c r="BE211" i="34"/>
  <c r="BE203" i="34"/>
  <c r="BE197" i="34"/>
  <c r="BE193" i="34"/>
  <c r="BE192" i="34" s="1"/>
  <c r="BE188" i="34"/>
  <c r="BE186" i="34"/>
  <c r="BE177" i="34"/>
  <c r="BE166" i="34"/>
  <c r="BE164" i="34"/>
  <c r="BE160" i="34"/>
  <c r="BE158" i="34"/>
  <c r="BE156" i="34"/>
  <c r="BE153" i="34"/>
  <c r="BE148" i="34"/>
  <c r="BE146" i="34"/>
  <c r="BE145" i="34" s="1"/>
  <c r="BE140" i="34"/>
  <c r="BE137" i="34"/>
  <c r="BE130" i="34"/>
  <c r="BE129" i="34" s="1"/>
  <c r="BE124" i="34"/>
  <c r="BE120" i="34"/>
  <c r="BE116" i="34"/>
  <c r="BE114" i="34"/>
  <c r="BE109" i="34"/>
  <c r="BE107" i="34"/>
  <c r="BE106" i="34" s="1"/>
  <c r="BE101" i="34"/>
  <c r="BE98" i="34"/>
  <c r="BE94" i="34"/>
  <c r="BE93" i="34" s="1"/>
  <c r="BE84" i="34"/>
  <c r="BE83" i="34" s="1"/>
  <c r="BE79" i="34"/>
  <c r="BE77" i="34"/>
  <c r="BE74" i="34"/>
  <c r="BE71" i="34" s="1"/>
  <c r="BE72" i="34"/>
  <c r="BE67" i="34"/>
  <c r="BE65" i="34"/>
  <c r="BE63" i="34"/>
  <c r="BE54" i="34"/>
  <c r="BE51" i="34"/>
  <c r="BE47" i="34"/>
  <c r="BE45" i="34"/>
  <c r="BE44" i="34" s="1"/>
  <c r="BE41" i="34"/>
  <c r="BE37" i="34"/>
  <c r="BE34" i="34"/>
  <c r="BE31" i="34"/>
  <c r="BE30" i="34" s="1"/>
  <c r="BE26" i="34"/>
  <c r="BE21" i="34"/>
  <c r="BE20" i="34" s="1"/>
  <c r="BE16" i="34"/>
  <c r="BE14" i="34"/>
  <c r="BE12" i="34"/>
  <c r="BE11" i="34" s="1"/>
  <c r="Z314" i="34"/>
  <c r="Z311" i="34"/>
  <c r="Z310" i="34" s="1"/>
  <c r="Z309" i="34" s="1"/>
  <c r="Z303" i="34"/>
  <c r="Z298" i="34"/>
  <c r="Z294" i="34"/>
  <c r="Z293" i="34" s="1"/>
  <c r="Z290" i="34"/>
  <c r="Z287" i="34"/>
  <c r="Z285" i="34"/>
  <c r="Z282" i="34"/>
  <c r="Z281" i="34" s="1"/>
  <c r="Z277" i="34"/>
  <c r="Z275" i="34"/>
  <c r="Z271" i="34"/>
  <c r="Z262" i="34"/>
  <c r="Z260" i="34"/>
  <c r="Z259" i="34" s="1"/>
  <c r="Z255" i="34"/>
  <c r="Z251" i="34"/>
  <c r="Z244" i="34"/>
  <c r="Z241" i="34"/>
  <c r="Z238" i="34"/>
  <c r="Z233" i="34"/>
  <c r="Z228" i="34"/>
  <c r="Z221" i="34"/>
  <c r="Z220" i="34" s="1"/>
  <c r="Z218" i="34"/>
  <c r="Z217" i="34" s="1"/>
  <c r="Z213" i="34"/>
  <c r="Z211" i="34"/>
  <c r="Z203" i="34"/>
  <c r="Z197" i="34"/>
  <c r="Z193" i="34"/>
  <c r="Z188" i="34"/>
  <c r="Z186" i="34"/>
  <c r="Z177" i="34"/>
  <c r="Z166" i="34"/>
  <c r="Z164" i="34"/>
  <c r="Z160" i="34"/>
  <c r="Z158" i="34"/>
  <c r="Z156" i="34"/>
  <c r="Z153" i="34"/>
  <c r="Z148" i="34"/>
  <c r="Z146" i="34"/>
  <c r="Z145" i="34" s="1"/>
  <c r="Z140" i="34"/>
  <c r="Z137" i="34"/>
  <c r="Z130" i="34"/>
  <c r="Z129" i="34" s="1"/>
  <c r="Z124" i="34"/>
  <c r="Z120" i="34"/>
  <c r="Z116" i="34"/>
  <c r="Z114" i="34"/>
  <c r="Z109" i="34"/>
  <c r="Z107" i="34"/>
  <c r="Z106" i="34" s="1"/>
  <c r="Z101" i="34"/>
  <c r="Z98" i="34"/>
  <c r="Z94" i="34"/>
  <c r="Z93" i="34" s="1"/>
  <c r="Z84" i="34"/>
  <c r="Z83" i="34" s="1"/>
  <c r="Z79" i="34"/>
  <c r="Z77" i="34"/>
  <c r="Z74" i="34"/>
  <c r="Z71" i="34" s="1"/>
  <c r="Z72" i="34"/>
  <c r="Z67" i="34"/>
  <c r="Z65" i="34"/>
  <c r="Z63" i="34"/>
  <c r="Z54" i="34"/>
  <c r="Z51" i="34"/>
  <c r="Z47" i="34"/>
  <c r="Z45" i="34"/>
  <c r="Z44" i="34" s="1"/>
  <c r="Z41" i="34"/>
  <c r="Z37" i="34"/>
  <c r="Z34" i="34"/>
  <c r="Z31" i="34"/>
  <c r="Z30" i="34" s="1"/>
  <c r="Z26" i="34"/>
  <c r="Z21" i="34"/>
  <c r="Z20" i="34" s="1"/>
  <c r="Z16" i="34"/>
  <c r="Z14" i="34"/>
  <c r="Z12" i="34"/>
  <c r="Z11" i="34" s="1"/>
  <c r="BI133" i="36"/>
  <c r="BI132" i="36" s="1"/>
  <c r="BI131" i="36" s="1"/>
  <c r="BI128" i="36"/>
  <c r="BI126" i="36"/>
  <c r="BI125" i="36" s="1"/>
  <c r="BI124" i="36" s="1"/>
  <c r="BI123" i="36" s="1"/>
  <c r="BI119" i="36"/>
  <c r="BI116" i="36"/>
  <c r="BI113" i="36"/>
  <c r="BI110" i="36"/>
  <c r="BI108" i="36"/>
  <c r="BI107" i="36" s="1"/>
  <c r="BI105" i="36"/>
  <c r="BI98" i="36"/>
  <c r="BI94" i="36"/>
  <c r="BI85" i="36"/>
  <c r="BI84" i="36" s="1"/>
  <c r="BI83" i="36" s="1"/>
  <c r="BI82" i="36" s="1"/>
  <c r="BI63" i="36"/>
  <c r="BI42" i="36"/>
  <c r="BI37" i="36"/>
  <c r="BI36" i="36" s="1"/>
  <c r="BI32" i="36"/>
  <c r="BI29" i="36"/>
  <c r="BI24" i="36"/>
  <c r="BI21" i="36"/>
  <c r="BI20" i="36" s="1"/>
  <c r="BI16" i="36"/>
  <c r="BI13" i="36"/>
  <c r="AC133" i="36"/>
  <c r="AC132" i="36" s="1"/>
  <c r="AC131" i="36" s="1"/>
  <c r="AC128" i="36"/>
  <c r="AC126" i="36"/>
  <c r="AC119" i="36"/>
  <c r="AC116" i="36"/>
  <c r="AC113" i="36"/>
  <c r="AC110" i="36"/>
  <c r="AC108" i="36"/>
  <c r="AC105" i="36"/>
  <c r="AC98" i="36"/>
  <c r="AC94" i="36"/>
  <c r="AC85" i="36"/>
  <c r="AC63" i="36"/>
  <c r="AC42" i="36"/>
  <c r="AC37" i="36"/>
  <c r="AC36" i="36" s="1"/>
  <c r="AC32" i="36"/>
  <c r="AC29" i="36"/>
  <c r="AC24" i="36"/>
  <c r="AC21" i="36"/>
  <c r="AC20" i="36" s="1"/>
  <c r="AC16" i="36"/>
  <c r="AC13" i="36"/>
  <c r="AC84" i="36" l="1"/>
  <c r="AC83" i="36" s="1"/>
  <c r="AC82" i="36" s="1"/>
  <c r="BI122" i="36"/>
  <c r="AC41" i="36"/>
  <c r="AC40" i="36" s="1"/>
  <c r="Z163" i="34"/>
  <c r="BE19" i="34"/>
  <c r="BE176" i="34"/>
  <c r="Z33" i="34"/>
  <c r="Z29" i="34" s="1"/>
  <c r="Z76" i="34"/>
  <c r="Z70" i="34" s="1"/>
  <c r="BE202" i="34"/>
  <c r="BE191" i="34" s="1"/>
  <c r="BE258" i="34"/>
  <c r="BI104" i="36"/>
  <c r="BI103" i="36" s="1"/>
  <c r="Z10" i="34"/>
  <c r="BE136" i="34"/>
  <c r="BE135" i="34" s="1"/>
  <c r="BE243" i="34"/>
  <c r="Z50" i="34"/>
  <c r="BE152" i="34"/>
  <c r="BE151" i="34" s="1"/>
  <c r="Z243" i="34"/>
  <c r="Z97" i="34"/>
  <c r="Z96" i="34" s="1"/>
  <c r="Z270" i="34"/>
  <c r="Z265" i="34" s="1"/>
  <c r="BE10" i="34"/>
  <c r="BE113" i="34"/>
  <c r="BE112" i="34" s="1"/>
  <c r="BE270" i="34"/>
  <c r="BE265" i="34" s="1"/>
  <c r="Z284" i="34"/>
  <c r="Z280" i="34" s="1"/>
  <c r="BE220" i="34"/>
  <c r="BE216" i="34" s="1"/>
  <c r="Z19" i="34"/>
  <c r="Z62" i="34"/>
  <c r="Z152" i="34"/>
  <c r="Z151" i="34" s="1"/>
  <c r="AC39" i="36"/>
  <c r="BI12" i="36"/>
  <c r="AC12" i="36"/>
  <c r="BI19" i="36"/>
  <c r="AC125" i="36"/>
  <c r="AC124" i="36" s="1"/>
  <c r="AC123" i="36" s="1"/>
  <c r="AC122" i="36" s="1"/>
  <c r="AC19" i="36"/>
  <c r="AC107" i="36"/>
  <c r="AC104" i="36" s="1"/>
  <c r="BE119" i="34"/>
  <c r="BE118" i="34" s="1"/>
  <c r="Z136" i="34"/>
  <c r="Z135" i="34" s="1"/>
  <c r="BE33" i="34"/>
  <c r="BE29" i="34" s="1"/>
  <c r="BE76" i="34"/>
  <c r="BE70" i="34" s="1"/>
  <c r="Z119" i="34"/>
  <c r="Z118" i="34" s="1"/>
  <c r="Z297" i="34"/>
  <c r="Z292" i="34" s="1"/>
  <c r="Z176" i="34"/>
  <c r="Z162" i="34" s="1"/>
  <c r="BE43" i="34"/>
  <c r="Z216" i="34"/>
  <c r="Z43" i="34"/>
  <c r="Z237" i="34"/>
  <c r="BE237" i="34"/>
  <c r="BE284" i="34"/>
  <c r="BE280" i="34" s="1"/>
  <c r="Z192" i="34"/>
  <c r="BE62" i="34"/>
  <c r="Z202" i="34"/>
  <c r="Z258" i="34"/>
  <c r="Z113" i="34"/>
  <c r="Z112" i="34" s="1"/>
  <c r="BE297" i="34"/>
  <c r="BE292" i="34" s="1"/>
  <c r="BE97" i="34"/>
  <c r="BE96" i="34" s="1"/>
  <c r="BE50" i="34"/>
  <c r="BI41" i="36"/>
  <c r="BI40" i="36" s="1"/>
  <c r="BI39" i="36" s="1"/>
  <c r="BE163" i="34"/>
  <c r="BE162" i="34" s="1"/>
  <c r="BE82" i="34"/>
  <c r="BE309" i="34"/>
  <c r="Z82" i="34"/>
  <c r="BD314" i="34"/>
  <c r="BD311" i="34"/>
  <c r="BD310" i="34" s="1"/>
  <c r="BD303" i="34"/>
  <c r="BD298" i="34"/>
  <c r="BD294" i="34"/>
  <c r="BD293" i="34" s="1"/>
  <c r="BD290" i="34"/>
  <c r="BD287" i="34"/>
  <c r="BD285" i="34"/>
  <c r="BD282" i="34"/>
  <c r="BD281" i="34" s="1"/>
  <c r="BD277" i="34"/>
  <c r="BD275" i="34"/>
  <c r="BD271" i="34"/>
  <c r="BD262" i="34"/>
  <c r="BD260" i="34"/>
  <c r="BD259" i="34" s="1"/>
  <c r="BD255" i="34"/>
  <c r="BD251" i="34"/>
  <c r="BD244" i="34"/>
  <c r="BD241" i="34"/>
  <c r="BD238" i="34"/>
  <c r="BD233" i="34"/>
  <c r="BD228" i="34"/>
  <c r="BD221" i="34"/>
  <c r="BD218" i="34"/>
  <c r="BD217" i="34" s="1"/>
  <c r="BD213" i="34"/>
  <c r="BD211" i="34"/>
  <c r="BD203" i="34"/>
  <c r="BD197" i="34"/>
  <c r="BD193" i="34"/>
  <c r="BD188" i="34"/>
  <c r="BD186" i="34"/>
  <c r="BD177" i="34"/>
  <c r="BD166" i="34"/>
  <c r="BD164" i="34"/>
  <c r="BD160" i="34"/>
  <c r="BD158" i="34"/>
  <c r="BD156" i="34"/>
  <c r="BD153" i="34"/>
  <c r="BD148" i="34"/>
  <c r="BD146" i="34"/>
  <c r="BD145" i="34" s="1"/>
  <c r="BD140" i="34"/>
  <c r="BD137" i="34"/>
  <c r="BD130" i="34"/>
  <c r="BD129" i="34" s="1"/>
  <c r="BD124" i="34"/>
  <c r="BD120" i="34"/>
  <c r="BD116" i="34"/>
  <c r="BD114" i="34"/>
  <c r="BD109" i="34"/>
  <c r="BD107" i="34"/>
  <c r="BD106" i="34" s="1"/>
  <c r="BD101" i="34"/>
  <c r="BD98" i="34"/>
  <c r="BD94" i="34"/>
  <c r="BD93" i="34" s="1"/>
  <c r="BD84" i="34"/>
  <c r="BD83" i="34" s="1"/>
  <c r="BD79" i="34"/>
  <c r="BD77" i="34"/>
  <c r="BD74" i="34"/>
  <c r="BD71" i="34" s="1"/>
  <c r="BD72" i="34"/>
  <c r="BD67" i="34"/>
  <c r="BD65" i="34"/>
  <c r="BD63" i="34"/>
  <c r="BD54" i="34"/>
  <c r="BD51" i="34"/>
  <c r="BD47" i="34"/>
  <c r="BD45" i="34"/>
  <c r="BD44" i="34" s="1"/>
  <c r="BD41" i="34"/>
  <c r="BD37" i="34"/>
  <c r="BD34" i="34"/>
  <c r="BD31" i="34"/>
  <c r="BD30" i="34" s="1"/>
  <c r="BD26" i="34"/>
  <c r="BD21" i="34"/>
  <c r="BD20" i="34" s="1"/>
  <c r="BD16" i="34"/>
  <c r="BD14" i="34"/>
  <c r="BD12" i="34"/>
  <c r="BD11" i="34" s="1"/>
  <c r="Y314" i="34"/>
  <c r="Y311" i="34"/>
  <c r="Y310" i="34" s="1"/>
  <c r="Y303" i="34"/>
  <c r="Y298" i="34"/>
  <c r="Y294" i="34"/>
  <c r="Y293" i="34" s="1"/>
  <c r="Y290" i="34"/>
  <c r="Y287" i="34"/>
  <c r="Y285" i="34"/>
  <c r="Y282" i="34"/>
  <c r="Y281" i="34" s="1"/>
  <c r="Y277" i="34"/>
  <c r="Y275" i="34"/>
  <c r="Y271" i="34"/>
  <c r="Y262" i="34"/>
  <c r="Y260" i="34"/>
  <c r="Y259" i="34" s="1"/>
  <c r="Y255" i="34"/>
  <c r="Y251" i="34"/>
  <c r="Y244" i="34"/>
  <c r="Y241" i="34"/>
  <c r="Y238" i="34"/>
  <c r="Y233" i="34"/>
  <c r="Y228" i="34"/>
  <c r="Y221" i="34"/>
  <c r="Y218" i="34"/>
  <c r="Y217" i="34" s="1"/>
  <c r="Y213" i="34"/>
  <c r="Y211" i="34"/>
  <c r="Y203" i="34"/>
  <c r="Y197" i="34"/>
  <c r="Y193" i="34"/>
  <c r="Y188" i="34"/>
  <c r="Y186" i="34"/>
  <c r="Y177" i="34"/>
  <c r="Y166" i="34"/>
  <c r="Y164" i="34"/>
  <c r="Y160" i="34"/>
  <c r="Y158" i="34"/>
  <c r="Y156" i="34"/>
  <c r="Y153" i="34"/>
  <c r="Y148" i="34"/>
  <c r="Y146" i="34"/>
  <c r="Y145" i="34" s="1"/>
  <c r="Y140" i="34"/>
  <c r="Y137" i="34"/>
  <c r="Y130" i="34"/>
  <c r="Y129" i="34" s="1"/>
  <c r="Y124" i="34"/>
  <c r="Y120" i="34"/>
  <c r="Y116" i="34"/>
  <c r="Y114" i="34"/>
  <c r="Y109" i="34"/>
  <c r="Y107" i="34"/>
  <c r="Y106" i="34" s="1"/>
  <c r="Y101" i="34"/>
  <c r="Y98" i="34"/>
  <c r="Y94" i="34"/>
  <c r="Y93" i="34" s="1"/>
  <c r="Y84" i="34"/>
  <c r="Y83" i="34" s="1"/>
  <c r="Y79" i="34"/>
  <c r="Y77" i="34"/>
  <c r="Y74" i="34"/>
  <c r="Y71" i="34" s="1"/>
  <c r="Y72" i="34"/>
  <c r="Y67" i="34"/>
  <c r="Y65" i="34"/>
  <c r="Y63" i="34"/>
  <c r="Y54" i="34"/>
  <c r="Y51" i="34"/>
  <c r="Y47" i="34"/>
  <c r="Y45" i="34"/>
  <c r="Y44" i="34" s="1"/>
  <c r="Y41" i="34"/>
  <c r="Y37" i="34"/>
  <c r="Y34" i="34"/>
  <c r="Y31" i="34"/>
  <c r="Y30" i="34" s="1"/>
  <c r="Y26" i="34"/>
  <c r="Y21" i="34"/>
  <c r="Y20" i="34" s="1"/>
  <c r="Y16" i="34"/>
  <c r="Y14" i="34"/>
  <c r="Y12" i="34"/>
  <c r="Y11" i="34" s="1"/>
  <c r="BH133" i="36"/>
  <c r="BH132" i="36" s="1"/>
  <c r="BH131" i="36" s="1"/>
  <c r="BH128" i="36"/>
  <c r="BH126" i="36"/>
  <c r="BH119" i="36"/>
  <c r="BH116" i="36"/>
  <c r="BH113" i="36"/>
  <c r="BH110" i="36"/>
  <c r="BH108" i="36"/>
  <c r="BH107" i="36" s="1"/>
  <c r="BH105" i="36"/>
  <c r="BH98" i="36"/>
  <c r="BH94" i="36"/>
  <c r="BH85" i="36"/>
  <c r="BH84" i="36"/>
  <c r="BH83" i="36" s="1"/>
  <c r="BH82" i="36" s="1"/>
  <c r="BH63" i="36"/>
  <c r="BH42" i="36"/>
  <c r="BH37" i="36"/>
  <c r="BH36" i="36" s="1"/>
  <c r="BH32" i="36"/>
  <c r="BH29" i="36"/>
  <c r="BH24" i="36"/>
  <c r="BH21" i="36"/>
  <c r="BH20" i="36" s="1"/>
  <c r="BH16" i="36"/>
  <c r="BH13" i="36"/>
  <c r="BH12" i="36" s="1"/>
  <c r="AB133" i="36"/>
  <c r="AB132" i="36"/>
  <c r="AB131" i="36"/>
  <c r="AB128" i="36"/>
  <c r="AB126" i="36"/>
  <c r="AB119" i="36"/>
  <c r="AB116" i="36"/>
  <c r="AB113" i="36"/>
  <c r="AB110" i="36"/>
  <c r="AB108" i="36"/>
  <c r="AB105" i="36"/>
  <c r="AB98" i="36"/>
  <c r="AB94" i="36"/>
  <c r="AB85" i="36"/>
  <c r="AB84" i="36"/>
  <c r="AB83" i="36" s="1"/>
  <c r="AB82" i="36" s="1"/>
  <c r="AB63" i="36"/>
  <c r="AB41" i="36" s="1"/>
  <c r="AB40" i="36" s="1"/>
  <c r="AB42" i="36"/>
  <c r="AB37" i="36"/>
  <c r="AB36" i="36" s="1"/>
  <c r="AB32" i="36"/>
  <c r="AB29" i="36"/>
  <c r="AB24" i="36"/>
  <c r="AB21" i="36"/>
  <c r="AB20" i="36" s="1"/>
  <c r="AB16" i="36"/>
  <c r="AB12" i="36" s="1"/>
  <c r="AB13" i="36"/>
  <c r="BH125" i="36" l="1"/>
  <c r="BH124" i="36" s="1"/>
  <c r="BH123" i="36" s="1"/>
  <c r="BH122" i="36" s="1"/>
  <c r="Y309" i="34"/>
  <c r="BD176" i="34"/>
  <c r="BD309" i="34"/>
  <c r="BD33" i="34"/>
  <c r="BD29" i="34" s="1"/>
  <c r="BD76" i="34"/>
  <c r="BD70" i="34" s="1"/>
  <c r="BD97" i="34"/>
  <c r="BE236" i="34"/>
  <c r="BE215" i="34" s="1"/>
  <c r="Y19" i="34"/>
  <c r="Y97" i="34"/>
  <c r="Y96" i="34" s="1"/>
  <c r="Y202" i="34"/>
  <c r="Y258" i="34"/>
  <c r="Y113" i="34"/>
  <c r="Y112" i="34" s="1"/>
  <c r="Z236" i="34"/>
  <c r="Z215" i="34" s="1"/>
  <c r="BI11" i="36"/>
  <c r="BI10" i="36" s="1"/>
  <c r="BI9" i="36" s="1"/>
  <c r="AB107" i="36"/>
  <c r="AB104" i="36" s="1"/>
  <c r="BH19" i="36"/>
  <c r="BH11" i="36" s="1"/>
  <c r="AB125" i="36"/>
  <c r="AB124" i="36" s="1"/>
  <c r="AB123" i="36" s="1"/>
  <c r="AB122" i="36" s="1"/>
  <c r="Z191" i="34"/>
  <c r="Z49" i="34"/>
  <c r="Z9" i="34" s="1"/>
  <c r="Y33" i="34"/>
  <c r="Y29" i="34" s="1"/>
  <c r="Y76" i="34"/>
  <c r="Y70" i="34" s="1"/>
  <c r="Y136" i="34"/>
  <c r="Y135" i="34" s="1"/>
  <c r="Y220" i="34"/>
  <c r="Y216" i="34" s="1"/>
  <c r="BE49" i="34"/>
  <c r="BE9" i="34" s="1"/>
  <c r="BD43" i="34"/>
  <c r="BD152" i="34"/>
  <c r="BD151" i="34" s="1"/>
  <c r="Y176" i="34"/>
  <c r="BD284" i="34"/>
  <c r="BD280" i="34" s="1"/>
  <c r="AC103" i="36"/>
  <c r="AC11" i="36"/>
  <c r="AC10" i="36" s="1"/>
  <c r="BH104" i="36"/>
  <c r="BH103" i="36" s="1"/>
  <c r="AB39" i="36"/>
  <c r="AB19" i="36"/>
  <c r="AB11" i="36" s="1"/>
  <c r="AB10" i="36" s="1"/>
  <c r="BD258" i="34"/>
  <c r="Y192" i="34"/>
  <c r="Y119" i="34"/>
  <c r="Y118" i="34" s="1"/>
  <c r="Y163" i="34"/>
  <c r="Y270" i="34"/>
  <c r="Y265" i="34" s="1"/>
  <c r="BD50" i="34"/>
  <c r="BD192" i="34"/>
  <c r="BD113" i="34"/>
  <c r="BD112" i="34" s="1"/>
  <c r="BD119" i="34"/>
  <c r="BD118" i="34" s="1"/>
  <c r="BD220" i="34"/>
  <c r="BD216" i="34" s="1"/>
  <c r="BD270" i="34"/>
  <c r="BD265" i="34" s="1"/>
  <c r="BD82" i="34"/>
  <c r="BD237" i="34"/>
  <c r="Y10" i="34"/>
  <c r="BD19" i="34"/>
  <c r="Y243" i="34"/>
  <c r="BD202" i="34"/>
  <c r="Y62" i="34"/>
  <c r="Y152" i="34"/>
  <c r="Y151" i="34" s="1"/>
  <c r="Y284" i="34"/>
  <c r="Y280" i="34" s="1"/>
  <c r="BD297" i="34"/>
  <c r="BD292" i="34" s="1"/>
  <c r="BD136" i="34"/>
  <c r="BD135" i="34" s="1"/>
  <c r="BD96" i="34"/>
  <c r="BD62" i="34"/>
  <c r="Y43" i="34"/>
  <c r="Y50" i="34"/>
  <c r="BD10" i="34"/>
  <c r="Y82" i="34"/>
  <c r="Y297" i="34"/>
  <c r="Y292" i="34" s="1"/>
  <c r="Y237" i="34"/>
  <c r="BD243" i="34"/>
  <c r="BH41" i="36"/>
  <c r="BH40" i="36" s="1"/>
  <c r="BH39" i="36" s="1"/>
  <c r="BD163" i="34"/>
  <c r="BD162" i="34" s="1"/>
  <c r="Y191" i="34" l="1"/>
  <c r="Y162" i="34"/>
  <c r="AB103" i="36"/>
  <c r="AB9" i="36" s="1"/>
  <c r="AC9" i="36"/>
  <c r="Z8" i="34"/>
  <c r="BD236" i="34"/>
  <c r="BD215" i="34" s="1"/>
  <c r="Y236" i="34"/>
  <c r="Y215" i="34" s="1"/>
  <c r="BD191" i="34"/>
  <c r="BD49" i="34"/>
  <c r="BD9" i="34" s="1"/>
  <c r="Y49" i="34"/>
  <c r="Y9" i="34" s="1"/>
  <c r="BE8" i="34"/>
  <c r="BH10" i="36"/>
  <c r="BH9" i="36" s="1"/>
  <c r="BD8" i="34" l="1"/>
  <c r="Y8" i="34"/>
  <c r="BC314" i="34"/>
  <c r="BC311" i="34"/>
  <c r="BC310" i="34" s="1"/>
  <c r="BC309" i="34" s="1"/>
  <c r="BC303" i="34"/>
  <c r="BC298" i="34"/>
  <c r="BC294" i="34"/>
  <c r="BC293" i="34" s="1"/>
  <c r="BC290" i="34"/>
  <c r="BC287" i="34"/>
  <c r="BC285" i="34"/>
  <c r="BC282" i="34"/>
  <c r="BC281" i="34" s="1"/>
  <c r="BC277" i="34"/>
  <c r="BC275" i="34"/>
  <c r="BC271" i="34"/>
  <c r="BC262" i="34"/>
  <c r="BC260" i="34"/>
  <c r="BC259" i="34" s="1"/>
  <c r="BC255" i="34"/>
  <c r="BC251" i="34"/>
  <c r="BC244" i="34"/>
  <c r="BC241" i="34"/>
  <c r="BC238" i="34"/>
  <c r="BC233" i="34"/>
  <c r="BC228" i="34"/>
  <c r="BC221" i="34"/>
  <c r="BC218" i="34"/>
  <c r="BC217" i="34" s="1"/>
  <c r="BC213" i="34"/>
  <c r="BC211" i="34"/>
  <c r="BC203" i="34"/>
  <c r="BC197" i="34"/>
  <c r="BC193" i="34"/>
  <c r="BC188" i="34"/>
  <c r="BC186" i="34"/>
  <c r="BC177" i="34"/>
  <c r="BC166" i="34"/>
  <c r="BC164" i="34"/>
  <c r="BC160" i="34"/>
  <c r="BC158" i="34"/>
  <c r="BC156" i="34"/>
  <c r="BC153" i="34"/>
  <c r="BC148" i="34"/>
  <c r="BC146" i="34"/>
  <c r="BC145" i="34" s="1"/>
  <c r="BC140" i="34"/>
  <c r="BC137" i="34"/>
  <c r="BC130" i="34"/>
  <c r="BC129" i="34" s="1"/>
  <c r="BC124" i="34"/>
  <c r="BC120" i="34"/>
  <c r="BC116" i="34"/>
  <c r="BC114" i="34"/>
  <c r="BC109" i="34"/>
  <c r="BC107" i="34"/>
  <c r="BC106" i="34" s="1"/>
  <c r="BC101" i="34"/>
  <c r="BC98" i="34"/>
  <c r="BC94" i="34"/>
  <c r="BC93" i="34" s="1"/>
  <c r="BC84" i="34"/>
  <c r="BC83" i="34" s="1"/>
  <c r="BC79" i="34"/>
  <c r="BC77" i="34"/>
  <c r="BC74" i="34"/>
  <c r="BC71" i="34" s="1"/>
  <c r="BC72" i="34"/>
  <c r="BC67" i="34"/>
  <c r="BC65" i="34"/>
  <c r="BC63" i="34"/>
  <c r="BC54" i="34"/>
  <c r="BC51" i="34"/>
  <c r="BC47" i="34"/>
  <c r="BC45" i="34"/>
  <c r="BC44" i="34" s="1"/>
  <c r="BC41" i="34"/>
  <c r="BC37" i="34"/>
  <c r="BC34" i="34"/>
  <c r="BC31" i="34"/>
  <c r="BC30" i="34" s="1"/>
  <c r="BC26" i="34"/>
  <c r="BC21" i="34"/>
  <c r="BC20" i="34" s="1"/>
  <c r="BC16" i="34"/>
  <c r="BC14" i="34"/>
  <c r="BC12" i="34"/>
  <c r="BC11" i="34" s="1"/>
  <c r="AK97" i="36"/>
  <c r="AK96" i="36"/>
  <c r="AK95" i="36"/>
  <c r="G97" i="36"/>
  <c r="BG133" i="36"/>
  <c r="BG132" i="36"/>
  <c r="BG131" i="36"/>
  <c r="BG128" i="36"/>
  <c r="BG126" i="36"/>
  <c r="BG125" i="36" s="1"/>
  <c r="BG124" i="36" s="1"/>
  <c r="BG123" i="36" s="1"/>
  <c r="BG122" i="36" s="1"/>
  <c r="BG119" i="36"/>
  <c r="BG116" i="36"/>
  <c r="BG113" i="36"/>
  <c r="BG110" i="36"/>
  <c r="BG108" i="36"/>
  <c r="BG105" i="36"/>
  <c r="BG98" i="36"/>
  <c r="BG94" i="36"/>
  <c r="BG85" i="36"/>
  <c r="BG84" i="36"/>
  <c r="BG83" i="36"/>
  <c r="BG82" i="36" s="1"/>
  <c r="BG63" i="36"/>
  <c r="BG42" i="36"/>
  <c r="BG37" i="36"/>
  <c r="BG36" i="36" s="1"/>
  <c r="BG32" i="36"/>
  <c r="BG29" i="36"/>
  <c r="BG24" i="36"/>
  <c r="BG21" i="36"/>
  <c r="BG20" i="36" s="1"/>
  <c r="BG16" i="36"/>
  <c r="BG12" i="36" s="1"/>
  <c r="BG13" i="36"/>
  <c r="BC136" i="34" l="1"/>
  <c r="BC192" i="34"/>
  <c r="BC220" i="34"/>
  <c r="BG107" i="36"/>
  <c r="BG104" i="36" s="1"/>
  <c r="BG103" i="36" s="1"/>
  <c r="BC119" i="34"/>
  <c r="BC118" i="34" s="1"/>
  <c r="BC176" i="34"/>
  <c r="BC243" i="34"/>
  <c r="BC258" i="34"/>
  <c r="BG19" i="36"/>
  <c r="BG11" i="36" s="1"/>
  <c r="BC284" i="34"/>
  <c r="BC280" i="34" s="1"/>
  <c r="BC50" i="34"/>
  <c r="BC202" i="34"/>
  <c r="BC191" i="34" s="1"/>
  <c r="BC76" i="34"/>
  <c r="BC70" i="34" s="1"/>
  <c r="BC19" i="34"/>
  <c r="BC62" i="34"/>
  <c r="BC113" i="34"/>
  <c r="BC112" i="34" s="1"/>
  <c r="BC10" i="34"/>
  <c r="BC270" i="34"/>
  <c r="BC265" i="34" s="1"/>
  <c r="BC43" i="34"/>
  <c r="BC82" i="34"/>
  <c r="BC152" i="34"/>
  <c r="BC151" i="34" s="1"/>
  <c r="BC97" i="34"/>
  <c r="BC96" i="34" s="1"/>
  <c r="BC135" i="34"/>
  <c r="BC216" i="34"/>
  <c r="BC33" i="34"/>
  <c r="BC29" i="34" s="1"/>
  <c r="BC237" i="34"/>
  <c r="BG41" i="36"/>
  <c r="BG40" i="36" s="1"/>
  <c r="BG39" i="36" s="1"/>
  <c r="BC297" i="34"/>
  <c r="BC292" i="34" s="1"/>
  <c r="BC163" i="34"/>
  <c r="BC162" i="34" s="1"/>
  <c r="A2" i="36"/>
  <c r="BC49" i="34" l="1"/>
  <c r="BC236" i="34"/>
  <c r="BC215" i="34"/>
  <c r="BC9" i="34"/>
  <c r="BG10" i="36"/>
  <c r="BG9" i="36" s="1"/>
  <c r="BF133" i="36"/>
  <c r="BF132" i="36" s="1"/>
  <c r="BF131" i="36" s="1"/>
  <c r="BF128" i="36"/>
  <c r="BF126" i="36"/>
  <c r="BF119" i="36"/>
  <c r="BF116" i="36"/>
  <c r="BF113" i="36"/>
  <c r="BF110" i="36"/>
  <c r="BF108" i="36"/>
  <c r="BF105" i="36"/>
  <c r="BF98" i="36"/>
  <c r="BF94" i="36"/>
  <c r="BF85" i="36"/>
  <c r="BF84" i="36" s="1"/>
  <c r="BF83" i="36" s="1"/>
  <c r="BF82" i="36" s="1"/>
  <c r="BF63" i="36"/>
  <c r="BF42" i="36"/>
  <c r="BF41" i="36" s="1"/>
  <c r="BF40" i="36" s="1"/>
  <c r="BF37" i="36"/>
  <c r="BF36" i="36" s="1"/>
  <c r="BF32" i="36"/>
  <c r="BF29" i="36"/>
  <c r="BF24" i="36"/>
  <c r="BF21" i="36"/>
  <c r="BF20" i="36" s="1"/>
  <c r="BF16" i="36"/>
  <c r="BF13" i="36"/>
  <c r="AA133" i="36"/>
  <c r="AA132" i="36"/>
  <c r="AA131" i="36" s="1"/>
  <c r="AA128" i="36"/>
  <c r="AA126" i="36"/>
  <c r="AA119" i="36"/>
  <c r="AA116" i="36"/>
  <c r="AA113" i="36"/>
  <c r="AA110" i="36"/>
  <c r="AA108" i="36"/>
  <c r="AA105" i="36"/>
  <c r="AA98" i="36"/>
  <c r="AA94" i="36"/>
  <c r="AA85" i="36"/>
  <c r="AA84" i="36" s="1"/>
  <c r="AA83" i="36" s="1"/>
  <c r="AA82" i="36" s="1"/>
  <c r="AA63" i="36"/>
  <c r="AA42" i="36"/>
  <c r="AA41" i="36"/>
  <c r="AA40" i="36" s="1"/>
  <c r="AA37" i="36"/>
  <c r="AA36" i="36" s="1"/>
  <c r="AA32" i="36"/>
  <c r="AA29" i="36"/>
  <c r="AA24" i="36"/>
  <c r="AA21" i="36"/>
  <c r="AA20" i="36" s="1"/>
  <c r="AA19" i="36" s="1"/>
  <c r="AA16" i="36"/>
  <c r="AA12" i="36" s="1"/>
  <c r="AA13" i="36"/>
  <c r="BF12" i="36" l="1"/>
  <c r="BF107" i="36"/>
  <c r="BF104" i="36" s="1"/>
  <c r="BF125" i="36"/>
  <c r="BF124" i="36" s="1"/>
  <c r="BF123" i="36" s="1"/>
  <c r="BF122" i="36" s="1"/>
  <c r="BC8" i="34"/>
  <c r="AA125" i="36"/>
  <c r="AA124" i="36" s="1"/>
  <c r="AA123" i="36" s="1"/>
  <c r="AA122" i="36" s="1"/>
  <c r="AA107" i="36"/>
  <c r="AA104" i="36" s="1"/>
  <c r="AA39" i="36"/>
  <c r="AA11" i="36"/>
  <c r="AA10" i="36" s="1"/>
  <c r="BF19" i="36"/>
  <c r="BF11" i="36" s="1"/>
  <c r="BF39" i="36"/>
  <c r="E109" i="36"/>
  <c r="AL29" i="36"/>
  <c r="AM29" i="36"/>
  <c r="AN29" i="36"/>
  <c r="AO29" i="36"/>
  <c r="AP29" i="36"/>
  <c r="AQ29" i="36"/>
  <c r="AR29" i="36"/>
  <c r="AS29" i="36"/>
  <c r="AT29" i="36"/>
  <c r="AU29" i="36"/>
  <c r="AV29" i="36"/>
  <c r="AW29" i="36"/>
  <c r="AX29" i="36"/>
  <c r="AY29" i="36"/>
  <c r="AZ29" i="36"/>
  <c r="BA29" i="36"/>
  <c r="BB29" i="36"/>
  <c r="BC29" i="36"/>
  <c r="BD29" i="36"/>
  <c r="BP29" i="36"/>
  <c r="D29" i="36"/>
  <c r="E29" i="36"/>
  <c r="H29" i="36"/>
  <c r="I29" i="36"/>
  <c r="J29" i="36"/>
  <c r="K29" i="36"/>
  <c r="L29" i="36"/>
  <c r="M29" i="36"/>
  <c r="N29" i="36"/>
  <c r="O29" i="36"/>
  <c r="P29" i="36"/>
  <c r="Q29" i="36"/>
  <c r="R29" i="36"/>
  <c r="S29" i="36"/>
  <c r="T29" i="36"/>
  <c r="U29" i="36"/>
  <c r="V29" i="36"/>
  <c r="W29" i="36"/>
  <c r="X29" i="36"/>
  <c r="Y29" i="36"/>
  <c r="Z29" i="36"/>
  <c r="AJ29" i="36"/>
  <c r="D13" i="36"/>
  <c r="H13" i="36"/>
  <c r="I13" i="36"/>
  <c r="J13" i="36"/>
  <c r="K13" i="36"/>
  <c r="L13" i="36"/>
  <c r="M13" i="36"/>
  <c r="N13" i="36"/>
  <c r="O13" i="36"/>
  <c r="P13" i="36"/>
  <c r="Q13" i="36"/>
  <c r="R13" i="36"/>
  <c r="S13" i="36"/>
  <c r="T13" i="36"/>
  <c r="U13" i="36"/>
  <c r="V13" i="36"/>
  <c r="W13" i="36"/>
  <c r="X13" i="36"/>
  <c r="Y13" i="36"/>
  <c r="Z13" i="36"/>
  <c r="AJ13" i="36"/>
  <c r="AL13" i="36"/>
  <c r="AM13" i="36"/>
  <c r="AN13" i="36"/>
  <c r="AO13" i="36"/>
  <c r="AP13" i="36"/>
  <c r="AQ13" i="36"/>
  <c r="AR13" i="36"/>
  <c r="AS13" i="36"/>
  <c r="AT13" i="36"/>
  <c r="AU13" i="36"/>
  <c r="AV13" i="36"/>
  <c r="AW13" i="36"/>
  <c r="AX13" i="36"/>
  <c r="AY13" i="36"/>
  <c r="AZ13" i="36"/>
  <c r="BA13" i="36"/>
  <c r="BB13" i="36"/>
  <c r="BC13" i="36"/>
  <c r="BD13" i="36"/>
  <c r="BE13" i="36"/>
  <c r="BP13" i="36"/>
  <c r="BF103" i="36" l="1"/>
  <c r="AA103" i="36"/>
  <c r="AA9" i="36" s="1"/>
  <c r="BF10" i="36"/>
  <c r="BF9" i="36" s="1"/>
  <c r="H12" i="34"/>
  <c r="H11" i="34" s="1"/>
  <c r="I12" i="34"/>
  <c r="I11" i="34" s="1"/>
  <c r="J12" i="34"/>
  <c r="J11" i="34" s="1"/>
  <c r="K12" i="34"/>
  <c r="K11" i="34" s="1"/>
  <c r="L12" i="34"/>
  <c r="L11" i="34" s="1"/>
  <c r="M12" i="34"/>
  <c r="M11" i="34" s="1"/>
  <c r="N12" i="34"/>
  <c r="N11" i="34" s="1"/>
  <c r="O12" i="34"/>
  <c r="O11" i="34" s="1"/>
  <c r="P12" i="34"/>
  <c r="P11" i="34" s="1"/>
  <c r="Q12" i="34"/>
  <c r="Q11" i="34" s="1"/>
  <c r="R12" i="34"/>
  <c r="R11" i="34" s="1"/>
  <c r="S12" i="34"/>
  <c r="S11" i="34" s="1"/>
  <c r="T12" i="34"/>
  <c r="T11" i="34" s="1"/>
  <c r="U12" i="34"/>
  <c r="U11" i="34" s="1"/>
  <c r="V12" i="34"/>
  <c r="V11" i="34" s="1"/>
  <c r="W12" i="34"/>
  <c r="W11" i="34" s="1"/>
  <c r="X12" i="34"/>
  <c r="X11" i="34" s="1"/>
  <c r="AH12" i="34"/>
  <c r="AH11" i="34" s="1"/>
  <c r="AJ12" i="34"/>
  <c r="AJ11" i="34" s="1"/>
  <c r="AK12" i="34"/>
  <c r="AK11" i="34" s="1"/>
  <c r="AL12" i="34"/>
  <c r="AL11" i="34" s="1"/>
  <c r="AM12" i="34"/>
  <c r="AM11" i="34" s="1"/>
  <c r="AN12" i="34"/>
  <c r="AN11" i="34" s="1"/>
  <c r="AO12" i="34"/>
  <c r="AO11" i="34" s="1"/>
  <c r="AP12" i="34"/>
  <c r="AP11" i="34" s="1"/>
  <c r="AQ12" i="34"/>
  <c r="AQ11" i="34" s="1"/>
  <c r="AR12" i="34"/>
  <c r="AR11" i="34" s="1"/>
  <c r="AS12" i="34"/>
  <c r="AS11" i="34" s="1"/>
  <c r="AT12" i="34"/>
  <c r="AT11" i="34" s="1"/>
  <c r="AU12" i="34"/>
  <c r="AU11" i="34" s="1"/>
  <c r="AV12" i="34"/>
  <c r="AV11" i="34" s="1"/>
  <c r="AW12" i="34"/>
  <c r="AW11" i="34" s="1"/>
  <c r="AX12" i="34"/>
  <c r="AX11" i="34" s="1"/>
  <c r="AY12" i="34"/>
  <c r="AY11" i="34" s="1"/>
  <c r="AZ12" i="34"/>
  <c r="AZ11" i="34" s="1"/>
  <c r="BA12" i="34"/>
  <c r="BA11" i="34" s="1"/>
  <c r="AI22" i="34"/>
  <c r="AI13" i="34"/>
  <c r="AI12" i="34" s="1"/>
  <c r="AI11" i="34" s="1"/>
  <c r="BB314" i="34" l="1"/>
  <c r="BB311" i="34"/>
  <c r="BB310" i="34" s="1"/>
  <c r="BB303" i="34"/>
  <c r="BB298" i="34"/>
  <c r="BB294" i="34"/>
  <c r="BB293" i="34" s="1"/>
  <c r="BB290" i="34"/>
  <c r="BB287" i="34"/>
  <c r="BB285" i="34"/>
  <c r="BB282" i="34"/>
  <c r="BB281" i="34" s="1"/>
  <c r="BB277" i="34"/>
  <c r="BB275" i="34"/>
  <c r="BB271" i="34"/>
  <c r="BB262" i="34"/>
  <c r="BB260" i="34"/>
  <c r="BB259" i="34" s="1"/>
  <c r="BB255" i="34"/>
  <c r="BB251" i="34"/>
  <c r="BB244" i="34"/>
  <c r="BB241" i="34"/>
  <c r="BB238" i="34"/>
  <c r="BB233" i="34"/>
  <c r="BB228" i="34"/>
  <c r="BB221" i="34"/>
  <c r="BB218" i="34"/>
  <c r="BB217" i="34" s="1"/>
  <c r="BB213" i="34"/>
  <c r="BB211" i="34"/>
  <c r="BB203" i="34"/>
  <c r="BB197" i="34"/>
  <c r="BB193" i="34"/>
  <c r="BB188" i="34"/>
  <c r="BB186" i="34"/>
  <c r="BB177" i="34"/>
  <c r="BB166" i="34"/>
  <c r="BB164" i="34"/>
  <c r="BB160" i="34"/>
  <c r="BB158" i="34"/>
  <c r="BB156" i="34"/>
  <c r="BB153" i="34"/>
  <c r="BB148" i="34"/>
  <c r="BB146" i="34"/>
  <c r="BB145" i="34" s="1"/>
  <c r="BB140" i="34"/>
  <c r="BB137" i="34"/>
  <c r="BB130" i="34"/>
  <c r="BB129" i="34" s="1"/>
  <c r="BB124" i="34"/>
  <c r="BB120" i="34"/>
  <c r="BB116" i="34"/>
  <c r="BB114" i="34"/>
  <c r="BB109" i="34"/>
  <c r="BB107" i="34"/>
  <c r="BB106" i="34" s="1"/>
  <c r="BB101" i="34"/>
  <c r="BB98" i="34"/>
  <c r="BB94" i="34"/>
  <c r="BB93" i="34" s="1"/>
  <c r="BB84" i="34"/>
  <c r="BB83" i="34" s="1"/>
  <c r="BB79" i="34"/>
  <c r="BB77" i="34"/>
  <c r="BB74" i="34"/>
  <c r="BB71" i="34" s="1"/>
  <c r="BB72" i="34"/>
  <c r="BB67" i="34"/>
  <c r="BB65" i="34"/>
  <c r="BB63" i="34"/>
  <c r="BB54" i="34"/>
  <c r="BB51" i="34"/>
  <c r="BB47" i="34"/>
  <c r="BB45" i="34"/>
  <c r="BB44" i="34" s="1"/>
  <c r="BB41" i="34"/>
  <c r="BB37" i="34"/>
  <c r="BB34" i="34"/>
  <c r="BB31" i="34"/>
  <c r="BB30" i="34" s="1"/>
  <c r="BB26" i="34"/>
  <c r="BB21" i="34"/>
  <c r="BB20" i="34" s="1"/>
  <c r="BB16" i="34"/>
  <c r="BB14" i="34"/>
  <c r="BB12" i="34"/>
  <c r="BB11" i="34" s="1"/>
  <c r="BB284" i="34" l="1"/>
  <c r="BB280" i="34" s="1"/>
  <c r="BB270" i="34"/>
  <c r="BB309" i="34"/>
  <c r="BB76" i="34"/>
  <c r="BB70" i="34" s="1"/>
  <c r="BB176" i="34"/>
  <c r="BB136" i="34"/>
  <c r="BB135" i="34" s="1"/>
  <c r="BB237" i="34"/>
  <c r="BB50" i="34"/>
  <c r="BB220" i="34"/>
  <c r="BB216" i="34" s="1"/>
  <c r="BB297" i="34"/>
  <c r="BB292" i="34" s="1"/>
  <c r="BB163" i="34"/>
  <c r="BB202" i="34"/>
  <c r="BB33" i="34"/>
  <c r="BB29" i="34" s="1"/>
  <c r="BB113" i="34"/>
  <c r="BB112" i="34" s="1"/>
  <c r="BB258" i="34"/>
  <c r="BB62" i="34"/>
  <c r="BB243" i="34"/>
  <c r="BB10" i="34"/>
  <c r="BB192" i="34"/>
  <c r="BB43" i="34"/>
  <c r="BB152" i="34"/>
  <c r="BB151" i="34" s="1"/>
  <c r="BB119" i="34"/>
  <c r="BB118" i="34" s="1"/>
  <c r="BB82" i="34"/>
  <c r="BB97" i="34"/>
  <c r="BB96" i="34" s="1"/>
  <c r="BB19" i="34"/>
  <c r="AI291" i="34"/>
  <c r="BP291" i="34" s="1"/>
  <c r="G291" i="34"/>
  <c r="G290" i="34" s="1"/>
  <c r="AI161" i="34"/>
  <c r="G161" i="34"/>
  <c r="G214" i="34"/>
  <c r="AI214" i="34"/>
  <c r="H96" i="44" s="1"/>
  <c r="F96" i="44" s="1"/>
  <c r="G94" i="44"/>
  <c r="G93" i="44" s="1"/>
  <c r="D94" i="44"/>
  <c r="D93" i="44" s="1"/>
  <c r="E97" i="44"/>
  <c r="C97" i="44" s="1"/>
  <c r="E96" i="44"/>
  <c r="C96" i="44" s="1"/>
  <c r="E95" i="44"/>
  <c r="C95" i="44" s="1"/>
  <c r="C291" i="34"/>
  <c r="C290" i="34" s="1"/>
  <c r="BM290" i="34"/>
  <c r="BA290" i="34"/>
  <c r="AZ290" i="34"/>
  <c r="AY290" i="34"/>
  <c r="AX290" i="34"/>
  <c r="AW290" i="34"/>
  <c r="AV290" i="34"/>
  <c r="AU290" i="34"/>
  <c r="AT290" i="34"/>
  <c r="AS290" i="34"/>
  <c r="AR290" i="34"/>
  <c r="AQ290" i="34"/>
  <c r="AP290" i="34"/>
  <c r="AO290" i="34"/>
  <c r="AN290" i="34"/>
  <c r="AM290" i="34"/>
  <c r="AL290" i="34"/>
  <c r="AK290" i="34"/>
  <c r="AJ290" i="34"/>
  <c r="AH290" i="34"/>
  <c r="X290" i="34"/>
  <c r="W290" i="34"/>
  <c r="V290" i="34"/>
  <c r="U290" i="34"/>
  <c r="T290" i="34"/>
  <c r="S290" i="34"/>
  <c r="R290" i="34"/>
  <c r="Q290" i="34"/>
  <c r="P290" i="34"/>
  <c r="O290" i="34"/>
  <c r="N290" i="34"/>
  <c r="M290" i="34"/>
  <c r="L290" i="34"/>
  <c r="K290" i="34"/>
  <c r="J290" i="34"/>
  <c r="I290" i="34"/>
  <c r="H290" i="34"/>
  <c r="E290" i="34"/>
  <c r="D290" i="34"/>
  <c r="BE31" i="36"/>
  <c r="BE29" i="36" l="1"/>
  <c r="AK31" i="36"/>
  <c r="D22" i="44"/>
  <c r="D21" i="44" s="1"/>
  <c r="G22" i="44"/>
  <c r="G21" i="44" s="1"/>
  <c r="BB265" i="34"/>
  <c r="BB236" i="34"/>
  <c r="BB215" i="34" s="1"/>
  <c r="BB49" i="34"/>
  <c r="BB162" i="34"/>
  <c r="BB191" i="34"/>
  <c r="F214" i="34"/>
  <c r="F161" i="34"/>
  <c r="C94" i="44"/>
  <c r="E94" i="44"/>
  <c r="H95" i="44"/>
  <c r="K95" i="44" s="1"/>
  <c r="H97" i="44"/>
  <c r="K97" i="44" s="1"/>
  <c r="F291" i="34"/>
  <c r="F290" i="34" s="1"/>
  <c r="AI290" i="34"/>
  <c r="BP290" i="34" s="1"/>
  <c r="I96" i="44"/>
  <c r="K96" i="44"/>
  <c r="BB9" i="34" l="1"/>
  <c r="BB8" i="34" s="1"/>
  <c r="E93" i="44"/>
  <c r="E22" i="44"/>
  <c r="E21" i="44" s="1"/>
  <c r="C93" i="44"/>
  <c r="C22" i="44"/>
  <c r="C21" i="44" s="1"/>
  <c r="F95" i="44"/>
  <c r="I95" i="44" s="1"/>
  <c r="BN291" i="34"/>
  <c r="BN290" i="34"/>
  <c r="H94" i="44"/>
  <c r="F97" i="44"/>
  <c r="I97" i="44" s="1"/>
  <c r="BP214" i="34"/>
  <c r="C214" i="34"/>
  <c r="C213" i="34" s="1"/>
  <c r="BM213" i="34"/>
  <c r="BA213" i="34"/>
  <c r="AZ213" i="34"/>
  <c r="AY213" i="34"/>
  <c r="AX213" i="34"/>
  <c r="AW213" i="34"/>
  <c r="AV213" i="34"/>
  <c r="AU213" i="34"/>
  <c r="AT213" i="34"/>
  <c r="AS213" i="34"/>
  <c r="AR213" i="34"/>
  <c r="AQ213" i="34"/>
  <c r="AP213" i="34"/>
  <c r="AO213" i="34"/>
  <c r="AN213" i="34"/>
  <c r="AM213" i="34"/>
  <c r="AL213" i="34"/>
  <c r="AK213" i="34"/>
  <c r="AJ213" i="34"/>
  <c r="AI213" i="34"/>
  <c r="AH213" i="34"/>
  <c r="X213" i="34"/>
  <c r="W213" i="34"/>
  <c r="V213" i="34"/>
  <c r="U213" i="34"/>
  <c r="T213" i="34"/>
  <c r="S213" i="34"/>
  <c r="R213" i="34"/>
  <c r="Q213" i="34"/>
  <c r="P213" i="34"/>
  <c r="O213" i="34"/>
  <c r="N213" i="34"/>
  <c r="M213" i="34"/>
  <c r="L213" i="34"/>
  <c r="K213" i="34"/>
  <c r="J213" i="34"/>
  <c r="I213" i="34"/>
  <c r="H213" i="34"/>
  <c r="G213" i="34"/>
  <c r="F213" i="34"/>
  <c r="E213" i="34"/>
  <c r="D213" i="34"/>
  <c r="BP161" i="34"/>
  <c r="F160" i="34"/>
  <c r="G160" i="34"/>
  <c r="H160" i="34"/>
  <c r="I160" i="34"/>
  <c r="J160" i="34"/>
  <c r="K160" i="34"/>
  <c r="L160" i="34"/>
  <c r="M160" i="34"/>
  <c r="N160" i="34"/>
  <c r="O160" i="34"/>
  <c r="P160" i="34"/>
  <c r="Q160" i="34"/>
  <c r="R160" i="34"/>
  <c r="S160" i="34"/>
  <c r="T160" i="34"/>
  <c r="U160" i="34"/>
  <c r="V160" i="34"/>
  <c r="W160" i="34"/>
  <c r="X160" i="34"/>
  <c r="AH160" i="34"/>
  <c r="AI160" i="34"/>
  <c r="AJ160" i="34"/>
  <c r="AK160" i="34"/>
  <c r="AL160" i="34"/>
  <c r="AM160" i="34"/>
  <c r="AN160" i="34"/>
  <c r="AO160" i="34"/>
  <c r="AP160" i="34"/>
  <c r="AQ160" i="34"/>
  <c r="AR160" i="34"/>
  <c r="AS160" i="34"/>
  <c r="AT160" i="34"/>
  <c r="AU160" i="34"/>
  <c r="AV160" i="34"/>
  <c r="AW160" i="34"/>
  <c r="AX160" i="34"/>
  <c r="AY160" i="34"/>
  <c r="AZ160" i="34"/>
  <c r="BA160" i="34"/>
  <c r="BM160" i="34"/>
  <c r="C161" i="34"/>
  <c r="C160" i="34" s="1"/>
  <c r="D160" i="34"/>
  <c r="E160" i="34"/>
  <c r="BP160" i="34" l="1"/>
  <c r="BN161" i="34"/>
  <c r="K94" i="44"/>
  <c r="H22" i="44"/>
  <c r="F94" i="44"/>
  <c r="H93" i="44"/>
  <c r="K93" i="44" s="1"/>
  <c r="BN160" i="34"/>
  <c r="BP213" i="34"/>
  <c r="BN213" i="34"/>
  <c r="BN214" i="34"/>
  <c r="F93" i="44" l="1"/>
  <c r="I93" i="44" s="1"/>
  <c r="F22" i="44"/>
  <c r="K22" i="44"/>
  <c r="H21" i="44"/>
  <c r="I94" i="44"/>
  <c r="D28" i="36"/>
  <c r="D27" i="36"/>
  <c r="D26" i="36"/>
  <c r="G55" i="44"/>
  <c r="D55" i="44"/>
  <c r="E55" i="44"/>
  <c r="BS31" i="36"/>
  <c r="G31" i="36"/>
  <c r="C31" i="36"/>
  <c r="E18" i="36"/>
  <c r="BA314" i="34"/>
  <c r="BA311" i="34"/>
  <c r="BA310" i="34" s="1"/>
  <c r="BA303" i="34"/>
  <c r="BA298" i="34"/>
  <c r="BA294" i="34"/>
  <c r="BA293" i="34" s="1"/>
  <c r="BA287" i="34"/>
  <c r="BA285" i="34"/>
  <c r="BA282" i="34"/>
  <c r="BA281" i="34" s="1"/>
  <c r="BA277" i="34"/>
  <c r="BA275" i="34"/>
  <c r="BA271" i="34"/>
  <c r="BA262" i="34"/>
  <c r="BA260" i="34"/>
  <c r="BA259" i="34" s="1"/>
  <c r="BA255" i="34"/>
  <c r="BA251" i="34"/>
  <c r="BA244" i="34"/>
  <c r="BA241" i="34"/>
  <c r="BA238" i="34"/>
  <c r="BA233" i="34"/>
  <c r="BA228" i="34"/>
  <c r="BA221" i="34"/>
  <c r="BA218" i="34"/>
  <c r="BA217" i="34" s="1"/>
  <c r="BA211" i="34"/>
  <c r="BA203" i="34"/>
  <c r="BA197" i="34"/>
  <c r="BA193" i="34"/>
  <c r="BA188" i="34"/>
  <c r="BA186" i="34"/>
  <c r="BA177" i="34"/>
  <c r="BA166" i="34"/>
  <c r="BA164" i="34"/>
  <c r="BA158" i="34"/>
  <c r="BA156" i="34"/>
  <c r="BA153" i="34"/>
  <c r="BA148" i="34"/>
  <c r="BA146" i="34"/>
  <c r="BA145" i="34" s="1"/>
  <c r="BA140" i="34"/>
  <c r="BA137" i="34"/>
  <c r="BA130" i="34"/>
  <c r="BA129" i="34" s="1"/>
  <c r="BA124" i="34"/>
  <c r="BA120" i="34"/>
  <c r="BA116" i="34"/>
  <c r="BA114" i="34"/>
  <c r="BA109" i="34"/>
  <c r="BA107" i="34"/>
  <c r="BA106" i="34" s="1"/>
  <c r="BA101" i="34"/>
  <c r="BA98" i="34"/>
  <c r="BA94" i="34"/>
  <c r="BA93" i="34" s="1"/>
  <c r="BA84" i="34"/>
  <c r="BA83" i="34" s="1"/>
  <c r="BA79" i="34"/>
  <c r="BA77" i="34"/>
  <c r="BA74" i="34"/>
  <c r="BA71" i="34" s="1"/>
  <c r="BA72" i="34"/>
  <c r="BA67" i="34"/>
  <c r="BA65" i="34"/>
  <c r="BA63" i="34"/>
  <c r="BA54" i="34"/>
  <c r="BA51" i="34"/>
  <c r="BA47" i="34"/>
  <c r="BA45" i="34"/>
  <c r="BA44" i="34" s="1"/>
  <c r="BA41" i="34"/>
  <c r="BA37" i="34"/>
  <c r="BA34" i="34"/>
  <c r="BA31" i="34"/>
  <c r="BA30" i="34" s="1"/>
  <c r="BA26" i="34"/>
  <c r="BA21" i="34"/>
  <c r="BA20" i="34" s="1"/>
  <c r="BA16" i="34"/>
  <c r="BA14" i="34"/>
  <c r="X314" i="34"/>
  <c r="X311" i="34"/>
  <c r="X310" i="34" s="1"/>
  <c r="X303" i="34"/>
  <c r="X298" i="34"/>
  <c r="X294" i="34"/>
  <c r="X293" i="34" s="1"/>
  <c r="X287" i="34"/>
  <c r="X285" i="34"/>
  <c r="X282" i="34"/>
  <c r="X281" i="34" s="1"/>
  <c r="X277" i="34"/>
  <c r="X275" i="34"/>
  <c r="X271" i="34"/>
  <c r="X262" i="34"/>
  <c r="X260" i="34"/>
  <c r="X259" i="34" s="1"/>
  <c r="X255" i="34"/>
  <c r="X251" i="34"/>
  <c r="X244" i="34"/>
  <c r="X241" i="34"/>
  <c r="X238" i="34"/>
  <c r="X233" i="34"/>
  <c r="X228" i="34"/>
  <c r="X221" i="34"/>
  <c r="X218" i="34"/>
  <c r="X217" i="34" s="1"/>
  <c r="X211" i="34"/>
  <c r="X203" i="34"/>
  <c r="X197" i="34"/>
  <c r="X193" i="34"/>
  <c r="X188" i="34"/>
  <c r="X186" i="34"/>
  <c r="X177" i="34"/>
  <c r="X166" i="34"/>
  <c r="X164" i="34"/>
  <c r="X158" i="34"/>
  <c r="X156" i="34"/>
  <c r="X153" i="34"/>
  <c r="X148" i="34"/>
  <c r="X146" i="34"/>
  <c r="X145" i="34" s="1"/>
  <c r="X140" i="34"/>
  <c r="X137" i="34"/>
  <c r="X130" i="34"/>
  <c r="X129" i="34" s="1"/>
  <c r="X124" i="34"/>
  <c r="X120" i="34"/>
  <c r="X116" i="34"/>
  <c r="X114" i="34"/>
  <c r="X109" i="34"/>
  <c r="X107" i="34"/>
  <c r="X106" i="34" s="1"/>
  <c r="X101" i="34"/>
  <c r="X98" i="34"/>
  <c r="X94" i="34"/>
  <c r="X93" i="34" s="1"/>
  <c r="X84" i="34"/>
  <c r="X83" i="34" s="1"/>
  <c r="X79" i="34"/>
  <c r="X77" i="34"/>
  <c r="X74" i="34"/>
  <c r="X71" i="34" s="1"/>
  <c r="X72" i="34"/>
  <c r="X67" i="34"/>
  <c r="X65" i="34"/>
  <c r="X63" i="34"/>
  <c r="X54" i="34"/>
  <c r="X51" i="34"/>
  <c r="X47" i="34"/>
  <c r="X45" i="34"/>
  <c r="X44" i="34" s="1"/>
  <c r="X41" i="34"/>
  <c r="X37" i="34"/>
  <c r="X34" i="34"/>
  <c r="X31" i="34"/>
  <c r="X30" i="34" s="1"/>
  <c r="X26" i="34"/>
  <c r="X21" i="34"/>
  <c r="X20" i="34" s="1"/>
  <c r="X16" i="34"/>
  <c r="X14" i="34"/>
  <c r="BE133" i="36"/>
  <c r="BE132" i="36" s="1"/>
  <c r="BE131" i="36" s="1"/>
  <c r="BE128" i="36"/>
  <c r="BE126" i="36"/>
  <c r="BE125" i="36" s="1"/>
  <c r="BE124" i="36" s="1"/>
  <c r="BE123" i="36" s="1"/>
  <c r="BE119" i="36"/>
  <c r="BE116" i="36"/>
  <c r="BE113" i="36"/>
  <c r="BE110" i="36"/>
  <c r="BE108" i="36"/>
  <c r="BE105" i="36"/>
  <c r="BE98" i="36"/>
  <c r="BE94" i="36"/>
  <c r="BE85" i="36"/>
  <c r="BE63" i="36"/>
  <c r="BE42" i="36"/>
  <c r="BE37" i="36"/>
  <c r="BE36" i="36" s="1"/>
  <c r="BE32" i="36"/>
  <c r="BE24" i="36"/>
  <c r="BE21" i="36"/>
  <c r="BE20" i="36" s="1"/>
  <c r="BE16" i="36"/>
  <c r="Z133" i="36"/>
  <c r="Z132" i="36" s="1"/>
  <c r="Z131" i="36" s="1"/>
  <c r="Z128" i="36"/>
  <c r="Z126" i="36"/>
  <c r="Z119" i="36"/>
  <c r="Z116" i="36"/>
  <c r="Z113" i="36"/>
  <c r="Z110" i="36"/>
  <c r="Z108" i="36"/>
  <c r="Z105" i="36"/>
  <c r="Z98" i="36"/>
  <c r="Z94" i="36"/>
  <c r="Z85" i="36"/>
  <c r="Z63" i="36"/>
  <c r="Z42" i="36"/>
  <c r="Z37" i="36"/>
  <c r="Z36" i="36" s="1"/>
  <c r="Z32" i="36"/>
  <c r="Z24" i="36"/>
  <c r="Z21" i="36"/>
  <c r="Z20" i="36" s="1"/>
  <c r="Z16" i="36"/>
  <c r="Z12" i="36" s="1"/>
  <c r="BA10" i="34" l="1"/>
  <c r="X10" i="34"/>
  <c r="Z84" i="36"/>
  <c r="Z83" i="36" s="1"/>
  <c r="Z82" i="36" s="1"/>
  <c r="BA220" i="34"/>
  <c r="BA216" i="34" s="1"/>
  <c r="BA270" i="34"/>
  <c r="BA62" i="34"/>
  <c r="BA119" i="34"/>
  <c r="BA118" i="34" s="1"/>
  <c r="BA43" i="34"/>
  <c r="BA258" i="34"/>
  <c r="BA97" i="34"/>
  <c r="BA96" i="34" s="1"/>
  <c r="X50" i="34"/>
  <c r="BA33" i="34"/>
  <c r="BA29" i="34" s="1"/>
  <c r="BA76" i="34"/>
  <c r="BA70" i="34" s="1"/>
  <c r="BA243" i="34"/>
  <c r="BA113" i="34"/>
  <c r="BA112" i="34" s="1"/>
  <c r="X284" i="34"/>
  <c r="X280" i="34" s="1"/>
  <c r="X136" i="34"/>
  <c r="X135" i="34" s="1"/>
  <c r="BA297" i="34"/>
  <c r="BA292" i="34" s="1"/>
  <c r="BA237" i="34"/>
  <c r="BA284" i="34"/>
  <c r="BA280" i="34" s="1"/>
  <c r="X43" i="34"/>
  <c r="BA309" i="34"/>
  <c r="X163" i="34"/>
  <c r="X176" i="34"/>
  <c r="X237" i="34"/>
  <c r="K21" i="44"/>
  <c r="F21" i="44"/>
  <c r="I22" i="44"/>
  <c r="X220" i="34"/>
  <c r="X216" i="34" s="1"/>
  <c r="BA176" i="34"/>
  <c r="X119" i="34"/>
  <c r="X118" i="34" s="1"/>
  <c r="X192" i="34"/>
  <c r="X297" i="34"/>
  <c r="X292" i="34" s="1"/>
  <c r="BE84" i="36"/>
  <c r="BE83" i="36" s="1"/>
  <c r="BE82" i="36" s="1"/>
  <c r="H55" i="44"/>
  <c r="X202" i="34"/>
  <c r="BA136" i="34"/>
  <c r="BA135" i="34" s="1"/>
  <c r="X82" i="34"/>
  <c r="X270" i="34"/>
  <c r="X309" i="34"/>
  <c r="BA152" i="34"/>
  <c r="BA151" i="34" s="1"/>
  <c r="X62" i="34"/>
  <c r="X243" i="34"/>
  <c r="BA163" i="34"/>
  <c r="BA82" i="34"/>
  <c r="BA50" i="34"/>
  <c r="C55" i="44"/>
  <c r="F31" i="36"/>
  <c r="BQ31" i="36" s="1"/>
  <c r="Z107" i="36"/>
  <c r="Z104" i="36" s="1"/>
  <c r="Z125" i="36"/>
  <c r="Z124" i="36" s="1"/>
  <c r="Z123" i="36" s="1"/>
  <c r="Z122" i="36" s="1"/>
  <c r="BE107" i="36"/>
  <c r="BE104" i="36" s="1"/>
  <c r="Z19" i="36"/>
  <c r="Z11" i="36" s="1"/>
  <c r="Z41" i="36"/>
  <c r="Z40" i="36" s="1"/>
  <c r="BE122" i="36"/>
  <c r="BE41" i="36"/>
  <c r="BE40" i="36" s="1"/>
  <c r="BA192" i="34"/>
  <c r="BA202" i="34"/>
  <c r="BE12" i="36"/>
  <c r="BE19" i="36"/>
  <c r="BA19" i="34"/>
  <c r="X97" i="34"/>
  <c r="X96" i="34" s="1"/>
  <c r="X33" i="34"/>
  <c r="X113" i="34"/>
  <c r="X112" i="34" s="1"/>
  <c r="X152" i="34"/>
  <c r="X151" i="34" s="1"/>
  <c r="X76" i="34"/>
  <c r="X70" i="34" s="1"/>
  <c r="X258" i="34"/>
  <c r="X19" i="34"/>
  <c r="K55" i="44" l="1"/>
  <c r="AL34" i="50"/>
  <c r="Z39" i="36"/>
  <c r="Z10" i="36" s="1"/>
  <c r="Z103" i="36"/>
  <c r="BE39" i="36"/>
  <c r="BE103" i="36"/>
  <c r="BA265" i="34"/>
  <c r="BA49" i="34"/>
  <c r="X265" i="34"/>
  <c r="BA236" i="34"/>
  <c r="BA215" i="34" s="1"/>
  <c r="X236" i="34"/>
  <c r="BA162" i="34"/>
  <c r="X49" i="34"/>
  <c r="X162" i="34"/>
  <c r="I21" i="44"/>
  <c r="X191" i="34"/>
  <c r="F55" i="44"/>
  <c r="I55" i="44" s="1"/>
  <c r="BA191" i="34"/>
  <c r="BE11" i="36"/>
  <c r="X29" i="34"/>
  <c r="D119" i="36"/>
  <c r="G101" i="36"/>
  <c r="AT34" i="50" l="1"/>
  <c r="Y34" i="50"/>
  <c r="BA9" i="34"/>
  <c r="BA8" i="34" s="1"/>
  <c r="X9" i="34"/>
  <c r="BE10" i="36"/>
  <c r="BE9" i="36" s="1"/>
  <c r="Z9" i="36"/>
  <c r="X215" i="34"/>
  <c r="AZ314" i="34"/>
  <c r="AZ311" i="34"/>
  <c r="AZ310" i="34" s="1"/>
  <c r="AZ303" i="34"/>
  <c r="AZ298" i="34"/>
  <c r="AZ294" i="34"/>
  <c r="AZ293" i="34" s="1"/>
  <c r="AZ287" i="34"/>
  <c r="AZ285" i="34"/>
  <c r="AZ282" i="34"/>
  <c r="AZ281" i="34" s="1"/>
  <c r="AZ277" i="34"/>
  <c r="AZ275" i="34"/>
  <c r="AZ271" i="34"/>
  <c r="AZ262" i="34"/>
  <c r="AZ260" i="34"/>
  <c r="AZ259" i="34" s="1"/>
  <c r="AZ255" i="34"/>
  <c r="AZ251" i="34"/>
  <c r="AZ244" i="34"/>
  <c r="AZ241" i="34"/>
  <c r="AZ238" i="34"/>
  <c r="AZ233" i="34"/>
  <c r="AZ228" i="34"/>
  <c r="AZ221" i="34"/>
  <c r="AZ218" i="34"/>
  <c r="AZ217" i="34" s="1"/>
  <c r="AZ211" i="34"/>
  <c r="AZ203" i="34"/>
  <c r="AZ197" i="34"/>
  <c r="AZ193" i="34"/>
  <c r="AZ188" i="34"/>
  <c r="AZ186" i="34"/>
  <c r="AZ177" i="34"/>
  <c r="AZ166" i="34"/>
  <c r="AZ164" i="34"/>
  <c r="AZ158" i="34"/>
  <c r="AZ156" i="34"/>
  <c r="AZ153" i="34"/>
  <c r="AZ148" i="34"/>
  <c r="AZ146" i="34"/>
  <c r="AZ145" i="34" s="1"/>
  <c r="AZ140" i="34"/>
  <c r="AZ137" i="34"/>
  <c r="AZ130" i="34"/>
  <c r="AZ129" i="34" s="1"/>
  <c r="AZ124" i="34"/>
  <c r="AZ120" i="34"/>
  <c r="AZ116" i="34"/>
  <c r="AZ114" i="34"/>
  <c r="AZ109" i="34"/>
  <c r="AZ107" i="34"/>
  <c r="AZ106" i="34" s="1"/>
  <c r="AZ101" i="34"/>
  <c r="AZ98" i="34"/>
  <c r="AZ94" i="34"/>
  <c r="AZ93" i="34" s="1"/>
  <c r="AZ84" i="34"/>
  <c r="AZ83" i="34" s="1"/>
  <c r="AZ79" i="34"/>
  <c r="AZ77" i="34"/>
  <c r="AZ74" i="34"/>
  <c r="AZ71" i="34" s="1"/>
  <c r="AZ72" i="34"/>
  <c r="AZ67" i="34"/>
  <c r="AZ65" i="34"/>
  <c r="AZ63" i="34"/>
  <c r="AZ54" i="34"/>
  <c r="AZ51" i="34"/>
  <c r="AZ47" i="34"/>
  <c r="AZ45" i="34"/>
  <c r="AZ44" i="34" s="1"/>
  <c r="AZ41" i="34"/>
  <c r="AZ37" i="34"/>
  <c r="AZ34" i="34"/>
  <c r="AZ31" i="34"/>
  <c r="AZ30" i="34" s="1"/>
  <c r="AZ26" i="34"/>
  <c r="AZ21" i="34"/>
  <c r="AZ20" i="34" s="1"/>
  <c r="AZ16" i="34"/>
  <c r="AZ14" i="34"/>
  <c r="AZ10" i="34" l="1"/>
  <c r="X8" i="34"/>
  <c r="AZ309" i="34"/>
  <c r="AZ237" i="34"/>
  <c r="AZ136" i="34"/>
  <c r="AZ135" i="34" s="1"/>
  <c r="AZ152" i="34"/>
  <c r="AZ151" i="34" s="1"/>
  <c r="AZ243" i="34"/>
  <c r="AZ82" i="34"/>
  <c r="AZ284" i="34"/>
  <c r="AZ280" i="34" s="1"/>
  <c r="AZ33" i="34"/>
  <c r="AZ29" i="34" s="1"/>
  <c r="AZ43" i="34"/>
  <c r="AZ97" i="34"/>
  <c r="AZ96" i="34" s="1"/>
  <c r="AZ19" i="34"/>
  <c r="AZ113" i="34"/>
  <c r="AZ112" i="34" s="1"/>
  <c r="AZ192" i="34"/>
  <c r="AZ270" i="34"/>
  <c r="AZ202" i="34"/>
  <c r="AZ258" i="34"/>
  <c r="AZ62" i="34"/>
  <c r="AZ163" i="34"/>
  <c r="AZ50" i="34"/>
  <c r="AZ297" i="34"/>
  <c r="AZ292" i="34" s="1"/>
  <c r="AZ220" i="34"/>
  <c r="AZ216" i="34" s="1"/>
  <c r="AZ76" i="34"/>
  <c r="AZ119" i="34"/>
  <c r="AZ118" i="34" s="1"/>
  <c r="AZ176" i="34"/>
  <c r="AZ236" i="34" l="1"/>
  <c r="AZ265" i="34"/>
  <c r="AZ215" i="34" s="1"/>
  <c r="AZ49" i="34"/>
  <c r="AZ162" i="34"/>
  <c r="AZ191" i="34"/>
  <c r="AZ70" i="34"/>
  <c r="AZ9" i="34" l="1"/>
  <c r="AZ8" i="34" s="1"/>
  <c r="J46" i="47"/>
  <c r="J7" i="47"/>
  <c r="J6" i="47" s="1"/>
  <c r="BD133" i="36" l="1"/>
  <c r="BD132" i="36" s="1"/>
  <c r="BD131" i="36" s="1"/>
  <c r="BD128" i="36"/>
  <c r="BD126" i="36"/>
  <c r="BD119" i="36"/>
  <c r="BD116" i="36"/>
  <c r="BD113" i="36"/>
  <c r="BD110" i="36"/>
  <c r="BD108" i="36"/>
  <c r="BD105" i="36"/>
  <c r="BD98" i="36"/>
  <c r="BD94" i="36"/>
  <c r="BD85" i="36"/>
  <c r="BD63" i="36"/>
  <c r="BD42" i="36"/>
  <c r="BD37" i="36"/>
  <c r="BD36" i="36" s="1"/>
  <c r="BD32" i="36"/>
  <c r="BD24" i="36"/>
  <c r="BD21" i="36"/>
  <c r="BD20" i="36" s="1"/>
  <c r="BD19" i="36" s="1"/>
  <c r="BD16" i="36"/>
  <c r="Y133" i="36"/>
  <c r="Y132" i="36" s="1"/>
  <c r="Y131" i="36" s="1"/>
  <c r="Y128" i="36"/>
  <c r="Y126" i="36"/>
  <c r="Y119" i="36"/>
  <c r="Y116" i="36"/>
  <c r="Y113" i="36"/>
  <c r="Y110" i="36"/>
  <c r="Y108" i="36"/>
  <c r="Y105" i="36"/>
  <c r="Y98" i="36"/>
  <c r="Y94" i="36"/>
  <c r="Y85" i="36"/>
  <c r="Y63" i="36"/>
  <c r="Y42" i="36"/>
  <c r="Y37" i="36"/>
  <c r="Y36" i="36" s="1"/>
  <c r="Y32" i="36"/>
  <c r="Y24" i="36"/>
  <c r="Y21" i="36"/>
  <c r="Y20" i="36" s="1"/>
  <c r="Y16" i="36"/>
  <c r="AY314" i="34"/>
  <c r="AY311" i="34"/>
  <c r="AY310" i="34" s="1"/>
  <c r="AY303" i="34"/>
  <c r="AY298" i="34"/>
  <c r="AY294" i="34"/>
  <c r="AY293" i="34" s="1"/>
  <c r="AY287" i="34"/>
  <c r="AY285" i="34"/>
  <c r="AY282" i="34"/>
  <c r="AY281" i="34" s="1"/>
  <c r="AY277" i="34"/>
  <c r="AY275" i="34"/>
  <c r="AY271" i="34"/>
  <c r="AY262" i="34"/>
  <c r="AY260" i="34"/>
  <c r="AY259" i="34" s="1"/>
  <c r="AY255" i="34"/>
  <c r="AY251" i="34"/>
  <c r="AY244" i="34"/>
  <c r="AY241" i="34"/>
  <c r="AY238" i="34"/>
  <c r="AY233" i="34"/>
  <c r="AY228" i="34"/>
  <c r="AY221" i="34"/>
  <c r="AY218" i="34"/>
  <c r="AY217" i="34" s="1"/>
  <c r="AY211" i="34"/>
  <c r="AY203" i="34"/>
  <c r="AY197" i="34"/>
  <c r="AY193" i="34"/>
  <c r="AY188" i="34"/>
  <c r="AY186" i="34"/>
  <c r="AY177" i="34"/>
  <c r="AY166" i="34"/>
  <c r="AY164" i="34"/>
  <c r="AY158" i="34"/>
  <c r="AY156" i="34"/>
  <c r="AY153" i="34"/>
  <c r="AY148" i="34"/>
  <c r="AY146" i="34"/>
  <c r="AY145" i="34" s="1"/>
  <c r="AY140" i="34"/>
  <c r="AY137" i="34"/>
  <c r="AY130" i="34"/>
  <c r="AY129" i="34" s="1"/>
  <c r="AY124" i="34"/>
  <c r="AY120" i="34"/>
  <c r="AY116" i="34"/>
  <c r="AY114" i="34"/>
  <c r="AY109" i="34"/>
  <c r="AY107" i="34"/>
  <c r="AY106" i="34" s="1"/>
  <c r="AY101" i="34"/>
  <c r="AY98" i="34"/>
  <c r="AY94" i="34"/>
  <c r="AY93" i="34" s="1"/>
  <c r="AY84" i="34"/>
  <c r="AY83" i="34" s="1"/>
  <c r="AY79" i="34"/>
  <c r="AY77" i="34"/>
  <c r="AY74" i="34"/>
  <c r="AY71" i="34" s="1"/>
  <c r="AY72" i="34"/>
  <c r="AY67" i="34"/>
  <c r="AY65" i="34"/>
  <c r="AY63" i="34"/>
  <c r="AY54" i="34"/>
  <c r="AY51" i="34"/>
  <c r="AY47" i="34"/>
  <c r="AY45" i="34"/>
  <c r="AY44" i="34" s="1"/>
  <c r="AY41" i="34"/>
  <c r="AY37" i="34"/>
  <c r="AY34" i="34"/>
  <c r="AY31" i="34"/>
  <c r="AY30" i="34" s="1"/>
  <c r="AY26" i="34"/>
  <c r="AY21" i="34"/>
  <c r="AY20" i="34" s="1"/>
  <c r="AY16" i="34"/>
  <c r="AY14" i="34"/>
  <c r="W314" i="34"/>
  <c r="W311" i="34"/>
  <c r="W310" i="34" s="1"/>
  <c r="W303" i="34"/>
  <c r="W298" i="34"/>
  <c r="W294" i="34"/>
  <c r="W293" i="34" s="1"/>
  <c r="W287" i="34"/>
  <c r="W285" i="34"/>
  <c r="W282" i="34"/>
  <c r="W281" i="34" s="1"/>
  <c r="W277" i="34"/>
  <c r="W275" i="34"/>
  <c r="W271" i="34"/>
  <c r="W262" i="34"/>
  <c r="W260" i="34"/>
  <c r="W259" i="34" s="1"/>
  <c r="W255" i="34"/>
  <c r="W251" i="34"/>
  <c r="W244" i="34"/>
  <c r="W241" i="34"/>
  <c r="W238" i="34"/>
  <c r="W233" i="34"/>
  <c r="W228" i="34"/>
  <c r="W221" i="34"/>
  <c r="W218" i="34"/>
  <c r="W217" i="34" s="1"/>
  <c r="W211" i="34"/>
  <c r="W203" i="34"/>
  <c r="W197" i="34"/>
  <c r="W193" i="34"/>
  <c r="W188" i="34"/>
  <c r="W186" i="34"/>
  <c r="W177" i="34"/>
  <c r="W166" i="34"/>
  <c r="W164" i="34"/>
  <c r="W158" i="34"/>
  <c r="W156" i="34"/>
  <c r="W153" i="34"/>
  <c r="W148" i="34"/>
  <c r="W146" i="34"/>
  <c r="W145" i="34" s="1"/>
  <c r="W140" i="34"/>
  <c r="W137" i="34"/>
  <c r="W130" i="34"/>
  <c r="W129" i="34" s="1"/>
  <c r="W124" i="34"/>
  <c r="W120" i="34"/>
  <c r="W116" i="34"/>
  <c r="W114" i="34"/>
  <c r="W109" i="34"/>
  <c r="W107" i="34"/>
  <c r="W106" i="34" s="1"/>
  <c r="W101" i="34"/>
  <c r="W98" i="34"/>
  <c r="W94" i="34"/>
  <c r="W93" i="34" s="1"/>
  <c r="W84" i="34"/>
  <c r="W83" i="34" s="1"/>
  <c r="W79" i="34"/>
  <c r="W77" i="34"/>
  <c r="W74" i="34"/>
  <c r="W71" i="34" s="1"/>
  <c r="W72" i="34"/>
  <c r="W67" i="34"/>
  <c r="W65" i="34"/>
  <c r="W63" i="34"/>
  <c r="W54" i="34"/>
  <c r="W51" i="34"/>
  <c r="W47" i="34"/>
  <c r="W45" i="34"/>
  <c r="W44" i="34" s="1"/>
  <c r="W41" i="34"/>
  <c r="W37" i="34"/>
  <c r="W34" i="34"/>
  <c r="W31" i="34"/>
  <c r="W30" i="34" s="1"/>
  <c r="W26" i="34"/>
  <c r="W21" i="34"/>
  <c r="W20" i="34" s="1"/>
  <c r="W16" i="34"/>
  <c r="W14" i="34"/>
  <c r="W10" i="34" s="1"/>
  <c r="AY10" i="34" l="1"/>
  <c r="W136" i="34"/>
  <c r="W135" i="34" s="1"/>
  <c r="W297" i="34"/>
  <c r="W292" i="34" s="1"/>
  <c r="AY220" i="34"/>
  <c r="AY216" i="34" s="1"/>
  <c r="AY119" i="34"/>
  <c r="AY118" i="34" s="1"/>
  <c r="W202" i="34"/>
  <c r="W309" i="34"/>
  <c r="AY97" i="34"/>
  <c r="AY96" i="34" s="1"/>
  <c r="W113" i="34"/>
  <c r="W112" i="34" s="1"/>
  <c r="W237" i="34"/>
  <c r="W97" i="34"/>
  <c r="W96" i="34" s="1"/>
  <c r="AY284" i="34"/>
  <c r="AY280" i="34" s="1"/>
  <c r="W258" i="34"/>
  <c r="AY43" i="34"/>
  <c r="AY309" i="34"/>
  <c r="W19" i="34"/>
  <c r="AY19" i="34"/>
  <c r="W33" i="34"/>
  <c r="W29" i="34" s="1"/>
  <c r="AY297" i="34"/>
  <c r="AY292" i="34" s="1"/>
  <c r="W50" i="34"/>
  <c r="W220" i="34"/>
  <c r="W216" i="34" s="1"/>
  <c r="W270" i="34"/>
  <c r="W119" i="34"/>
  <c r="W118" i="34" s="1"/>
  <c r="AY76" i="34"/>
  <c r="AY70" i="34" s="1"/>
  <c r="AY136" i="34"/>
  <c r="AY135" i="34" s="1"/>
  <c r="AY163" i="34"/>
  <c r="W76" i="34"/>
  <c r="W70" i="34" s="1"/>
  <c r="AY243" i="34"/>
  <c r="W62" i="34"/>
  <c r="AY33" i="34"/>
  <c r="AY29" i="34" s="1"/>
  <c r="W192" i="34"/>
  <c r="W152" i="34"/>
  <c r="W151" i="34" s="1"/>
  <c r="AY192" i="34"/>
  <c r="AY113" i="34"/>
  <c r="AY112" i="34" s="1"/>
  <c r="AY270" i="34"/>
  <c r="W82" i="34"/>
  <c r="Y84" i="36"/>
  <c r="Y83" i="36" s="1"/>
  <c r="Y82" i="36" s="1"/>
  <c r="Y19" i="36"/>
  <c r="Y107" i="36"/>
  <c r="Y104" i="36" s="1"/>
  <c r="BD125" i="36"/>
  <c r="BD124" i="36" s="1"/>
  <c r="BD123" i="36" s="1"/>
  <c r="BD122" i="36" s="1"/>
  <c r="Y41" i="36"/>
  <c r="Y40" i="36" s="1"/>
  <c r="Y125" i="36"/>
  <c r="Y124" i="36" s="1"/>
  <c r="Y123" i="36" s="1"/>
  <c r="Y122" i="36" s="1"/>
  <c r="BD84" i="36"/>
  <c r="BD83" i="36" s="1"/>
  <c r="BD82" i="36" s="1"/>
  <c r="Y12" i="36"/>
  <c r="AY50" i="34"/>
  <c r="AY258" i="34"/>
  <c r="BD12" i="36"/>
  <c r="BD11" i="36" s="1"/>
  <c r="AY237" i="34"/>
  <c r="W43" i="34"/>
  <c r="W176" i="34"/>
  <c r="AY62" i="34"/>
  <c r="W163" i="34"/>
  <c r="AY152" i="34"/>
  <c r="AY151" i="34" s="1"/>
  <c r="AY202" i="34"/>
  <c r="AY82" i="34"/>
  <c r="W243" i="34"/>
  <c r="W284" i="34"/>
  <c r="W280" i="34" s="1"/>
  <c r="AY176" i="34"/>
  <c r="BD41" i="36"/>
  <c r="BD40" i="36" s="1"/>
  <c r="BD107" i="36"/>
  <c r="BD104" i="36" s="1"/>
  <c r="D304" i="44"/>
  <c r="E304" i="44"/>
  <c r="Y39" i="36" l="1"/>
  <c r="W191" i="34"/>
  <c r="W236" i="34"/>
  <c r="W49" i="34"/>
  <c r="W265" i="34"/>
  <c r="AY191" i="34"/>
  <c r="AY162" i="34"/>
  <c r="AY236" i="34"/>
  <c r="AY265" i="34"/>
  <c r="AY49" i="34"/>
  <c r="W162" i="34"/>
  <c r="Y11" i="36"/>
  <c r="Y10" i="36" s="1"/>
  <c r="BD39" i="36"/>
  <c r="BD10" i="36" s="1"/>
  <c r="Y103" i="36"/>
  <c r="BD103" i="36"/>
  <c r="AY9" i="34" l="1"/>
  <c r="W9" i="34"/>
  <c r="Y9" i="36"/>
  <c r="W215" i="34"/>
  <c r="AY215" i="34"/>
  <c r="AY8" i="34" s="1"/>
  <c r="BD9" i="36"/>
  <c r="AX314" i="34"/>
  <c r="AX311" i="34"/>
  <c r="AX310" i="34" s="1"/>
  <c r="AX303" i="34"/>
  <c r="AX298" i="34"/>
  <c r="AX294" i="34"/>
  <c r="AX293" i="34" s="1"/>
  <c r="AX287" i="34"/>
  <c r="AX285" i="34"/>
  <c r="AX282" i="34"/>
  <c r="AX281" i="34" s="1"/>
  <c r="AX277" i="34"/>
  <c r="AX275" i="34"/>
  <c r="AX271" i="34"/>
  <c r="AX262" i="34"/>
  <c r="AX260" i="34"/>
  <c r="AX259" i="34" s="1"/>
  <c r="AX255" i="34"/>
  <c r="AX251" i="34"/>
  <c r="AX244" i="34"/>
  <c r="AX241" i="34"/>
  <c r="AX238" i="34"/>
  <c r="AX233" i="34"/>
  <c r="AX228" i="34"/>
  <c r="AX221" i="34"/>
  <c r="AX218" i="34"/>
  <c r="AX217" i="34" s="1"/>
  <c r="AX211" i="34"/>
  <c r="AX203" i="34"/>
  <c r="AX197" i="34"/>
  <c r="AX193" i="34"/>
  <c r="AX188" i="34"/>
  <c r="AX186" i="34"/>
  <c r="AX177" i="34"/>
  <c r="AX166" i="34"/>
  <c r="AX164" i="34"/>
  <c r="AX158" i="34"/>
  <c r="AX156" i="34"/>
  <c r="AX153" i="34"/>
  <c r="AX148" i="34"/>
  <c r="AX146" i="34"/>
  <c r="AX145" i="34" s="1"/>
  <c r="AX140" i="34"/>
  <c r="AX137" i="34"/>
  <c r="AX130" i="34"/>
  <c r="AX129" i="34" s="1"/>
  <c r="AX124" i="34"/>
  <c r="AX120" i="34"/>
  <c r="AX116" i="34"/>
  <c r="AX114" i="34"/>
  <c r="AX109" i="34"/>
  <c r="AX107" i="34"/>
  <c r="AX106" i="34" s="1"/>
  <c r="AX101" i="34"/>
  <c r="AX98" i="34"/>
  <c r="AX94" i="34"/>
  <c r="AX93" i="34" s="1"/>
  <c r="AX84" i="34"/>
  <c r="AX83" i="34" s="1"/>
  <c r="AX79" i="34"/>
  <c r="AX77" i="34"/>
  <c r="AX74" i="34"/>
  <c r="AX71" i="34" s="1"/>
  <c r="AX72" i="34"/>
  <c r="AX67" i="34"/>
  <c r="AX65" i="34"/>
  <c r="AX63" i="34"/>
  <c r="AX54" i="34"/>
  <c r="AX51" i="34"/>
  <c r="AX47" i="34"/>
  <c r="AX45" i="34"/>
  <c r="AX44" i="34" s="1"/>
  <c r="AX41" i="34"/>
  <c r="AX37" i="34"/>
  <c r="AX34" i="34"/>
  <c r="AX31" i="34"/>
  <c r="AX30" i="34" s="1"/>
  <c r="AX26" i="34"/>
  <c r="AX21" i="34"/>
  <c r="AX20" i="34" s="1"/>
  <c r="AX16" i="34"/>
  <c r="AX14" i="34"/>
  <c r="V314" i="34"/>
  <c r="V311" i="34"/>
  <c r="V310" i="34" s="1"/>
  <c r="V303" i="34"/>
  <c r="V298" i="34"/>
  <c r="V294" i="34"/>
  <c r="V293" i="34" s="1"/>
  <c r="V287" i="34"/>
  <c r="V285" i="34"/>
  <c r="V282" i="34"/>
  <c r="V281" i="34" s="1"/>
  <c r="V277" i="34"/>
  <c r="V275" i="34"/>
  <c r="V271" i="34"/>
  <c r="V262" i="34"/>
  <c r="V260" i="34"/>
  <c r="V259" i="34" s="1"/>
  <c r="V255" i="34"/>
  <c r="V251" i="34"/>
  <c r="V244" i="34"/>
  <c r="V241" i="34"/>
  <c r="V238" i="34"/>
  <c r="V233" i="34"/>
  <c r="V228" i="34"/>
  <c r="V221" i="34"/>
  <c r="V218" i="34"/>
  <c r="V217" i="34" s="1"/>
  <c r="V211" i="34"/>
  <c r="V203" i="34"/>
  <c r="V197" i="34"/>
  <c r="V193" i="34"/>
  <c r="V188" i="34"/>
  <c r="V186" i="34"/>
  <c r="V177" i="34"/>
  <c r="V166" i="34"/>
  <c r="V164" i="34"/>
  <c r="V158" i="34"/>
  <c r="V156" i="34"/>
  <c r="V153" i="34"/>
  <c r="V148" i="34"/>
  <c r="V146" i="34"/>
  <c r="V145" i="34" s="1"/>
  <c r="V140" i="34"/>
  <c r="V137" i="34"/>
  <c r="V130" i="34"/>
  <c r="V129" i="34" s="1"/>
  <c r="V124" i="34"/>
  <c r="V120" i="34"/>
  <c r="V116" i="34"/>
  <c r="V114" i="34"/>
  <c r="V109" i="34"/>
  <c r="V107" i="34"/>
  <c r="V106" i="34" s="1"/>
  <c r="V101" i="34"/>
  <c r="V98" i="34"/>
  <c r="V94" i="34"/>
  <c r="V93" i="34" s="1"/>
  <c r="V84" i="34"/>
  <c r="V83" i="34" s="1"/>
  <c r="V79" i="34"/>
  <c r="V77" i="34"/>
  <c r="V74" i="34"/>
  <c r="V71" i="34" s="1"/>
  <c r="V72" i="34"/>
  <c r="V67" i="34"/>
  <c r="V65" i="34"/>
  <c r="V63" i="34"/>
  <c r="V54" i="34"/>
  <c r="V51" i="34"/>
  <c r="V47" i="34"/>
  <c r="V45" i="34"/>
  <c r="V44" i="34" s="1"/>
  <c r="V41" i="34"/>
  <c r="V37" i="34"/>
  <c r="V34" i="34"/>
  <c r="V31" i="34"/>
  <c r="V30" i="34" s="1"/>
  <c r="V26" i="34"/>
  <c r="V21" i="34"/>
  <c r="V20" i="34" s="1"/>
  <c r="V16" i="34"/>
  <c r="V14" i="34"/>
  <c r="BC133" i="36"/>
  <c r="BC132" i="36" s="1"/>
  <c r="BC131" i="36" s="1"/>
  <c r="BC128" i="36"/>
  <c r="BC126" i="36"/>
  <c r="BC119" i="36"/>
  <c r="BC116" i="36"/>
  <c r="BC113" i="36"/>
  <c r="BC110" i="36"/>
  <c r="BC108" i="36"/>
  <c r="BC105" i="36"/>
  <c r="BC98" i="36"/>
  <c r="BC94" i="36"/>
  <c r="BC85" i="36"/>
  <c r="BC84" i="36" s="1"/>
  <c r="BC83" i="36" s="1"/>
  <c r="BC82" i="36" s="1"/>
  <c r="BC63" i="36"/>
  <c r="BC42" i="36"/>
  <c r="BC37" i="36"/>
  <c r="BC36" i="36" s="1"/>
  <c r="BC32" i="36"/>
  <c r="BC24" i="36"/>
  <c r="BC21" i="36"/>
  <c r="BC20" i="36" s="1"/>
  <c r="BC16" i="36"/>
  <c r="BC12" i="36"/>
  <c r="X133" i="36"/>
  <c r="X132" i="36"/>
  <c r="X131" i="36" s="1"/>
  <c r="X128" i="36"/>
  <c r="X126" i="36"/>
  <c r="X119" i="36"/>
  <c r="X116" i="36"/>
  <c r="X113" i="36"/>
  <c r="X110" i="36"/>
  <c r="X108" i="36"/>
  <c r="X105" i="36"/>
  <c r="X98" i="36"/>
  <c r="X94" i="36"/>
  <c r="X85" i="36"/>
  <c r="X63" i="36"/>
  <c r="X42" i="36"/>
  <c r="X37" i="36"/>
  <c r="X36" i="36" s="1"/>
  <c r="X32" i="36"/>
  <c r="X24" i="36"/>
  <c r="X21" i="36"/>
  <c r="X20" i="36" s="1"/>
  <c r="X16" i="36"/>
  <c r="W8" i="34" l="1"/>
  <c r="BC19" i="36"/>
  <c r="X84" i="36"/>
  <c r="X83" i="36" s="1"/>
  <c r="X82" i="36" s="1"/>
  <c r="X19" i="36"/>
  <c r="AX10" i="34"/>
  <c r="V10" i="34"/>
  <c r="X107" i="36"/>
  <c r="X104" i="36" s="1"/>
  <c r="V309" i="34"/>
  <c r="V97" i="34"/>
  <c r="V96" i="34" s="1"/>
  <c r="AX43" i="34"/>
  <c r="V220" i="34"/>
  <c r="V216" i="34" s="1"/>
  <c r="V270" i="34"/>
  <c r="AX220" i="34"/>
  <c r="AX216" i="34" s="1"/>
  <c r="AX136" i="34"/>
  <c r="AX135" i="34" s="1"/>
  <c r="AX192" i="34"/>
  <c r="V152" i="34"/>
  <c r="V151" i="34" s="1"/>
  <c r="V62" i="34"/>
  <c r="V113" i="34"/>
  <c r="V112" i="34" s="1"/>
  <c r="AX270" i="34"/>
  <c r="V19" i="34"/>
  <c r="AX202" i="34"/>
  <c r="AX309" i="34"/>
  <c r="AX19" i="34"/>
  <c r="AX237" i="34"/>
  <c r="BC107" i="36"/>
  <c r="BC104" i="36" s="1"/>
  <c r="V163" i="34"/>
  <c r="V192" i="34"/>
  <c r="X12" i="36"/>
  <c r="X11" i="36" s="1"/>
  <c r="X41" i="36"/>
  <c r="X40" i="36" s="1"/>
  <c r="X39" i="36" s="1"/>
  <c r="V297" i="34"/>
  <c r="V292" i="34" s="1"/>
  <c r="V33" i="34"/>
  <c r="V29" i="34" s="1"/>
  <c r="AX258" i="34"/>
  <c r="V176" i="34"/>
  <c r="V43" i="34"/>
  <c r="V50" i="34"/>
  <c r="V119" i="34"/>
  <c r="V118" i="34" s="1"/>
  <c r="V243" i="34"/>
  <c r="AX33" i="34"/>
  <c r="AX29" i="34" s="1"/>
  <c r="AX50" i="34"/>
  <c r="AX62" i="34"/>
  <c r="AX113" i="34"/>
  <c r="AX112" i="34" s="1"/>
  <c r="AX119" i="34"/>
  <c r="AX118" i="34" s="1"/>
  <c r="AX163" i="34"/>
  <c r="AX243" i="34"/>
  <c r="V136" i="34"/>
  <c r="V135" i="34" s="1"/>
  <c r="V202" i="34"/>
  <c r="V237" i="34"/>
  <c r="V258" i="34"/>
  <c r="V284" i="34"/>
  <c r="V280" i="34" s="1"/>
  <c r="AX152" i="34"/>
  <c r="AX151" i="34" s="1"/>
  <c r="BC11" i="36"/>
  <c r="X125" i="36"/>
  <c r="X124" i="36" s="1"/>
  <c r="X123" i="36" s="1"/>
  <c r="X122" i="36" s="1"/>
  <c r="BC125" i="36"/>
  <c r="BC124" i="36" s="1"/>
  <c r="BC123" i="36" s="1"/>
  <c r="BC122" i="36" s="1"/>
  <c r="V76" i="34"/>
  <c r="V70" i="34" s="1"/>
  <c r="AX76" i="34"/>
  <c r="AX70" i="34" s="1"/>
  <c r="AX97" i="34"/>
  <c r="AX96" i="34" s="1"/>
  <c r="AX176" i="34"/>
  <c r="AX284" i="34"/>
  <c r="AX280" i="34" s="1"/>
  <c r="AX297" i="34"/>
  <c r="AX292" i="34" s="1"/>
  <c r="BC41" i="36"/>
  <c r="BC40" i="36" s="1"/>
  <c r="BC39" i="36" s="1"/>
  <c r="AX82" i="34"/>
  <c r="V82" i="34"/>
  <c r="AX191" i="34" l="1"/>
  <c r="AX265" i="34"/>
  <c r="V265" i="34"/>
  <c r="V49" i="34"/>
  <c r="AX236" i="34"/>
  <c r="V191" i="34"/>
  <c r="V162" i="34"/>
  <c r="X103" i="36"/>
  <c r="BC103" i="36"/>
  <c r="X10" i="36"/>
  <c r="X9" i="36" s="1"/>
  <c r="BC10" i="36"/>
  <c r="BC9" i="36" s="1"/>
  <c r="AX49" i="34"/>
  <c r="AX162" i="34"/>
  <c r="V236" i="34"/>
  <c r="K262" i="49"/>
  <c r="M19" i="49"/>
  <c r="AX9" i="34" l="1"/>
  <c r="V9" i="34"/>
  <c r="AX215" i="34"/>
  <c r="V215" i="34"/>
  <c r="K250" i="49"/>
  <c r="M47" i="49"/>
  <c r="M46" i="49" s="1"/>
  <c r="M13" i="49" s="1"/>
  <c r="O47" i="49"/>
  <c r="O46" i="49" s="1"/>
  <c r="K47" i="49"/>
  <c r="K46" i="49" s="1"/>
  <c r="L39" i="49"/>
  <c r="B39" i="49"/>
  <c r="M16" i="49"/>
  <c r="K18" i="49"/>
  <c r="L18" i="49"/>
  <c r="B18" i="49"/>
  <c r="E32" i="36"/>
  <c r="AX8" i="34" l="1"/>
  <c r="V8" i="34"/>
  <c r="J39" i="49"/>
  <c r="J18" i="49"/>
  <c r="B20" i="44"/>
  <c r="D82" i="44"/>
  <c r="D81" i="44" s="1"/>
  <c r="G82" i="44"/>
  <c r="G81" i="44" s="1"/>
  <c r="AI279" i="34"/>
  <c r="BP279" i="34" s="1"/>
  <c r="G279" i="34"/>
  <c r="C279" i="34"/>
  <c r="AI278" i="34"/>
  <c r="G278" i="34"/>
  <c r="G277" i="34" s="1"/>
  <c r="E278" i="34"/>
  <c r="E277" i="34" s="1"/>
  <c r="E87" i="44" s="1"/>
  <c r="BM277" i="34"/>
  <c r="AW277" i="34"/>
  <c r="AV277" i="34"/>
  <c r="AU277" i="34"/>
  <c r="AT277" i="34"/>
  <c r="AS277" i="34"/>
  <c r="AR277" i="34"/>
  <c r="AQ277" i="34"/>
  <c r="AP277" i="34"/>
  <c r="AO277" i="34"/>
  <c r="AN277" i="34"/>
  <c r="AM277" i="34"/>
  <c r="AL277" i="34"/>
  <c r="AK277" i="34"/>
  <c r="AJ277" i="34"/>
  <c r="AH277" i="34"/>
  <c r="U277" i="34"/>
  <c r="T277" i="34"/>
  <c r="S277" i="34"/>
  <c r="R277" i="34"/>
  <c r="Q277" i="34"/>
  <c r="P277" i="34"/>
  <c r="O277" i="34"/>
  <c r="N277" i="34"/>
  <c r="M277" i="34"/>
  <c r="L277" i="34"/>
  <c r="K277" i="34"/>
  <c r="J277" i="34"/>
  <c r="I277" i="34"/>
  <c r="H277" i="34"/>
  <c r="D277" i="34"/>
  <c r="AI264" i="34"/>
  <c r="BP264" i="34" s="1"/>
  <c r="G264" i="34"/>
  <c r="C264" i="34"/>
  <c r="AI263" i="34"/>
  <c r="G263" i="34"/>
  <c r="G262" i="34" s="1"/>
  <c r="E263" i="34"/>
  <c r="E262" i="34" s="1"/>
  <c r="E88" i="44" s="1"/>
  <c r="BM262" i="34"/>
  <c r="AW262" i="34"/>
  <c r="AV262" i="34"/>
  <c r="AU262" i="34"/>
  <c r="AT262" i="34"/>
  <c r="AS262" i="34"/>
  <c r="AR262" i="34"/>
  <c r="AQ262" i="34"/>
  <c r="AP262" i="34"/>
  <c r="AO262" i="34"/>
  <c r="AN262" i="34"/>
  <c r="AM262" i="34"/>
  <c r="AL262" i="34"/>
  <c r="AK262" i="34"/>
  <c r="AJ262" i="34"/>
  <c r="AH262" i="34"/>
  <c r="U262" i="34"/>
  <c r="T262" i="34"/>
  <c r="S262" i="34"/>
  <c r="R262" i="34"/>
  <c r="Q262" i="34"/>
  <c r="P262" i="34"/>
  <c r="O262" i="34"/>
  <c r="N262" i="34"/>
  <c r="M262" i="34"/>
  <c r="L262" i="34"/>
  <c r="K262" i="34"/>
  <c r="J262" i="34"/>
  <c r="I262" i="34"/>
  <c r="H262" i="34"/>
  <c r="D262" i="34"/>
  <c r="AI257" i="34"/>
  <c r="BP257" i="34" s="1"/>
  <c r="G257" i="34"/>
  <c r="C257" i="34"/>
  <c r="AI256" i="34"/>
  <c r="G256" i="34"/>
  <c r="E256" i="34"/>
  <c r="E255" i="34" s="1"/>
  <c r="E86" i="44" s="1"/>
  <c r="BM255" i="34"/>
  <c r="AW255" i="34"/>
  <c r="AV255" i="34"/>
  <c r="AU255" i="34"/>
  <c r="AT255" i="34"/>
  <c r="AS255" i="34"/>
  <c r="AR255" i="34"/>
  <c r="AQ255" i="34"/>
  <c r="AP255" i="34"/>
  <c r="AO255" i="34"/>
  <c r="AN255" i="34"/>
  <c r="AM255" i="34"/>
  <c r="AL255" i="34"/>
  <c r="AK255" i="34"/>
  <c r="AJ255" i="34"/>
  <c r="AH255" i="34"/>
  <c r="U255" i="34"/>
  <c r="T255" i="34"/>
  <c r="S255" i="34"/>
  <c r="R255" i="34"/>
  <c r="Q255" i="34"/>
  <c r="P255" i="34"/>
  <c r="O255" i="34"/>
  <c r="N255" i="34"/>
  <c r="M255" i="34"/>
  <c r="L255" i="34"/>
  <c r="K255" i="34"/>
  <c r="J255" i="34"/>
  <c r="I255" i="34"/>
  <c r="H255" i="34"/>
  <c r="D255" i="34"/>
  <c r="AI235" i="34"/>
  <c r="BP235" i="34" s="1"/>
  <c r="G235" i="34"/>
  <c r="C235" i="34"/>
  <c r="AI234" i="34"/>
  <c r="G234" i="34"/>
  <c r="G233" i="34" s="1"/>
  <c r="E234" i="34"/>
  <c r="E233" i="34" s="1"/>
  <c r="E92" i="44" s="1"/>
  <c r="BM233" i="34"/>
  <c r="AW233" i="34"/>
  <c r="AV233" i="34"/>
  <c r="AU233" i="34"/>
  <c r="AT233" i="34"/>
  <c r="AS233" i="34"/>
  <c r="AR233" i="34"/>
  <c r="AQ233" i="34"/>
  <c r="AP233" i="34"/>
  <c r="AO233" i="34"/>
  <c r="AN233" i="34"/>
  <c r="AM233" i="34"/>
  <c r="AL233" i="34"/>
  <c r="AK233" i="34"/>
  <c r="AJ233" i="34"/>
  <c r="AH233" i="34"/>
  <c r="U233" i="34"/>
  <c r="T233" i="34"/>
  <c r="S233" i="34"/>
  <c r="R233" i="34"/>
  <c r="Q233" i="34"/>
  <c r="P233" i="34"/>
  <c r="O233" i="34"/>
  <c r="N233" i="34"/>
  <c r="M233" i="34"/>
  <c r="L233" i="34"/>
  <c r="K233" i="34"/>
  <c r="J233" i="34"/>
  <c r="I233" i="34"/>
  <c r="H233" i="34"/>
  <c r="D233" i="34"/>
  <c r="AI190" i="34"/>
  <c r="BP190" i="34" s="1"/>
  <c r="G190" i="34"/>
  <c r="C190" i="34"/>
  <c r="AI189" i="34"/>
  <c r="G189" i="34"/>
  <c r="G188" i="34" s="1"/>
  <c r="E189" i="34"/>
  <c r="E188" i="34" s="1"/>
  <c r="E90" i="44" s="1"/>
  <c r="BM188" i="34"/>
  <c r="AW188" i="34"/>
  <c r="AV188" i="34"/>
  <c r="AU188" i="34"/>
  <c r="AT188" i="34"/>
  <c r="AS188" i="34"/>
  <c r="AR188" i="34"/>
  <c r="AQ188" i="34"/>
  <c r="AP188" i="34"/>
  <c r="AO188" i="34"/>
  <c r="AN188" i="34"/>
  <c r="AM188" i="34"/>
  <c r="AL188" i="34"/>
  <c r="AK188" i="34"/>
  <c r="AJ188" i="34"/>
  <c r="AH188" i="34"/>
  <c r="U188" i="34"/>
  <c r="T188" i="34"/>
  <c r="S188" i="34"/>
  <c r="R188" i="34"/>
  <c r="Q188" i="34"/>
  <c r="P188" i="34"/>
  <c r="O188" i="34"/>
  <c r="N188" i="34"/>
  <c r="M188" i="34"/>
  <c r="L188" i="34"/>
  <c r="K188" i="34"/>
  <c r="J188" i="34"/>
  <c r="I188" i="34"/>
  <c r="H188" i="34"/>
  <c r="D188" i="34"/>
  <c r="AI18" i="34"/>
  <c r="BP18" i="34" s="1"/>
  <c r="G18" i="34"/>
  <c r="C18" i="34"/>
  <c r="AI17" i="34"/>
  <c r="G17" i="34"/>
  <c r="G16" i="34" s="1"/>
  <c r="E17" i="34"/>
  <c r="E16" i="34" s="1"/>
  <c r="E91" i="44" s="1"/>
  <c r="BM16" i="34"/>
  <c r="AW16" i="34"/>
  <c r="AV16" i="34"/>
  <c r="AU16" i="34"/>
  <c r="AT16" i="34"/>
  <c r="AS16" i="34"/>
  <c r="AR16" i="34"/>
  <c r="AQ16" i="34"/>
  <c r="AP16" i="34"/>
  <c r="AO16" i="34"/>
  <c r="AN16" i="34"/>
  <c r="AM16" i="34"/>
  <c r="AL16" i="34"/>
  <c r="AK16" i="34"/>
  <c r="AJ16" i="34"/>
  <c r="AH16" i="34"/>
  <c r="U16" i="34"/>
  <c r="T16" i="34"/>
  <c r="S16" i="34"/>
  <c r="R16" i="34"/>
  <c r="Q16" i="34"/>
  <c r="P16" i="34"/>
  <c r="O16" i="34"/>
  <c r="N16" i="34"/>
  <c r="M16" i="34"/>
  <c r="L16" i="34"/>
  <c r="K16" i="34"/>
  <c r="J16" i="34"/>
  <c r="I16" i="34"/>
  <c r="H16" i="34"/>
  <c r="D16" i="34"/>
  <c r="H148" i="34"/>
  <c r="I148" i="34"/>
  <c r="J148" i="34"/>
  <c r="K148" i="34"/>
  <c r="L148" i="34"/>
  <c r="M148" i="34"/>
  <c r="N148" i="34"/>
  <c r="O148" i="34"/>
  <c r="P148" i="34"/>
  <c r="Q148" i="34"/>
  <c r="R148" i="34"/>
  <c r="S148" i="34"/>
  <c r="T148" i="34"/>
  <c r="U148" i="34"/>
  <c r="AH148" i="34"/>
  <c r="AJ148" i="34"/>
  <c r="AK148" i="34"/>
  <c r="AL148" i="34"/>
  <c r="AM148" i="34"/>
  <c r="AN148" i="34"/>
  <c r="AO148" i="34"/>
  <c r="AP148" i="34"/>
  <c r="AQ148" i="34"/>
  <c r="AR148" i="34"/>
  <c r="AS148" i="34"/>
  <c r="AT148" i="34"/>
  <c r="AU148" i="34"/>
  <c r="AV148" i="34"/>
  <c r="AW148" i="34"/>
  <c r="BM148" i="34"/>
  <c r="AI150" i="34"/>
  <c r="BP150" i="34" s="1"/>
  <c r="AI149" i="34"/>
  <c r="G150" i="34"/>
  <c r="G149" i="34"/>
  <c r="G148" i="34" s="1"/>
  <c r="C150" i="34"/>
  <c r="E149" i="34"/>
  <c r="E148" i="34" s="1"/>
  <c r="E89" i="44" s="1"/>
  <c r="D148" i="34"/>
  <c r="AI111" i="34"/>
  <c r="BP111" i="34" s="1"/>
  <c r="AI110" i="34"/>
  <c r="G109" i="34"/>
  <c r="H109" i="34"/>
  <c r="I109" i="34"/>
  <c r="J109" i="34"/>
  <c r="K109" i="34"/>
  <c r="L109" i="34"/>
  <c r="M109" i="34"/>
  <c r="N109" i="34"/>
  <c r="O109" i="34"/>
  <c r="P109" i="34"/>
  <c r="Q109" i="34"/>
  <c r="R109" i="34"/>
  <c r="S109" i="34"/>
  <c r="U109" i="34"/>
  <c r="AH109" i="34"/>
  <c r="AJ109" i="34"/>
  <c r="AK109" i="34"/>
  <c r="AL109" i="34"/>
  <c r="AM109" i="34"/>
  <c r="AN109" i="34"/>
  <c r="AO109" i="34"/>
  <c r="AP109" i="34"/>
  <c r="AQ109" i="34"/>
  <c r="AR109" i="34"/>
  <c r="AS109" i="34"/>
  <c r="AT109" i="34"/>
  <c r="AU109" i="34"/>
  <c r="AV109" i="34"/>
  <c r="AW109" i="34"/>
  <c r="BM109" i="34"/>
  <c r="AI69" i="34"/>
  <c r="BP69" i="34" s="1"/>
  <c r="AI68" i="34"/>
  <c r="AI67" i="34" s="1"/>
  <c r="H84" i="44" s="1"/>
  <c r="AL258" i="50" s="1"/>
  <c r="AT258" i="50" s="1"/>
  <c r="G69" i="34"/>
  <c r="C111" i="34"/>
  <c r="BN111" i="34" s="1"/>
  <c r="E110" i="34"/>
  <c r="E109" i="34" s="1"/>
  <c r="E85" i="44" s="1"/>
  <c r="D109" i="34"/>
  <c r="H67" i="34"/>
  <c r="I67" i="34"/>
  <c r="J67" i="34"/>
  <c r="K67" i="34"/>
  <c r="L67" i="34"/>
  <c r="M67" i="34"/>
  <c r="N67" i="34"/>
  <c r="O67" i="34"/>
  <c r="P67" i="34"/>
  <c r="Q67" i="34"/>
  <c r="R67" i="34"/>
  <c r="S67" i="34"/>
  <c r="T67" i="34"/>
  <c r="U67" i="34"/>
  <c r="AH67" i="34"/>
  <c r="AJ67" i="34"/>
  <c r="AK67" i="34"/>
  <c r="AL67" i="34"/>
  <c r="AM67" i="34"/>
  <c r="AN67" i="34"/>
  <c r="AO67" i="34"/>
  <c r="AP67" i="34"/>
  <c r="AQ67" i="34"/>
  <c r="AR67" i="34"/>
  <c r="AS67" i="34"/>
  <c r="AT67" i="34"/>
  <c r="AU67" i="34"/>
  <c r="AV67" i="34"/>
  <c r="AW67" i="34"/>
  <c r="BM67" i="34"/>
  <c r="C69" i="34"/>
  <c r="E68" i="34"/>
  <c r="E67" i="34" s="1"/>
  <c r="E84" i="44" s="1"/>
  <c r="G68" i="34"/>
  <c r="D67" i="34"/>
  <c r="AI27" i="34"/>
  <c r="AH26" i="34"/>
  <c r="H26" i="34"/>
  <c r="I26" i="34"/>
  <c r="J26" i="34"/>
  <c r="K26" i="34"/>
  <c r="L26" i="34"/>
  <c r="M26" i="34"/>
  <c r="N26" i="34"/>
  <c r="O26" i="34"/>
  <c r="P26" i="34"/>
  <c r="Q26" i="34"/>
  <c r="R26" i="34"/>
  <c r="S26" i="34"/>
  <c r="T26" i="34"/>
  <c r="U26" i="34"/>
  <c r="AJ26" i="34"/>
  <c r="AK26" i="34"/>
  <c r="AL26" i="34"/>
  <c r="AM26" i="34"/>
  <c r="AN26" i="34"/>
  <c r="AO26" i="34"/>
  <c r="AP26" i="34"/>
  <c r="AQ26" i="34"/>
  <c r="AR26" i="34"/>
  <c r="AS26" i="34"/>
  <c r="AT26" i="34"/>
  <c r="AU26" i="34"/>
  <c r="AV26" i="34"/>
  <c r="AW26" i="34"/>
  <c r="BM26" i="34"/>
  <c r="D26" i="34"/>
  <c r="AI28" i="34"/>
  <c r="BP28" i="34" s="1"/>
  <c r="G28" i="34"/>
  <c r="G27" i="34"/>
  <c r="G26" i="34" s="1"/>
  <c r="C28" i="34"/>
  <c r="E27" i="34"/>
  <c r="C27" i="34" s="1"/>
  <c r="C26" i="34" s="1"/>
  <c r="D35" i="44"/>
  <c r="E35" i="44"/>
  <c r="AK15" i="36"/>
  <c r="G15" i="36"/>
  <c r="C15" i="36"/>
  <c r="E14" i="36"/>
  <c r="E13" i="36" s="1"/>
  <c r="F278" i="34" l="1"/>
  <c r="C278" i="34"/>
  <c r="C277" i="34" s="1"/>
  <c r="F15" i="36"/>
  <c r="F279" i="34"/>
  <c r="BN279" i="34" s="1"/>
  <c r="F28" i="34"/>
  <c r="BN28" i="34" s="1"/>
  <c r="F264" i="34"/>
  <c r="BN264" i="34" s="1"/>
  <c r="H35" i="44"/>
  <c r="P18" i="49"/>
  <c r="N18" i="49" s="1"/>
  <c r="Q18" i="49" s="1"/>
  <c r="L52" i="49"/>
  <c r="J52" i="49" s="1"/>
  <c r="L55" i="49"/>
  <c r="J55" i="49" s="1"/>
  <c r="F235" i="34"/>
  <c r="BN235" i="34" s="1"/>
  <c r="F256" i="34"/>
  <c r="C234" i="34"/>
  <c r="C233" i="34" s="1"/>
  <c r="C263" i="34"/>
  <c r="C262" i="34" s="1"/>
  <c r="F257" i="34"/>
  <c r="BN257" i="34" s="1"/>
  <c r="F263" i="34"/>
  <c r="F262" i="34" s="1"/>
  <c r="C84" i="44"/>
  <c r="L49" i="49"/>
  <c r="J49" i="49" s="1"/>
  <c r="C85" i="44"/>
  <c r="L50" i="49"/>
  <c r="J50" i="49" s="1"/>
  <c r="C88" i="44"/>
  <c r="L53" i="49"/>
  <c r="J53" i="49" s="1"/>
  <c r="F84" i="44"/>
  <c r="P49" i="49"/>
  <c r="N49" i="49" s="1"/>
  <c r="C86" i="44"/>
  <c r="L51" i="49"/>
  <c r="J51" i="49" s="1"/>
  <c r="C91" i="44"/>
  <c r="L56" i="49"/>
  <c r="J56" i="49" s="1"/>
  <c r="L54" i="49"/>
  <c r="J54" i="49" s="1"/>
  <c r="C92" i="44"/>
  <c r="L57" i="49"/>
  <c r="J57" i="49" s="1"/>
  <c r="P39" i="49"/>
  <c r="S39" i="49" s="1"/>
  <c r="K84" i="44"/>
  <c r="G35" i="44"/>
  <c r="C90" i="44"/>
  <c r="C89" i="44"/>
  <c r="C87" i="44"/>
  <c r="F18" i="34"/>
  <c r="BN18" i="34" s="1"/>
  <c r="F190" i="34"/>
  <c r="BN190" i="34" s="1"/>
  <c r="C256" i="34"/>
  <c r="C255" i="34" s="1"/>
  <c r="BP278" i="34"/>
  <c r="AI277" i="34"/>
  <c r="C189" i="34"/>
  <c r="C188" i="34" s="1"/>
  <c r="BP263" i="34"/>
  <c r="AI262" i="34"/>
  <c r="G255" i="34"/>
  <c r="F234" i="34"/>
  <c r="BP256" i="34"/>
  <c r="AI255" i="34"/>
  <c r="BP234" i="34"/>
  <c r="AI233" i="34"/>
  <c r="F189" i="34"/>
  <c r="F188" i="34" s="1"/>
  <c r="F17" i="34"/>
  <c r="F16" i="34" s="1"/>
  <c r="BP189" i="34"/>
  <c r="AI188" i="34"/>
  <c r="F149" i="34"/>
  <c r="F148" i="34" s="1"/>
  <c r="T111" i="34"/>
  <c r="C17" i="34"/>
  <c r="C16" i="34" s="1"/>
  <c r="BP17" i="34"/>
  <c r="AI16" i="34"/>
  <c r="BP149" i="34"/>
  <c r="BP27" i="34"/>
  <c r="F27" i="34"/>
  <c r="F26" i="34" s="1"/>
  <c r="BN26" i="34" s="1"/>
  <c r="BP110" i="34"/>
  <c r="AI148" i="34"/>
  <c r="C110" i="34"/>
  <c r="C109" i="34" s="1"/>
  <c r="F150" i="34"/>
  <c r="BN150" i="34" s="1"/>
  <c r="C149" i="34"/>
  <c r="C148" i="34" s="1"/>
  <c r="BP67" i="34"/>
  <c r="AI26" i="34"/>
  <c r="H83" i="44" s="1"/>
  <c r="AI109" i="34"/>
  <c r="F69" i="34"/>
  <c r="BN69" i="34" s="1"/>
  <c r="T110" i="34"/>
  <c r="T109" i="34" s="1"/>
  <c r="F110" i="34"/>
  <c r="F68" i="34"/>
  <c r="BP68" i="34"/>
  <c r="G67" i="34"/>
  <c r="C68" i="34"/>
  <c r="C67" i="34" s="1"/>
  <c r="E26" i="34"/>
  <c r="E83" i="44" s="1"/>
  <c r="C35" i="44"/>
  <c r="AW314" i="34"/>
  <c r="AW311" i="34"/>
  <c r="AW310" i="34" s="1"/>
  <c r="AW303" i="34"/>
  <c r="AW298" i="34"/>
  <c r="AW294" i="34"/>
  <c r="AW293" i="34" s="1"/>
  <c r="AW287" i="34"/>
  <c r="AW285" i="34"/>
  <c r="AW282" i="34"/>
  <c r="AW281" i="34" s="1"/>
  <c r="AW275" i="34"/>
  <c r="AW271" i="34"/>
  <c r="AW260" i="34"/>
  <c r="AW259" i="34" s="1"/>
  <c r="AW258" i="34" s="1"/>
  <c r="AW251" i="34"/>
  <c r="AW244" i="34"/>
  <c r="AW241" i="34"/>
  <c r="AW238" i="34"/>
  <c r="AW228" i="34"/>
  <c r="AW221" i="34"/>
  <c r="AW218" i="34"/>
  <c r="AW217" i="34" s="1"/>
  <c r="AW211" i="34"/>
  <c r="AW203" i="34"/>
  <c r="AW197" i="34"/>
  <c r="AW193" i="34"/>
  <c r="AW186" i="34"/>
  <c r="AW177" i="34"/>
  <c r="AW166" i="34"/>
  <c r="AW164" i="34"/>
  <c r="AW158" i="34"/>
  <c r="AW156" i="34"/>
  <c r="AW153" i="34"/>
  <c r="AW146" i="34"/>
  <c r="AW145" i="34" s="1"/>
  <c r="AW140" i="34"/>
  <c r="AW137" i="34"/>
  <c r="AW130" i="34"/>
  <c r="AW129" i="34" s="1"/>
  <c r="AW124" i="34"/>
  <c r="AW120" i="34"/>
  <c r="AW116" i="34"/>
  <c r="AW114" i="34"/>
  <c r="AW107" i="34"/>
  <c r="AW106" i="34" s="1"/>
  <c r="AW101" i="34"/>
  <c r="AW98" i="34"/>
  <c r="AW94" i="34"/>
  <c r="AW93" i="34" s="1"/>
  <c r="AW84" i="34"/>
  <c r="AW83" i="34" s="1"/>
  <c r="AW79" i="34"/>
  <c r="AW77" i="34"/>
  <c r="AW74" i="34"/>
  <c r="AW71" i="34" s="1"/>
  <c r="AW72" i="34"/>
  <c r="AW65" i="34"/>
  <c r="AW63" i="34"/>
  <c r="AW54" i="34"/>
  <c r="AW51" i="34"/>
  <c r="AW47" i="34"/>
  <c r="AW45" i="34"/>
  <c r="AW44" i="34" s="1"/>
  <c r="AW41" i="34"/>
  <c r="AW37" i="34"/>
  <c r="AW34" i="34"/>
  <c r="AW31" i="34"/>
  <c r="AW30" i="34" s="1"/>
  <c r="AW21" i="34"/>
  <c r="AW20" i="34" s="1"/>
  <c r="AW19" i="34" s="1"/>
  <c r="AW14" i="34"/>
  <c r="AW10" i="34" s="1"/>
  <c r="U314" i="34"/>
  <c r="U311" i="34"/>
  <c r="U310" i="34" s="1"/>
  <c r="U303" i="34"/>
  <c r="U298" i="34"/>
  <c r="U294" i="34"/>
  <c r="U293" i="34" s="1"/>
  <c r="U287" i="34"/>
  <c r="U285" i="34"/>
  <c r="U282" i="34"/>
  <c r="U281" i="34" s="1"/>
  <c r="U275" i="34"/>
  <c r="U271" i="34"/>
  <c r="U260" i="34"/>
  <c r="U259" i="34" s="1"/>
  <c r="U258" i="34" s="1"/>
  <c r="U251" i="34"/>
  <c r="U244" i="34"/>
  <c r="U241" i="34"/>
  <c r="U238" i="34"/>
  <c r="U228" i="34"/>
  <c r="U221" i="34"/>
  <c r="U218" i="34"/>
  <c r="U217" i="34" s="1"/>
  <c r="U211" i="34"/>
  <c r="U203" i="34"/>
  <c r="U197" i="34"/>
  <c r="U193" i="34"/>
  <c r="U186" i="34"/>
  <c r="U177" i="34"/>
  <c r="U166" i="34"/>
  <c r="U164" i="34"/>
  <c r="U158" i="34"/>
  <c r="U156" i="34"/>
  <c r="U153" i="34"/>
  <c r="U146" i="34"/>
  <c r="U145" i="34" s="1"/>
  <c r="U140" i="34"/>
  <c r="U137" i="34"/>
  <c r="U130" i="34"/>
  <c r="U129" i="34" s="1"/>
  <c r="U124" i="34"/>
  <c r="U120" i="34"/>
  <c r="U116" i="34"/>
  <c r="U114" i="34"/>
  <c r="U107" i="34"/>
  <c r="U106" i="34" s="1"/>
  <c r="U101" i="34"/>
  <c r="U98" i="34"/>
  <c r="U94" i="34"/>
  <c r="U93" i="34" s="1"/>
  <c r="U84" i="34"/>
  <c r="U83" i="34" s="1"/>
  <c r="U79" i="34"/>
  <c r="U77" i="34"/>
  <c r="U74" i="34"/>
  <c r="U71" i="34" s="1"/>
  <c r="U72" i="34"/>
  <c r="U65" i="34"/>
  <c r="U63" i="34"/>
  <c r="U54" i="34"/>
  <c r="U51" i="34"/>
  <c r="U47" i="34"/>
  <c r="U45" i="34"/>
  <c r="U44" i="34" s="1"/>
  <c r="U41" i="34"/>
  <c r="U37" i="34"/>
  <c r="U34" i="34"/>
  <c r="U31" i="34"/>
  <c r="U30" i="34" s="1"/>
  <c r="U21" i="34"/>
  <c r="U20" i="34" s="1"/>
  <c r="U19" i="34" s="1"/>
  <c r="U14" i="34"/>
  <c r="U10" i="34" s="1"/>
  <c r="BB133" i="36"/>
  <c r="BB132" i="36" s="1"/>
  <c r="BB131" i="36" s="1"/>
  <c r="BB128" i="36"/>
  <c r="BB126" i="36"/>
  <c r="BB119" i="36"/>
  <c r="BB116" i="36"/>
  <c r="BB113" i="36"/>
  <c r="BB110" i="36"/>
  <c r="BB108" i="36"/>
  <c r="BB105" i="36"/>
  <c r="BB98" i="36"/>
  <c r="BB94" i="36"/>
  <c r="BB85" i="36"/>
  <c r="BB63" i="36"/>
  <c r="BB42" i="36"/>
  <c r="BB37" i="36"/>
  <c r="BB36" i="36" s="1"/>
  <c r="BB32" i="36"/>
  <c r="BB24" i="36"/>
  <c r="BB21" i="36"/>
  <c r="BB20" i="36" s="1"/>
  <c r="BB16" i="36"/>
  <c r="W133" i="36"/>
  <c r="W132" i="36" s="1"/>
  <c r="W131" i="36" s="1"/>
  <c r="W128" i="36"/>
  <c r="W126" i="36"/>
  <c r="W119" i="36"/>
  <c r="W116" i="36"/>
  <c r="W113" i="36"/>
  <c r="W110" i="36"/>
  <c r="W108" i="36"/>
  <c r="W105" i="36"/>
  <c r="W98" i="36"/>
  <c r="W94" i="36"/>
  <c r="W85" i="36"/>
  <c r="W63" i="36"/>
  <c r="W42" i="36"/>
  <c r="W37" i="36"/>
  <c r="W36" i="36" s="1"/>
  <c r="W32" i="36"/>
  <c r="W24" i="36"/>
  <c r="W21" i="36"/>
  <c r="W20" i="36" s="1"/>
  <c r="W16" i="36"/>
  <c r="W12" i="36" s="1"/>
  <c r="BN262" i="34" l="1"/>
  <c r="K35" i="44"/>
  <c r="AL249" i="50"/>
  <c r="AT249" i="50" s="1"/>
  <c r="P48" i="49"/>
  <c r="N48" i="49" s="1"/>
  <c r="AL257" i="50"/>
  <c r="BN278" i="34"/>
  <c r="F277" i="34"/>
  <c r="BN277" i="34" s="1"/>
  <c r="BN256" i="34"/>
  <c r="BB84" i="36"/>
  <c r="BB83" i="36" s="1"/>
  <c r="BB82" i="36" s="1"/>
  <c r="W84" i="36"/>
  <c r="W83" i="36" s="1"/>
  <c r="W82" i="36" s="1"/>
  <c r="W41" i="36"/>
  <c r="W40" i="36" s="1"/>
  <c r="BB107" i="36"/>
  <c r="BB104" i="36" s="1"/>
  <c r="F35" i="44"/>
  <c r="I35" i="44" s="1"/>
  <c r="BB12" i="36"/>
  <c r="L48" i="49"/>
  <c r="L47" i="49" s="1"/>
  <c r="L46" i="49" s="1"/>
  <c r="BN263" i="34"/>
  <c r="I84" i="44"/>
  <c r="F255" i="34"/>
  <c r="BN255" i="34" s="1"/>
  <c r="C83" i="44"/>
  <c r="C82" i="44" s="1"/>
  <c r="C81" i="44" s="1"/>
  <c r="E82" i="44"/>
  <c r="E81" i="44" s="1"/>
  <c r="E20" i="44" s="1"/>
  <c r="W125" i="36"/>
  <c r="W124" i="36" s="1"/>
  <c r="W123" i="36" s="1"/>
  <c r="W122" i="36" s="1"/>
  <c r="BB125" i="36"/>
  <c r="BB124" i="36" s="1"/>
  <c r="BB123" i="36" s="1"/>
  <c r="BB122" i="36" s="1"/>
  <c r="AW243" i="34"/>
  <c r="AW284" i="34"/>
  <c r="AW280" i="34" s="1"/>
  <c r="BN234" i="34"/>
  <c r="BP188" i="34"/>
  <c r="H90" i="44"/>
  <c r="AL264" i="50" s="1"/>
  <c r="AT264" i="50" s="1"/>
  <c r="BP148" i="34"/>
  <c r="H89" i="44"/>
  <c r="AL263" i="50" s="1"/>
  <c r="AT263" i="50" s="1"/>
  <c r="BP262" i="34"/>
  <c r="H88" i="44"/>
  <c r="AL262" i="50" s="1"/>
  <c r="AT262" i="50" s="1"/>
  <c r="BP233" i="34"/>
  <c r="H92" i="44"/>
  <c r="AL266" i="50" s="1"/>
  <c r="AT266" i="50" s="1"/>
  <c r="BP16" i="34"/>
  <c r="H91" i="44"/>
  <c r="AL265" i="50" s="1"/>
  <c r="AT265" i="50" s="1"/>
  <c r="BP109" i="34"/>
  <c r="H85" i="44"/>
  <c r="AL259" i="50" s="1"/>
  <c r="AT259" i="50" s="1"/>
  <c r="BP255" i="34"/>
  <c r="H86" i="44"/>
  <c r="AL260" i="50" s="1"/>
  <c r="AT260" i="50" s="1"/>
  <c r="BP277" i="34"/>
  <c r="H87" i="44"/>
  <c r="AL261" i="50" s="1"/>
  <c r="AT261" i="50" s="1"/>
  <c r="BN189" i="34"/>
  <c r="U220" i="34"/>
  <c r="U216" i="34" s="1"/>
  <c r="F83" i="44"/>
  <c r="K83" i="44"/>
  <c r="W19" i="36"/>
  <c r="W11" i="36" s="1"/>
  <c r="W107" i="36"/>
  <c r="W104" i="36" s="1"/>
  <c r="BB19" i="36"/>
  <c r="AW176" i="34"/>
  <c r="F233" i="34"/>
  <c r="BN233" i="34" s="1"/>
  <c r="U192" i="34"/>
  <c r="AW119" i="34"/>
  <c r="AW118" i="34" s="1"/>
  <c r="BN188" i="34"/>
  <c r="U136" i="34"/>
  <c r="U135" i="34" s="1"/>
  <c r="U97" i="34"/>
  <c r="U96" i="34" s="1"/>
  <c r="U50" i="34"/>
  <c r="AW43" i="34"/>
  <c r="AW220" i="34"/>
  <c r="AW216" i="34" s="1"/>
  <c r="U76" i="34"/>
  <c r="U70" i="34" s="1"/>
  <c r="AW309" i="34"/>
  <c r="AW202" i="34"/>
  <c r="AW270" i="34"/>
  <c r="U163" i="34"/>
  <c r="BN148" i="34"/>
  <c r="AW237" i="34"/>
  <c r="U119" i="34"/>
  <c r="U118" i="34" s="1"/>
  <c r="U309" i="34"/>
  <c r="BN27" i="34"/>
  <c r="AW76" i="34"/>
  <c r="AW70" i="34" s="1"/>
  <c r="AW136" i="34"/>
  <c r="AW135" i="34" s="1"/>
  <c r="BN16" i="34"/>
  <c r="U152" i="34"/>
  <c r="U151" i="34" s="1"/>
  <c r="U243" i="34"/>
  <c r="BN17" i="34"/>
  <c r="AW50" i="34"/>
  <c r="AW113" i="34"/>
  <c r="AW112" i="34" s="1"/>
  <c r="BP26" i="34"/>
  <c r="AW192" i="34"/>
  <c r="BN68" i="34"/>
  <c r="AW163" i="34"/>
  <c r="U33" i="34"/>
  <c r="U29" i="34" s="1"/>
  <c r="U237" i="34"/>
  <c r="AW33" i="34"/>
  <c r="AW29" i="34" s="1"/>
  <c r="BN149" i="34"/>
  <c r="AW152" i="34"/>
  <c r="AW151" i="34" s="1"/>
  <c r="F67" i="34"/>
  <c r="BN67" i="34" s="1"/>
  <c r="BN110" i="34"/>
  <c r="F109" i="34"/>
  <c r="BN109" i="34" s="1"/>
  <c r="AW82" i="34"/>
  <c r="U43" i="34"/>
  <c r="U62" i="34"/>
  <c r="U176" i="34"/>
  <c r="U284" i="34"/>
  <c r="U280" i="34" s="1"/>
  <c r="AW97" i="34"/>
  <c r="U270" i="34"/>
  <c r="AW62" i="34"/>
  <c r="U113" i="34"/>
  <c r="U112" i="34" s="1"/>
  <c r="U202" i="34"/>
  <c r="U297" i="34"/>
  <c r="U292" i="34" s="1"/>
  <c r="AW297" i="34"/>
  <c r="AW292" i="34" s="1"/>
  <c r="U82" i="34"/>
  <c r="BB41" i="36"/>
  <c r="BB40" i="36" s="1"/>
  <c r="BB11" i="36" l="1"/>
  <c r="BB39" i="36"/>
  <c r="AT257" i="50"/>
  <c r="AL256" i="50"/>
  <c r="W39" i="36"/>
  <c r="W10" i="36" s="1"/>
  <c r="U191" i="34"/>
  <c r="AW191" i="34"/>
  <c r="J48" i="49"/>
  <c r="J47" i="49" s="1"/>
  <c r="J46" i="49" s="1"/>
  <c r="BB103" i="36"/>
  <c r="AW236" i="34"/>
  <c r="W103" i="36"/>
  <c r="H82" i="44"/>
  <c r="H81" i="44" s="1"/>
  <c r="H20" i="44" s="1"/>
  <c r="K20" i="44" s="1"/>
  <c r="F91" i="44"/>
  <c r="I91" i="44" s="1"/>
  <c r="P56" i="49"/>
  <c r="N56" i="49" s="1"/>
  <c r="K91" i="44"/>
  <c r="F86" i="44"/>
  <c r="I86" i="44" s="1"/>
  <c r="P51" i="49"/>
  <c r="N51" i="49" s="1"/>
  <c r="K86" i="44"/>
  <c r="P57" i="49"/>
  <c r="N57" i="49" s="1"/>
  <c r="F92" i="44"/>
  <c r="I92" i="44" s="1"/>
  <c r="K92" i="44"/>
  <c r="P53" i="49"/>
  <c r="N53" i="49" s="1"/>
  <c r="F88" i="44"/>
  <c r="I88" i="44" s="1"/>
  <c r="K88" i="44"/>
  <c r="P54" i="49"/>
  <c r="N54" i="49" s="1"/>
  <c r="F89" i="44"/>
  <c r="I89" i="44" s="1"/>
  <c r="K89" i="44"/>
  <c r="K87" i="44"/>
  <c r="F87" i="44"/>
  <c r="I87" i="44" s="1"/>
  <c r="P52" i="49"/>
  <c r="N52" i="49" s="1"/>
  <c r="F85" i="44"/>
  <c r="I85" i="44" s="1"/>
  <c r="P50" i="49"/>
  <c r="K85" i="44"/>
  <c r="K90" i="44"/>
  <c r="F90" i="44"/>
  <c r="I90" i="44" s="1"/>
  <c r="P55" i="49"/>
  <c r="N55" i="49" s="1"/>
  <c r="U265" i="34"/>
  <c r="AW265" i="34"/>
  <c r="I83" i="44"/>
  <c r="C20" i="44"/>
  <c r="U236" i="34"/>
  <c r="AW162" i="34"/>
  <c r="AW49" i="34"/>
  <c r="U49" i="34"/>
  <c r="U162" i="34"/>
  <c r="AW96" i="34"/>
  <c r="BB10" i="36"/>
  <c r="AV314" i="34"/>
  <c r="AV311" i="34"/>
  <c r="AV310" i="34" s="1"/>
  <c r="AV303" i="34"/>
  <c r="AV298" i="34"/>
  <c r="AV294" i="34"/>
  <c r="AV293" i="34" s="1"/>
  <c r="AV287" i="34"/>
  <c r="AV285" i="34"/>
  <c r="AV282" i="34"/>
  <c r="AV281" i="34" s="1"/>
  <c r="AV275" i="34"/>
  <c r="AV271" i="34"/>
  <c r="AV260" i="34"/>
  <c r="AV259" i="34" s="1"/>
  <c r="AV258" i="34" s="1"/>
  <c r="AV251" i="34"/>
  <c r="AV244" i="34"/>
  <c r="AV241" i="34"/>
  <c r="AV238" i="34"/>
  <c r="AV228" i="34"/>
  <c r="AV221" i="34"/>
  <c r="AV218" i="34"/>
  <c r="AV217" i="34" s="1"/>
  <c r="AV211" i="34"/>
  <c r="AV203" i="34"/>
  <c r="AV197" i="34"/>
  <c r="AV193" i="34"/>
  <c r="AV186" i="34"/>
  <c r="AV177" i="34"/>
  <c r="AV166" i="34"/>
  <c r="AV164" i="34"/>
  <c r="AV158" i="34"/>
  <c r="AV156" i="34"/>
  <c r="AV153" i="34"/>
  <c r="AV146" i="34"/>
  <c r="AV145" i="34" s="1"/>
  <c r="AV140" i="34"/>
  <c r="AV137" i="34"/>
  <c r="AV130" i="34"/>
  <c r="AV129" i="34" s="1"/>
  <c r="AV124" i="34"/>
  <c r="AV120" i="34"/>
  <c r="AV116" i="34"/>
  <c r="AV114" i="34"/>
  <c r="AV107" i="34"/>
  <c r="AV106" i="34" s="1"/>
  <c r="AV101" i="34"/>
  <c r="AV98" i="34"/>
  <c r="AV94" i="34"/>
  <c r="AV93" i="34" s="1"/>
  <c r="AV84" i="34"/>
  <c r="AV83" i="34" s="1"/>
  <c r="AV79" i="34"/>
  <c r="AV77" i="34"/>
  <c r="AV74" i="34"/>
  <c r="AV71" i="34" s="1"/>
  <c r="AV72" i="34"/>
  <c r="AV65" i="34"/>
  <c r="AV63" i="34"/>
  <c r="AV54" i="34"/>
  <c r="AV51" i="34"/>
  <c r="AV47" i="34"/>
  <c r="AV45" i="34"/>
  <c r="AV44" i="34" s="1"/>
  <c r="AV41" i="34"/>
  <c r="AV37" i="34"/>
  <c r="AV34" i="34"/>
  <c r="AV31" i="34"/>
  <c r="AV30" i="34" s="1"/>
  <c r="AV21" i="34"/>
  <c r="AV20" i="34" s="1"/>
  <c r="AV19" i="34" s="1"/>
  <c r="AV14" i="34"/>
  <c r="AV10" i="34" s="1"/>
  <c r="T314" i="34"/>
  <c r="T311" i="34"/>
  <c r="T310" i="34" s="1"/>
  <c r="T303" i="34"/>
  <c r="T298" i="34"/>
  <c r="T294" i="34"/>
  <c r="T293" i="34" s="1"/>
  <c r="T287" i="34"/>
  <c r="T285" i="34"/>
  <c r="T282" i="34"/>
  <c r="T281" i="34" s="1"/>
  <c r="T275" i="34"/>
  <c r="T271" i="34"/>
  <c r="T260" i="34"/>
  <c r="T259" i="34" s="1"/>
  <c r="T258" i="34" s="1"/>
  <c r="T251" i="34"/>
  <c r="T244" i="34"/>
  <c r="T241" i="34"/>
  <c r="T238" i="34"/>
  <c r="T228" i="34"/>
  <c r="T221" i="34"/>
  <c r="T218" i="34"/>
  <c r="T217" i="34" s="1"/>
  <c r="T211" i="34"/>
  <c r="T203" i="34"/>
  <c r="T197" i="34"/>
  <c r="T193" i="34"/>
  <c r="T186" i="34"/>
  <c r="T177" i="34"/>
  <c r="T166" i="34"/>
  <c r="T164" i="34"/>
  <c r="T158" i="34"/>
  <c r="T156" i="34"/>
  <c r="T153" i="34"/>
  <c r="T146" i="34"/>
  <c r="T145" i="34" s="1"/>
  <c r="T140" i="34"/>
  <c r="T137" i="34"/>
  <c r="T130" i="34"/>
  <c r="T129" i="34" s="1"/>
  <c r="T124" i="34"/>
  <c r="T120" i="34"/>
  <c r="T116" i="34"/>
  <c r="T114" i="34"/>
  <c r="T107" i="34"/>
  <c r="T106" i="34" s="1"/>
  <c r="T101" i="34"/>
  <c r="T98" i="34"/>
  <c r="T94" i="34"/>
  <c r="T93" i="34" s="1"/>
  <c r="T84" i="34"/>
  <c r="T83" i="34" s="1"/>
  <c r="T79" i="34"/>
  <c r="T77" i="34"/>
  <c r="T74" i="34"/>
  <c r="T71" i="34" s="1"/>
  <c r="T72" i="34"/>
  <c r="T65" i="34"/>
  <c r="T63" i="34"/>
  <c r="T54" i="34"/>
  <c r="T51" i="34"/>
  <c r="T47" i="34"/>
  <c r="T45" i="34"/>
  <c r="T44" i="34" s="1"/>
  <c r="T41" i="34"/>
  <c r="T37" i="34"/>
  <c r="T34" i="34"/>
  <c r="T31" i="34"/>
  <c r="T30" i="34" s="1"/>
  <c r="T21" i="34"/>
  <c r="T20" i="34" s="1"/>
  <c r="T19" i="34" s="1"/>
  <c r="T14" i="34"/>
  <c r="T10" i="34" s="1"/>
  <c r="BA133" i="36"/>
  <c r="BA132" i="36" s="1"/>
  <c r="BA131" i="36" s="1"/>
  <c r="BA128" i="36"/>
  <c r="BA126" i="36"/>
  <c r="BA119" i="36"/>
  <c r="BA116" i="36"/>
  <c r="BA113" i="36"/>
  <c r="BA110" i="36"/>
  <c r="BA108" i="36"/>
  <c r="BA105" i="36"/>
  <c r="BA98" i="36"/>
  <c r="BA94" i="36"/>
  <c r="BA85" i="36"/>
  <c r="BA63" i="36"/>
  <c r="BA42" i="36"/>
  <c r="BA37" i="36"/>
  <c r="BA36" i="36" s="1"/>
  <c r="BA32" i="36"/>
  <c r="BA24" i="36"/>
  <c r="BA21" i="36"/>
  <c r="BA20" i="36" s="1"/>
  <c r="BA16" i="36"/>
  <c r="AZ133" i="36"/>
  <c r="AZ132" i="36" s="1"/>
  <c r="AZ131" i="36" s="1"/>
  <c r="AZ128" i="36"/>
  <c r="AZ126" i="36"/>
  <c r="AZ119" i="36"/>
  <c r="AZ116" i="36"/>
  <c r="AZ113" i="36"/>
  <c r="AZ110" i="36"/>
  <c r="AZ108" i="36"/>
  <c r="AZ105" i="36"/>
  <c r="AZ98" i="36"/>
  <c r="AZ94" i="36"/>
  <c r="AZ85" i="36"/>
  <c r="AZ63" i="36"/>
  <c r="AZ42" i="36"/>
  <c r="AZ37" i="36"/>
  <c r="AZ36" i="36" s="1"/>
  <c r="AZ32" i="36"/>
  <c r="AZ24" i="36"/>
  <c r="AZ21" i="36"/>
  <c r="AZ20" i="36" s="1"/>
  <c r="AZ16" i="36"/>
  <c r="U133" i="36"/>
  <c r="U132" i="36" s="1"/>
  <c r="U131" i="36" s="1"/>
  <c r="U128" i="36"/>
  <c r="U126" i="36"/>
  <c r="U119" i="36"/>
  <c r="U116" i="36"/>
  <c r="U113" i="36"/>
  <c r="U110" i="36"/>
  <c r="U108" i="36"/>
  <c r="U105" i="36"/>
  <c r="U98" i="36"/>
  <c r="U94" i="36"/>
  <c r="U85" i="36"/>
  <c r="U63" i="36"/>
  <c r="U42" i="36"/>
  <c r="U37" i="36"/>
  <c r="U36" i="36" s="1"/>
  <c r="U32" i="36"/>
  <c r="U24" i="36"/>
  <c r="U21" i="36"/>
  <c r="U20" i="36" s="1"/>
  <c r="U16" i="36"/>
  <c r="U12" i="36" s="1"/>
  <c r="V133" i="36"/>
  <c r="V132" i="36" s="1"/>
  <c r="V131" i="36" s="1"/>
  <c r="V128" i="36"/>
  <c r="V126" i="36"/>
  <c r="V119" i="36"/>
  <c r="V116" i="36"/>
  <c r="V113" i="36"/>
  <c r="V110" i="36"/>
  <c r="V108" i="36"/>
  <c r="V105" i="36"/>
  <c r="V98" i="36"/>
  <c r="V94" i="36"/>
  <c r="V85" i="36"/>
  <c r="V63" i="36"/>
  <c r="V42" i="36"/>
  <c r="V37" i="36"/>
  <c r="V36" i="36" s="1"/>
  <c r="V32" i="36"/>
  <c r="V24" i="36"/>
  <c r="V21" i="36"/>
  <c r="V20" i="36" s="1"/>
  <c r="V16" i="36"/>
  <c r="V12" i="36" s="1"/>
  <c r="V41" i="36" l="1"/>
  <c r="V40" i="36" s="1"/>
  <c r="BB9" i="36"/>
  <c r="AL255" i="50"/>
  <c r="AT255" i="50" s="1"/>
  <c r="AT256" i="50"/>
  <c r="AW9" i="34"/>
  <c r="U9" i="34"/>
  <c r="U84" i="36"/>
  <c r="U83" i="36" s="1"/>
  <c r="U82" i="36" s="1"/>
  <c r="AW215" i="34"/>
  <c r="V84" i="36"/>
  <c r="V83" i="36" s="1"/>
  <c r="V82" i="36" s="1"/>
  <c r="V39" i="36" s="1"/>
  <c r="W9" i="36"/>
  <c r="AZ41" i="36"/>
  <c r="AZ40" i="36" s="1"/>
  <c r="U215" i="34"/>
  <c r="K82" i="44"/>
  <c r="AZ19" i="36"/>
  <c r="AZ84" i="36"/>
  <c r="AZ83" i="36" s="1"/>
  <c r="AZ82" i="36" s="1"/>
  <c r="T220" i="34"/>
  <c r="T216" i="34" s="1"/>
  <c r="K81" i="44"/>
  <c r="N50" i="49"/>
  <c r="N47" i="49" s="1"/>
  <c r="N46" i="49" s="1"/>
  <c r="P47" i="49"/>
  <c r="P46" i="49" s="1"/>
  <c r="F82" i="44"/>
  <c r="F81" i="44" s="1"/>
  <c r="F20" i="44" s="1"/>
  <c r="I20" i="44" s="1"/>
  <c r="BA84" i="36"/>
  <c r="BA83" i="36" s="1"/>
  <c r="BA82" i="36" s="1"/>
  <c r="V19" i="36"/>
  <c r="V11" i="36" s="1"/>
  <c r="AZ12" i="36"/>
  <c r="BA12" i="36"/>
  <c r="V107" i="36"/>
  <c r="V104" i="36" s="1"/>
  <c r="BA19" i="36"/>
  <c r="V125" i="36"/>
  <c r="V124" i="36" s="1"/>
  <c r="V123" i="36" s="1"/>
  <c r="V122" i="36" s="1"/>
  <c r="AZ125" i="36"/>
  <c r="AZ124" i="36" s="1"/>
  <c r="AZ123" i="36" s="1"/>
  <c r="AZ122" i="36" s="1"/>
  <c r="U19" i="36"/>
  <c r="U11" i="36" s="1"/>
  <c r="U107" i="36"/>
  <c r="AZ107" i="36"/>
  <c r="BA107" i="36"/>
  <c r="BA104" i="36" s="1"/>
  <c r="U41" i="36"/>
  <c r="U40" i="36" s="1"/>
  <c r="U39" i="36" s="1"/>
  <c r="T62" i="34"/>
  <c r="AV50" i="34"/>
  <c r="AV176" i="34"/>
  <c r="AV243" i="34"/>
  <c r="AV97" i="34"/>
  <c r="AV96" i="34" s="1"/>
  <c r="AV284" i="34"/>
  <c r="AV280" i="34" s="1"/>
  <c r="T33" i="34"/>
  <c r="T29" i="34" s="1"/>
  <c r="T136" i="34"/>
  <c r="T135" i="34" s="1"/>
  <c r="T76" i="34"/>
  <c r="T70" i="34" s="1"/>
  <c r="AV113" i="34"/>
  <c r="AV112" i="34" s="1"/>
  <c r="AV297" i="34"/>
  <c r="AV292" i="34" s="1"/>
  <c r="T192" i="34"/>
  <c r="AV192" i="34"/>
  <c r="T297" i="34"/>
  <c r="T292" i="34" s="1"/>
  <c r="T309" i="34"/>
  <c r="AV163" i="34"/>
  <c r="T97" i="34"/>
  <c r="T96" i="34" s="1"/>
  <c r="AV309" i="34"/>
  <c r="T119" i="34"/>
  <c r="T118" i="34" s="1"/>
  <c r="T113" i="34"/>
  <c r="T112" i="34" s="1"/>
  <c r="T163" i="34"/>
  <c r="AV76" i="34"/>
  <c r="AV70" i="34" s="1"/>
  <c r="T270" i="34"/>
  <c r="T152" i="34"/>
  <c r="T151" i="34" s="1"/>
  <c r="T237" i="34"/>
  <c r="AV119" i="34"/>
  <c r="AV118" i="34" s="1"/>
  <c r="AV33" i="34"/>
  <c r="AV29" i="34" s="1"/>
  <c r="T176" i="34"/>
  <c r="AV237" i="34"/>
  <c r="AV136" i="34"/>
  <c r="AV135" i="34" s="1"/>
  <c r="AV62" i="34"/>
  <c r="AV220" i="34"/>
  <c r="AV216" i="34" s="1"/>
  <c r="T82" i="34"/>
  <c r="AV270" i="34"/>
  <c r="T50" i="34"/>
  <c r="T202" i="34"/>
  <c r="AV152" i="34"/>
  <c r="AV151" i="34" s="1"/>
  <c r="AV43" i="34"/>
  <c r="AV82" i="34"/>
  <c r="T243" i="34"/>
  <c r="T284" i="34"/>
  <c r="T280" i="34" s="1"/>
  <c r="AV202" i="34"/>
  <c r="T43" i="34"/>
  <c r="U125" i="36"/>
  <c r="U124" i="36" s="1"/>
  <c r="U123" i="36" s="1"/>
  <c r="U122" i="36" s="1"/>
  <c r="BA125" i="36"/>
  <c r="BA124" i="36" s="1"/>
  <c r="BA123" i="36" s="1"/>
  <c r="BA122" i="36" s="1"/>
  <c r="BA41" i="36"/>
  <c r="BA40" i="36" s="1"/>
  <c r="M327" i="49"/>
  <c r="M326" i="49" s="1"/>
  <c r="M256" i="49"/>
  <c r="U8" i="34" l="1"/>
  <c r="AZ39" i="36"/>
  <c r="AW8" i="34"/>
  <c r="AV191" i="34"/>
  <c r="T191" i="34"/>
  <c r="AV236" i="34"/>
  <c r="AZ11" i="36"/>
  <c r="BA39" i="36"/>
  <c r="BA11" i="36"/>
  <c r="BA10" i="36" s="1"/>
  <c r="I81" i="44"/>
  <c r="I82" i="44"/>
  <c r="AV49" i="34"/>
  <c r="AV162" i="34"/>
  <c r="T236" i="34"/>
  <c r="T265" i="34"/>
  <c r="AV265" i="34"/>
  <c r="U104" i="36"/>
  <c r="U103" i="36" s="1"/>
  <c r="AZ104" i="36"/>
  <c r="AZ103" i="36" s="1"/>
  <c r="V103" i="36"/>
  <c r="BA103" i="36"/>
  <c r="T49" i="34"/>
  <c r="T162" i="34"/>
  <c r="V10" i="36"/>
  <c r="V9" i="36" s="1"/>
  <c r="U10" i="36"/>
  <c r="T9" i="34" l="1"/>
  <c r="AZ10" i="36"/>
  <c r="AZ9" i="36" s="1"/>
  <c r="T215" i="34"/>
  <c r="T8" i="34" s="1"/>
  <c r="AV9" i="34"/>
  <c r="AV215" i="34"/>
  <c r="BA9" i="36"/>
  <c r="U9" i="36"/>
  <c r="AV8" i="34" l="1"/>
  <c r="AU314" i="34"/>
  <c r="AU311" i="34"/>
  <c r="AU310" i="34" s="1"/>
  <c r="AU303" i="34"/>
  <c r="AU298" i="34"/>
  <c r="AU294" i="34"/>
  <c r="AU293" i="34" s="1"/>
  <c r="AU287" i="34"/>
  <c r="AU285" i="34"/>
  <c r="AU282" i="34"/>
  <c r="AU281" i="34" s="1"/>
  <c r="AU275" i="34"/>
  <c r="AU271" i="34"/>
  <c r="AU260" i="34"/>
  <c r="AU259" i="34" s="1"/>
  <c r="AU258" i="34" s="1"/>
  <c r="AU251" i="34"/>
  <c r="AU244" i="34"/>
  <c r="AU241" i="34"/>
  <c r="AU238" i="34"/>
  <c r="AU228" i="34"/>
  <c r="AU221" i="34"/>
  <c r="AU218" i="34"/>
  <c r="AU217" i="34" s="1"/>
  <c r="AU211" i="34"/>
  <c r="AU203" i="34"/>
  <c r="AU197" i="34"/>
  <c r="AU193" i="34"/>
  <c r="AU186" i="34"/>
  <c r="AU177" i="34"/>
  <c r="AU166" i="34"/>
  <c r="AU164" i="34"/>
  <c r="AU158" i="34"/>
  <c r="AU156" i="34"/>
  <c r="AU153" i="34"/>
  <c r="AU146" i="34"/>
  <c r="AU145" i="34" s="1"/>
  <c r="AU140" i="34"/>
  <c r="AU137" i="34"/>
  <c r="AU130" i="34"/>
  <c r="AU129" i="34" s="1"/>
  <c r="AU124" i="34"/>
  <c r="AU120" i="34"/>
  <c r="AU116" i="34"/>
  <c r="AU114" i="34"/>
  <c r="AU107" i="34"/>
  <c r="AU106" i="34" s="1"/>
  <c r="AU101" i="34"/>
  <c r="AU98" i="34"/>
  <c r="AU94" i="34"/>
  <c r="AU93" i="34" s="1"/>
  <c r="AU84" i="34"/>
  <c r="AU83" i="34" s="1"/>
  <c r="AU79" i="34"/>
  <c r="AU77" i="34"/>
  <c r="AU74" i="34"/>
  <c r="AU71" i="34" s="1"/>
  <c r="AU72" i="34"/>
  <c r="AU65" i="34"/>
  <c r="AU63" i="34"/>
  <c r="AU54" i="34"/>
  <c r="AU51" i="34"/>
  <c r="AU47" i="34"/>
  <c r="AU45" i="34"/>
  <c r="AU44" i="34" s="1"/>
  <c r="AU41" i="34"/>
  <c r="AU37" i="34"/>
  <c r="AU34" i="34"/>
  <c r="AU33" i="34" s="1"/>
  <c r="AU31" i="34"/>
  <c r="AU30" i="34" s="1"/>
  <c r="AU21" i="34"/>
  <c r="AU20" i="34" s="1"/>
  <c r="AU19" i="34" s="1"/>
  <c r="AU14" i="34"/>
  <c r="AU10" i="34" s="1"/>
  <c r="AU270" i="34" l="1"/>
  <c r="AU176" i="34"/>
  <c r="AU309" i="34"/>
  <c r="AU119" i="34"/>
  <c r="AU118" i="34" s="1"/>
  <c r="AU43" i="34"/>
  <c r="AU97" i="34"/>
  <c r="AU96" i="34" s="1"/>
  <c r="AU136" i="34"/>
  <c r="AU135" i="34" s="1"/>
  <c r="AU220" i="34"/>
  <c r="AU216" i="34" s="1"/>
  <c r="AU243" i="34"/>
  <c r="AU265" i="34"/>
  <c r="AU297" i="34"/>
  <c r="AU292" i="34" s="1"/>
  <c r="AU152" i="34"/>
  <c r="AU151" i="34" s="1"/>
  <c r="AU76" i="34"/>
  <c r="AU70" i="34" s="1"/>
  <c r="AU192" i="34"/>
  <c r="AU50" i="34"/>
  <c r="AU284" i="34"/>
  <c r="AU280" i="34" s="1"/>
  <c r="AU163" i="34"/>
  <c r="AU202" i="34"/>
  <c r="AU237" i="34"/>
  <c r="AU82" i="34"/>
  <c r="AU62" i="34"/>
  <c r="AU113" i="34"/>
  <c r="AU112" i="34" s="1"/>
  <c r="AU29" i="34"/>
  <c r="K249" i="49"/>
  <c r="K248" i="49" s="1"/>
  <c r="L249" i="49"/>
  <c r="L248" i="49" s="1"/>
  <c r="M249" i="49"/>
  <c r="M248" i="49" s="1"/>
  <c r="M247" i="49" s="1"/>
  <c r="M246" i="49" s="1"/>
  <c r="B250" i="49"/>
  <c r="D36" i="44"/>
  <c r="E36" i="44"/>
  <c r="D110" i="36"/>
  <c r="E110" i="36"/>
  <c r="H110" i="36"/>
  <c r="I110" i="36"/>
  <c r="J110" i="36"/>
  <c r="K110" i="36"/>
  <c r="L110" i="36"/>
  <c r="M110" i="36"/>
  <c r="N110" i="36"/>
  <c r="O110" i="36"/>
  <c r="P110" i="36"/>
  <c r="Q110" i="36"/>
  <c r="R110" i="36"/>
  <c r="S110" i="36"/>
  <c r="T110" i="36"/>
  <c r="AJ110" i="36"/>
  <c r="AL110" i="36"/>
  <c r="AM110" i="36"/>
  <c r="AN110" i="36"/>
  <c r="AO110" i="36"/>
  <c r="AP110" i="36"/>
  <c r="AQ110" i="36"/>
  <c r="AR110" i="36"/>
  <c r="AS110" i="36"/>
  <c r="AT110" i="36"/>
  <c r="AU110" i="36"/>
  <c r="AV110" i="36"/>
  <c r="AW110" i="36"/>
  <c r="AX110" i="36"/>
  <c r="AY110" i="36"/>
  <c r="BP110" i="36"/>
  <c r="D105" i="36"/>
  <c r="E105" i="36"/>
  <c r="H105" i="36"/>
  <c r="I105" i="36"/>
  <c r="J105" i="36"/>
  <c r="K105" i="36"/>
  <c r="L105" i="36"/>
  <c r="M105" i="36"/>
  <c r="N105" i="36"/>
  <c r="O105" i="36"/>
  <c r="P105" i="36"/>
  <c r="Q105" i="36"/>
  <c r="R105" i="36"/>
  <c r="S105" i="36"/>
  <c r="T105" i="36"/>
  <c r="AJ105" i="36"/>
  <c r="AL105" i="36"/>
  <c r="AM105" i="36"/>
  <c r="AN105" i="36"/>
  <c r="AO105" i="36"/>
  <c r="AP105" i="36"/>
  <c r="AQ105" i="36"/>
  <c r="AR105" i="36"/>
  <c r="AS105" i="36"/>
  <c r="AT105" i="36"/>
  <c r="AU105" i="36"/>
  <c r="AV105" i="36"/>
  <c r="AW105" i="36"/>
  <c r="AX105" i="36"/>
  <c r="AY105" i="36"/>
  <c r="BP105" i="36"/>
  <c r="AU191" i="34" l="1"/>
  <c r="AU162" i="34"/>
  <c r="AU236" i="34"/>
  <c r="AU49" i="34"/>
  <c r="AU215" i="34"/>
  <c r="S314" i="34"/>
  <c r="S311" i="34"/>
  <c r="S310" i="34" s="1"/>
  <c r="S303" i="34"/>
  <c r="S298" i="34"/>
  <c r="S294" i="34"/>
  <c r="S293" i="34" s="1"/>
  <c r="S287" i="34"/>
  <c r="S285" i="34"/>
  <c r="S282" i="34"/>
  <c r="S281" i="34" s="1"/>
  <c r="S275" i="34"/>
  <c r="S271" i="34"/>
  <c r="S260" i="34"/>
  <c r="S259" i="34" s="1"/>
  <c r="S258" i="34" s="1"/>
  <c r="S251" i="34"/>
  <c r="S244" i="34"/>
  <c r="S241" i="34"/>
  <c r="S238" i="34"/>
  <c r="S228" i="34"/>
  <c r="S221" i="34"/>
  <c r="S218" i="34"/>
  <c r="S217" i="34" s="1"/>
  <c r="S211" i="34"/>
  <c r="S203" i="34"/>
  <c r="S197" i="34"/>
  <c r="S193" i="34"/>
  <c r="S186" i="34"/>
  <c r="S166" i="34"/>
  <c r="S164" i="34"/>
  <c r="S158" i="34"/>
  <c r="S156" i="34"/>
  <c r="S153" i="34"/>
  <c r="S146" i="34"/>
  <c r="S145" i="34" s="1"/>
  <c r="S140" i="34"/>
  <c r="S137" i="34"/>
  <c r="S130" i="34"/>
  <c r="S129" i="34" s="1"/>
  <c r="S124" i="34"/>
  <c r="S120" i="34"/>
  <c r="S116" i="34"/>
  <c r="S114" i="34"/>
  <c r="S107" i="34"/>
  <c r="S106" i="34" s="1"/>
  <c r="S101" i="34"/>
  <c r="S98" i="34"/>
  <c r="S94" i="34"/>
  <c r="S93" i="34" s="1"/>
  <c r="S84" i="34"/>
  <c r="S83" i="34" s="1"/>
  <c r="S79" i="34"/>
  <c r="S77" i="34"/>
  <c r="S74" i="34"/>
  <c r="S71" i="34" s="1"/>
  <c r="S72" i="34"/>
  <c r="S65" i="34"/>
  <c r="S63" i="34"/>
  <c r="S54" i="34"/>
  <c r="S51" i="34"/>
  <c r="S47" i="34"/>
  <c r="S45" i="34"/>
  <c r="S44" i="34" s="1"/>
  <c r="S41" i="34"/>
  <c r="S37" i="34"/>
  <c r="S34" i="34"/>
  <c r="S31" i="34"/>
  <c r="S30" i="34" s="1"/>
  <c r="S21" i="34"/>
  <c r="S20" i="34" s="1"/>
  <c r="S19" i="34" s="1"/>
  <c r="S14" i="34"/>
  <c r="S10" i="34" s="1"/>
  <c r="AU9" i="34" l="1"/>
  <c r="AU8" i="34" s="1"/>
  <c r="S309" i="34"/>
  <c r="S237" i="34"/>
  <c r="S243" i="34"/>
  <c r="S62" i="34"/>
  <c r="S192" i="34"/>
  <c r="S163" i="34"/>
  <c r="S50" i="34"/>
  <c r="S119" i="34"/>
  <c r="S118" i="34" s="1"/>
  <c r="S76" i="34"/>
  <c r="S70" i="34" s="1"/>
  <c r="S33" i="34"/>
  <c r="S29" i="34" s="1"/>
  <c r="S136" i="34"/>
  <c r="S135" i="34" s="1"/>
  <c r="S97" i="34"/>
  <c r="S96" i="34" s="1"/>
  <c r="S152" i="34"/>
  <c r="S151" i="34" s="1"/>
  <c r="S220" i="34"/>
  <c r="S216" i="34" s="1"/>
  <c r="S113" i="34"/>
  <c r="S112" i="34" s="1"/>
  <c r="S297" i="34"/>
  <c r="S292" i="34" s="1"/>
  <c r="S82" i="34"/>
  <c r="S284" i="34"/>
  <c r="S280" i="34" s="1"/>
  <c r="S43" i="34"/>
  <c r="S202" i="34"/>
  <c r="S270" i="34"/>
  <c r="S177" i="34"/>
  <c r="S176" i="34" s="1"/>
  <c r="C101" i="36"/>
  <c r="J262" i="49" s="1"/>
  <c r="S236" i="34" l="1"/>
  <c r="S191" i="34"/>
  <c r="S265" i="34"/>
  <c r="S162" i="34"/>
  <c r="S49" i="34"/>
  <c r="N262" i="49"/>
  <c r="D73" i="44"/>
  <c r="E73" i="44"/>
  <c r="G73" i="44"/>
  <c r="S9" i="34" l="1"/>
  <c r="S215" i="34"/>
  <c r="C73" i="44"/>
  <c r="S8" i="34" l="1"/>
  <c r="K11" i="49"/>
  <c r="M11" i="49"/>
  <c r="O11" i="49"/>
  <c r="M312" i="49"/>
  <c r="M311" i="49" s="1"/>
  <c r="M310" i="49" s="1"/>
  <c r="M189" i="49"/>
  <c r="M245" i="49"/>
  <c r="AT314" i="34"/>
  <c r="AT311" i="34"/>
  <c r="AT310" i="34" s="1"/>
  <c r="AT303" i="34"/>
  <c r="AT298" i="34"/>
  <c r="AT294" i="34"/>
  <c r="AT293" i="34" s="1"/>
  <c r="AT287" i="34"/>
  <c r="AT285" i="34"/>
  <c r="AT282" i="34"/>
  <c r="AT281" i="34" s="1"/>
  <c r="AT275" i="34"/>
  <c r="AT271" i="34"/>
  <c r="AT260" i="34"/>
  <c r="AT259" i="34" s="1"/>
  <c r="AT258" i="34" s="1"/>
  <c r="AT251" i="34"/>
  <c r="AT244" i="34"/>
  <c r="AT241" i="34"/>
  <c r="AT238" i="34"/>
  <c r="AT228" i="34"/>
  <c r="AT221" i="34"/>
  <c r="AT218" i="34"/>
  <c r="AT217" i="34" s="1"/>
  <c r="AT211" i="34"/>
  <c r="AT203" i="34"/>
  <c r="AT197" i="34"/>
  <c r="AT193" i="34"/>
  <c r="AT186" i="34"/>
  <c r="AT177" i="34"/>
  <c r="AT166" i="34"/>
  <c r="AT164" i="34"/>
  <c r="AT158" i="34"/>
  <c r="AT156" i="34"/>
  <c r="AT153" i="34"/>
  <c r="AT146" i="34"/>
  <c r="AT145" i="34" s="1"/>
  <c r="AT140" i="34"/>
  <c r="AT137" i="34"/>
  <c r="AT130" i="34"/>
  <c r="AT129" i="34" s="1"/>
  <c r="AT124" i="34"/>
  <c r="AT120" i="34"/>
  <c r="AT116" i="34"/>
  <c r="AT114" i="34"/>
  <c r="AT107" i="34"/>
  <c r="AT106" i="34" s="1"/>
  <c r="AT101" i="34"/>
  <c r="AT98" i="34"/>
  <c r="AT94" i="34"/>
  <c r="AT93" i="34" s="1"/>
  <c r="AT84" i="34"/>
  <c r="AT83" i="34" s="1"/>
  <c r="AT79" i="34"/>
  <c r="AT77" i="34"/>
  <c r="AT74" i="34"/>
  <c r="AT71" i="34" s="1"/>
  <c r="AT72" i="34"/>
  <c r="AT65" i="34"/>
  <c r="AT63" i="34"/>
  <c r="AT54" i="34"/>
  <c r="AT51" i="34"/>
  <c r="AT47" i="34"/>
  <c r="AT45" i="34"/>
  <c r="AT44" i="34" s="1"/>
  <c r="AT41" i="34"/>
  <c r="AT37" i="34"/>
  <c r="AT34" i="34"/>
  <c r="AT31" i="34"/>
  <c r="AT30" i="34" s="1"/>
  <c r="AT21" i="34"/>
  <c r="AT20" i="34" s="1"/>
  <c r="AT19" i="34" s="1"/>
  <c r="AT14" i="34"/>
  <c r="AT10" i="34" s="1"/>
  <c r="R314" i="34"/>
  <c r="R311" i="34"/>
  <c r="R310" i="34" s="1"/>
  <c r="R303" i="34"/>
  <c r="R298" i="34"/>
  <c r="R294" i="34"/>
  <c r="R293" i="34" s="1"/>
  <c r="R287" i="34"/>
  <c r="R285" i="34"/>
  <c r="R282" i="34"/>
  <c r="R281" i="34" s="1"/>
  <c r="R275" i="34"/>
  <c r="R271" i="34"/>
  <c r="R260" i="34"/>
  <c r="R259" i="34" s="1"/>
  <c r="R258" i="34" s="1"/>
  <c r="R251" i="34"/>
  <c r="R244" i="34"/>
  <c r="R241" i="34"/>
  <c r="R238" i="34"/>
  <c r="R228" i="34"/>
  <c r="R221" i="34"/>
  <c r="R218" i="34"/>
  <c r="R217" i="34" s="1"/>
  <c r="R211" i="34"/>
  <c r="R203" i="34"/>
  <c r="R197" i="34"/>
  <c r="R193" i="34"/>
  <c r="R186" i="34"/>
  <c r="R177" i="34"/>
  <c r="R166" i="34"/>
  <c r="R164" i="34"/>
  <c r="R158" i="34"/>
  <c r="R156" i="34"/>
  <c r="R153" i="34"/>
  <c r="R146" i="34"/>
  <c r="R145" i="34" s="1"/>
  <c r="R140" i="34"/>
  <c r="R137" i="34"/>
  <c r="R130" i="34"/>
  <c r="R129" i="34" s="1"/>
  <c r="R124" i="34"/>
  <c r="R120" i="34"/>
  <c r="R116" i="34"/>
  <c r="R114" i="34"/>
  <c r="R107" i="34"/>
  <c r="R106" i="34" s="1"/>
  <c r="R101" i="34"/>
  <c r="R98" i="34"/>
  <c r="R94" i="34"/>
  <c r="R93" i="34" s="1"/>
  <c r="R84" i="34"/>
  <c r="R83" i="34" s="1"/>
  <c r="R79" i="34"/>
  <c r="R77" i="34"/>
  <c r="R74" i="34"/>
  <c r="R71" i="34" s="1"/>
  <c r="R72" i="34"/>
  <c r="R65" i="34"/>
  <c r="R63" i="34"/>
  <c r="R54" i="34"/>
  <c r="R51" i="34"/>
  <c r="R47" i="34"/>
  <c r="R45" i="34"/>
  <c r="R44" i="34" s="1"/>
  <c r="R41" i="34"/>
  <c r="R37" i="34"/>
  <c r="R34" i="34"/>
  <c r="R31" i="34"/>
  <c r="R30" i="34" s="1"/>
  <c r="R21" i="34"/>
  <c r="R20" i="34" s="1"/>
  <c r="R19" i="34" s="1"/>
  <c r="R14" i="34"/>
  <c r="R10" i="34" s="1"/>
  <c r="AY133" i="36"/>
  <c r="AY132" i="36" s="1"/>
  <c r="AY131" i="36" s="1"/>
  <c r="AY128" i="36"/>
  <c r="AY126" i="36"/>
  <c r="AY119" i="36"/>
  <c r="AY116" i="36"/>
  <c r="AY113" i="36"/>
  <c r="AY108" i="36"/>
  <c r="AY98" i="36"/>
  <c r="AY94" i="36"/>
  <c r="AY85" i="36"/>
  <c r="AY63" i="36"/>
  <c r="AY42" i="36"/>
  <c r="AY37" i="36"/>
  <c r="AY36" i="36" s="1"/>
  <c r="AY32" i="36"/>
  <c r="AY24" i="36"/>
  <c r="AY21" i="36"/>
  <c r="AY20" i="36" s="1"/>
  <c r="AY16" i="36"/>
  <c r="T133" i="36"/>
  <c r="T132" i="36" s="1"/>
  <c r="T131" i="36" s="1"/>
  <c r="T128" i="36"/>
  <c r="T126" i="36"/>
  <c r="T119" i="36"/>
  <c r="T116" i="36"/>
  <c r="T113" i="36"/>
  <c r="T108" i="36"/>
  <c r="T98" i="36"/>
  <c r="T94" i="36"/>
  <c r="T85" i="36"/>
  <c r="T63" i="36"/>
  <c r="T42" i="36"/>
  <c r="T37" i="36"/>
  <c r="T36" i="36" s="1"/>
  <c r="T32" i="36"/>
  <c r="T24" i="36"/>
  <c r="T21" i="36"/>
  <c r="T20" i="36" s="1"/>
  <c r="T16" i="36"/>
  <c r="AT136" i="34" l="1"/>
  <c r="AT135" i="34" s="1"/>
  <c r="AT50" i="34"/>
  <c r="AT76" i="34"/>
  <c r="AT70" i="34" s="1"/>
  <c r="AT119" i="34"/>
  <c r="AT118" i="34" s="1"/>
  <c r="AT33" i="34"/>
  <c r="AT29" i="34" s="1"/>
  <c r="AT243" i="34"/>
  <c r="AT192" i="34"/>
  <c r="R152" i="34"/>
  <c r="R151" i="34" s="1"/>
  <c r="AT237" i="34"/>
  <c r="AT309" i="34"/>
  <c r="AT152" i="34"/>
  <c r="AT151" i="34" s="1"/>
  <c r="AT297" i="34"/>
  <c r="AT292" i="34" s="1"/>
  <c r="R192" i="34"/>
  <c r="R309" i="34"/>
  <c r="AT97" i="34"/>
  <c r="AT96" i="34" s="1"/>
  <c r="AT220" i="34"/>
  <c r="AT216" i="34" s="1"/>
  <c r="AT176" i="34"/>
  <c r="R270" i="34"/>
  <c r="R119" i="34"/>
  <c r="R118" i="34" s="1"/>
  <c r="R43" i="34"/>
  <c r="R97" i="34"/>
  <c r="R96" i="34" s="1"/>
  <c r="R76" i="34"/>
  <c r="R70" i="34" s="1"/>
  <c r="AT202" i="34"/>
  <c r="R202" i="34"/>
  <c r="R220" i="34"/>
  <c r="R216" i="34" s="1"/>
  <c r="R113" i="34"/>
  <c r="R112" i="34" s="1"/>
  <c r="R62" i="34"/>
  <c r="R176" i="34"/>
  <c r="R243" i="34"/>
  <c r="R284" i="34"/>
  <c r="R280" i="34" s="1"/>
  <c r="AT62" i="34"/>
  <c r="AT113" i="34"/>
  <c r="AT112" i="34" s="1"/>
  <c r="R297" i="34"/>
  <c r="R292" i="34" s="1"/>
  <c r="R82" i="34"/>
  <c r="AT82" i="34"/>
  <c r="R50" i="34"/>
  <c r="R163" i="34"/>
  <c r="AT43" i="34"/>
  <c r="R33" i="34"/>
  <c r="R29" i="34" s="1"/>
  <c r="R136" i="34"/>
  <c r="R135" i="34" s="1"/>
  <c r="T12" i="36"/>
  <c r="AY84" i="36"/>
  <c r="AY83" i="36" s="1"/>
  <c r="AY82" i="36" s="1"/>
  <c r="AY12" i="36"/>
  <c r="T84" i="36"/>
  <c r="T83" i="36" s="1"/>
  <c r="T82" i="36" s="1"/>
  <c r="AY19" i="36"/>
  <c r="T41" i="36"/>
  <c r="T40" i="36" s="1"/>
  <c r="T125" i="36"/>
  <c r="T124" i="36" s="1"/>
  <c r="T123" i="36" s="1"/>
  <c r="T122" i="36" s="1"/>
  <c r="AY125" i="36"/>
  <c r="AY124" i="36" s="1"/>
  <c r="AY123" i="36" s="1"/>
  <c r="AY122" i="36" s="1"/>
  <c r="R237" i="34"/>
  <c r="AT163" i="34"/>
  <c r="AT270" i="34"/>
  <c r="AT284" i="34"/>
  <c r="AT280" i="34" s="1"/>
  <c r="AY41" i="36"/>
  <c r="AY40" i="36" s="1"/>
  <c r="T19" i="36"/>
  <c r="M12" i="49"/>
  <c r="M9" i="49" s="1"/>
  <c r="M10" i="49" s="1"/>
  <c r="C271" i="49"/>
  <c r="D271" i="49"/>
  <c r="I271" i="49"/>
  <c r="AT236" i="34" l="1"/>
  <c r="AT162" i="34"/>
  <c r="AT191" i="34"/>
  <c r="R191" i="34"/>
  <c r="R265" i="34"/>
  <c r="AT265" i="34"/>
  <c r="R236" i="34"/>
  <c r="R162" i="34"/>
  <c r="AT49" i="34"/>
  <c r="R49" i="34"/>
  <c r="T11" i="36"/>
  <c r="AY11" i="36"/>
  <c r="AY39" i="36"/>
  <c r="T39" i="36"/>
  <c r="I96" i="49"/>
  <c r="A100" i="49"/>
  <c r="A101" i="49"/>
  <c r="A102" i="49"/>
  <c r="A103" i="49"/>
  <c r="A104" i="49"/>
  <c r="A105" i="49"/>
  <c r="A106" i="49"/>
  <c r="A107" i="49"/>
  <c r="A108" i="49"/>
  <c r="A109" i="49"/>
  <c r="A110" i="49"/>
  <c r="A111" i="49"/>
  <c r="A112" i="49"/>
  <c r="A113" i="49"/>
  <c r="A114" i="49"/>
  <c r="A115" i="49"/>
  <c r="A116" i="49"/>
  <c r="L231" i="49"/>
  <c r="J231" i="49" s="1"/>
  <c r="B231" i="49"/>
  <c r="L229" i="49"/>
  <c r="J229" i="49" s="1"/>
  <c r="B229" i="49"/>
  <c r="L222" i="49"/>
  <c r="J222" i="49" s="1"/>
  <c r="B222" i="49"/>
  <c r="L220" i="49"/>
  <c r="B220" i="49"/>
  <c r="L210" i="49"/>
  <c r="B210" i="49"/>
  <c r="R210" i="49"/>
  <c r="L201" i="49"/>
  <c r="L200" i="49"/>
  <c r="J200" i="49" s="1"/>
  <c r="L199" i="49"/>
  <c r="J199" i="49" s="1"/>
  <c r="L198" i="49"/>
  <c r="J198" i="49" s="1"/>
  <c r="B201" i="49"/>
  <c r="B200" i="49"/>
  <c r="B199" i="49"/>
  <c r="B198" i="49"/>
  <c r="L194" i="49"/>
  <c r="J194" i="49" s="1"/>
  <c r="L193" i="49"/>
  <c r="J193" i="49" s="1"/>
  <c r="B194" i="49"/>
  <c r="B193" i="49"/>
  <c r="L109" i="49"/>
  <c r="J109" i="49" s="1"/>
  <c r="B109" i="49"/>
  <c r="L244" i="49"/>
  <c r="K244" i="49"/>
  <c r="B244" i="49"/>
  <c r="L243" i="49"/>
  <c r="K243" i="49"/>
  <c r="B243" i="49"/>
  <c r="L242" i="49"/>
  <c r="K242" i="49"/>
  <c r="B242" i="49"/>
  <c r="L241" i="49"/>
  <c r="K241" i="49"/>
  <c r="B241" i="49"/>
  <c r="L240" i="49"/>
  <c r="K240" i="49"/>
  <c r="B240" i="49"/>
  <c r="L239" i="49"/>
  <c r="K239" i="49"/>
  <c r="B239" i="49"/>
  <c r="L238" i="49"/>
  <c r="K238" i="49"/>
  <c r="B238" i="49"/>
  <c r="L236" i="49"/>
  <c r="K236" i="49"/>
  <c r="B236" i="49"/>
  <c r="L235" i="49"/>
  <c r="K235" i="49"/>
  <c r="B235" i="49"/>
  <c r="L234" i="49"/>
  <c r="K234" i="49"/>
  <c r="B234" i="49"/>
  <c r="L233" i="49"/>
  <c r="K233" i="49"/>
  <c r="B233" i="49"/>
  <c r="L232" i="49"/>
  <c r="K232" i="49"/>
  <c r="B232" i="49"/>
  <c r="K338" i="49"/>
  <c r="J338" i="49" s="1"/>
  <c r="B338" i="49"/>
  <c r="L230" i="49"/>
  <c r="K230" i="49"/>
  <c r="B230" i="49"/>
  <c r="L337" i="49"/>
  <c r="K337" i="49"/>
  <c r="B337" i="49"/>
  <c r="L336" i="49"/>
  <c r="K336" i="49"/>
  <c r="B336" i="49"/>
  <c r="L335" i="49"/>
  <c r="K335" i="49"/>
  <c r="B335" i="49"/>
  <c r="L334" i="49"/>
  <c r="K334" i="49"/>
  <c r="B334" i="49"/>
  <c r="L333" i="49"/>
  <c r="K333" i="49"/>
  <c r="B333" i="49"/>
  <c r="K332" i="49"/>
  <c r="J332" i="49" s="1"/>
  <c r="B332" i="49"/>
  <c r="L228" i="49"/>
  <c r="K228" i="49"/>
  <c r="B228" i="49"/>
  <c r="L227" i="49"/>
  <c r="K227" i="49"/>
  <c r="B227" i="49"/>
  <c r="L226" i="49"/>
  <c r="K226" i="49"/>
  <c r="B226" i="49"/>
  <c r="L225" i="49"/>
  <c r="K225" i="49"/>
  <c r="B225" i="49"/>
  <c r="L224" i="49"/>
  <c r="K224" i="49"/>
  <c r="B224" i="49"/>
  <c r="L223" i="49"/>
  <c r="K223" i="49"/>
  <c r="B223" i="49"/>
  <c r="K331" i="49"/>
  <c r="J331" i="49" s="1"/>
  <c r="B331" i="49"/>
  <c r="L221" i="49"/>
  <c r="K221" i="49"/>
  <c r="B221" i="49"/>
  <c r="K330" i="49"/>
  <c r="J330" i="49" s="1"/>
  <c r="B330" i="49"/>
  <c r="L329" i="49"/>
  <c r="K329" i="49"/>
  <c r="B329" i="49"/>
  <c r="L328" i="49"/>
  <c r="K328" i="49"/>
  <c r="B328" i="49"/>
  <c r="L217" i="49"/>
  <c r="K217" i="49"/>
  <c r="B217" i="49"/>
  <c r="L216" i="49"/>
  <c r="K216" i="49"/>
  <c r="B216" i="49"/>
  <c r="L215" i="49"/>
  <c r="K215" i="49"/>
  <c r="B215" i="49"/>
  <c r="K214" i="49"/>
  <c r="B214" i="49"/>
  <c r="L213" i="49"/>
  <c r="K213" i="49"/>
  <c r="B213" i="49"/>
  <c r="L212" i="49"/>
  <c r="K212" i="49"/>
  <c r="B212" i="49"/>
  <c r="L325" i="49"/>
  <c r="K325" i="49"/>
  <c r="B325" i="49"/>
  <c r="L324" i="49"/>
  <c r="K324" i="49"/>
  <c r="B324" i="49"/>
  <c r="L323" i="49"/>
  <c r="K323" i="49"/>
  <c r="B323" i="49"/>
  <c r="L322" i="49"/>
  <c r="K322" i="49"/>
  <c r="B322" i="49"/>
  <c r="L321" i="49"/>
  <c r="K321" i="49"/>
  <c r="B321" i="49"/>
  <c r="L320" i="49"/>
  <c r="K320" i="49"/>
  <c r="B320" i="49"/>
  <c r="K319" i="49"/>
  <c r="B319" i="49"/>
  <c r="L209" i="49"/>
  <c r="K209" i="49"/>
  <c r="B209" i="49"/>
  <c r="L208" i="49"/>
  <c r="K208" i="49"/>
  <c r="B208" i="49"/>
  <c r="L207" i="49"/>
  <c r="K207" i="49"/>
  <c r="B207" i="49"/>
  <c r="L206" i="49"/>
  <c r="K206" i="49"/>
  <c r="B206" i="49"/>
  <c r="L205" i="49"/>
  <c r="K205" i="49"/>
  <c r="B205" i="49"/>
  <c r="L204" i="49"/>
  <c r="K204" i="49"/>
  <c r="B204" i="49"/>
  <c r="L203" i="49"/>
  <c r="K203" i="49"/>
  <c r="B203" i="49"/>
  <c r="L202" i="49"/>
  <c r="K202" i="49"/>
  <c r="B202" i="49"/>
  <c r="K318" i="49"/>
  <c r="B318" i="49"/>
  <c r="K317" i="49"/>
  <c r="B317" i="49"/>
  <c r="K316" i="49"/>
  <c r="B316" i="49"/>
  <c r="K315" i="49"/>
  <c r="B315" i="49"/>
  <c r="L197" i="49"/>
  <c r="K197" i="49"/>
  <c r="B197" i="49"/>
  <c r="L196" i="49"/>
  <c r="K196" i="49"/>
  <c r="B196" i="49"/>
  <c r="L195" i="49"/>
  <c r="K195" i="49"/>
  <c r="B195" i="49"/>
  <c r="K314" i="49"/>
  <c r="B314" i="49"/>
  <c r="K313" i="49"/>
  <c r="B313" i="49"/>
  <c r="L192" i="49"/>
  <c r="K192" i="49"/>
  <c r="B192" i="49"/>
  <c r="L141" i="49"/>
  <c r="K141" i="49"/>
  <c r="B141" i="49"/>
  <c r="L140" i="49"/>
  <c r="K140" i="49"/>
  <c r="B140" i="49"/>
  <c r="L139" i="49"/>
  <c r="K139" i="49"/>
  <c r="B139" i="49"/>
  <c r="L138" i="49"/>
  <c r="K138" i="49"/>
  <c r="B138" i="49"/>
  <c r="L137" i="49"/>
  <c r="K137" i="49"/>
  <c r="B137" i="49"/>
  <c r="L136" i="49"/>
  <c r="K136" i="49"/>
  <c r="B136" i="49"/>
  <c r="L135" i="49"/>
  <c r="K135" i="49"/>
  <c r="B135" i="49"/>
  <c r="L134" i="49"/>
  <c r="K134" i="49"/>
  <c r="B134" i="49"/>
  <c r="L133" i="49"/>
  <c r="K133" i="49"/>
  <c r="B133" i="49"/>
  <c r="L132" i="49"/>
  <c r="K132" i="49"/>
  <c r="B132" i="49"/>
  <c r="L131" i="49"/>
  <c r="K131" i="49"/>
  <c r="B131" i="49"/>
  <c r="L130" i="49"/>
  <c r="K130" i="49"/>
  <c r="B130" i="49"/>
  <c r="L129" i="49"/>
  <c r="K129" i="49"/>
  <c r="B129" i="49"/>
  <c r="L128" i="49"/>
  <c r="K128" i="49"/>
  <c r="B128" i="49"/>
  <c r="L127" i="49"/>
  <c r="K127" i="49"/>
  <c r="B127" i="49"/>
  <c r="L126" i="49"/>
  <c r="K126" i="49"/>
  <c r="B126" i="49"/>
  <c r="L125" i="49"/>
  <c r="K125" i="49"/>
  <c r="B125" i="49"/>
  <c r="L124" i="49"/>
  <c r="K124" i="49"/>
  <c r="B124" i="49"/>
  <c r="L123" i="49"/>
  <c r="K123" i="49"/>
  <c r="B123" i="49"/>
  <c r="L122" i="49"/>
  <c r="K122" i="49"/>
  <c r="B122" i="49"/>
  <c r="L121" i="49"/>
  <c r="K121" i="49"/>
  <c r="B121" i="49"/>
  <c r="L120" i="49"/>
  <c r="K120" i="49"/>
  <c r="B120" i="49"/>
  <c r="L119" i="49"/>
  <c r="K119" i="49"/>
  <c r="B119" i="49"/>
  <c r="T118" i="49"/>
  <c r="L118" i="49"/>
  <c r="K118" i="49"/>
  <c r="B118" i="49"/>
  <c r="L187" i="49"/>
  <c r="K187" i="49"/>
  <c r="B187" i="49"/>
  <c r="L186" i="49"/>
  <c r="K186" i="49"/>
  <c r="B186" i="49"/>
  <c r="L185" i="49"/>
  <c r="K185" i="49"/>
  <c r="B185" i="49"/>
  <c r="L184" i="49"/>
  <c r="K184" i="49"/>
  <c r="B184" i="49"/>
  <c r="O183" i="49"/>
  <c r="L183" i="49"/>
  <c r="K183" i="49"/>
  <c r="B183" i="49"/>
  <c r="O182" i="49"/>
  <c r="K182" i="49"/>
  <c r="B182" i="49"/>
  <c r="L181" i="49"/>
  <c r="K181" i="49"/>
  <c r="B181" i="49"/>
  <c r="A181" i="49"/>
  <c r="L180" i="49"/>
  <c r="K180" i="49"/>
  <c r="B180" i="49"/>
  <c r="A180" i="49"/>
  <c r="L179" i="49"/>
  <c r="K179" i="49"/>
  <c r="B179" i="49"/>
  <c r="A179" i="49"/>
  <c r="L178" i="49"/>
  <c r="K178" i="49"/>
  <c r="B178" i="49"/>
  <c r="A178" i="49"/>
  <c r="L116" i="49"/>
  <c r="K116" i="49"/>
  <c r="B116" i="49"/>
  <c r="L115" i="49"/>
  <c r="K115" i="49"/>
  <c r="B115" i="49"/>
  <c r="L114" i="49"/>
  <c r="K114" i="49"/>
  <c r="B114" i="49"/>
  <c r="L113" i="49"/>
  <c r="K113" i="49"/>
  <c r="B113" i="49"/>
  <c r="L112" i="49"/>
  <c r="K112" i="49"/>
  <c r="B112" i="49"/>
  <c r="L111" i="49"/>
  <c r="K111" i="49"/>
  <c r="B111" i="49"/>
  <c r="L110" i="49"/>
  <c r="K110" i="49"/>
  <c r="B110" i="49"/>
  <c r="L309" i="49"/>
  <c r="K309" i="49"/>
  <c r="B309" i="49"/>
  <c r="A309" i="49"/>
  <c r="L308" i="49"/>
  <c r="K308" i="49"/>
  <c r="B308" i="49"/>
  <c r="A308" i="49"/>
  <c r="L307" i="49"/>
  <c r="K307" i="49"/>
  <c r="B307" i="49"/>
  <c r="A307" i="49"/>
  <c r="L306" i="49"/>
  <c r="K306" i="49"/>
  <c r="B306" i="49"/>
  <c r="A306" i="49"/>
  <c r="L305" i="49"/>
  <c r="K305" i="49"/>
  <c r="B305" i="49"/>
  <c r="A305" i="49"/>
  <c r="L304" i="49"/>
  <c r="K304" i="49"/>
  <c r="B304" i="49"/>
  <c r="A304" i="49"/>
  <c r="L303" i="49"/>
  <c r="K303" i="49"/>
  <c r="B303" i="49"/>
  <c r="A303" i="49"/>
  <c r="L302" i="49"/>
  <c r="K302" i="49"/>
  <c r="B302" i="49"/>
  <c r="A302" i="49"/>
  <c r="L301" i="49"/>
  <c r="K301" i="49"/>
  <c r="B301" i="49"/>
  <c r="A301" i="49"/>
  <c r="L300" i="49"/>
  <c r="K300" i="49"/>
  <c r="B300" i="49"/>
  <c r="A300" i="49"/>
  <c r="L299" i="49"/>
  <c r="K299" i="49"/>
  <c r="B299" i="49"/>
  <c r="A299" i="49"/>
  <c r="L298" i="49"/>
  <c r="K298" i="49"/>
  <c r="B298" i="49"/>
  <c r="L297" i="49"/>
  <c r="K297" i="49"/>
  <c r="B297" i="49"/>
  <c r="A297" i="49"/>
  <c r="L296" i="49"/>
  <c r="K296" i="49"/>
  <c r="B296" i="49"/>
  <c r="A296" i="49"/>
  <c r="L295" i="49"/>
  <c r="K295" i="49"/>
  <c r="B295" i="49"/>
  <c r="A295" i="49"/>
  <c r="L294" i="49"/>
  <c r="K294" i="49"/>
  <c r="B294" i="49"/>
  <c r="A294" i="49"/>
  <c r="L293" i="49"/>
  <c r="K293" i="49"/>
  <c r="B293" i="49"/>
  <c r="A293" i="49"/>
  <c r="L292" i="49"/>
  <c r="K292" i="49"/>
  <c r="B292" i="49"/>
  <c r="A292" i="49"/>
  <c r="L291" i="49"/>
  <c r="K291" i="49"/>
  <c r="B291" i="49"/>
  <c r="A291" i="49"/>
  <c r="L290" i="49"/>
  <c r="K290" i="49"/>
  <c r="B290" i="49"/>
  <c r="A290" i="49"/>
  <c r="K289" i="49"/>
  <c r="B289" i="49"/>
  <c r="A289" i="49"/>
  <c r="L108" i="49"/>
  <c r="K108" i="49"/>
  <c r="B108" i="49"/>
  <c r="L107" i="49"/>
  <c r="K107" i="49"/>
  <c r="B107" i="49"/>
  <c r="L106" i="49"/>
  <c r="K106" i="49"/>
  <c r="B106" i="49"/>
  <c r="L105" i="49"/>
  <c r="K105" i="49"/>
  <c r="B105" i="49"/>
  <c r="L104" i="49"/>
  <c r="K104" i="49"/>
  <c r="B104" i="49"/>
  <c r="L103" i="49"/>
  <c r="K103" i="49"/>
  <c r="B103" i="49"/>
  <c r="L102" i="49"/>
  <c r="K102" i="49"/>
  <c r="B102" i="49"/>
  <c r="L101" i="49"/>
  <c r="K101" i="49"/>
  <c r="B101" i="49"/>
  <c r="L100" i="49"/>
  <c r="K100" i="49"/>
  <c r="B100" i="49"/>
  <c r="L99" i="49"/>
  <c r="K99" i="49"/>
  <c r="B99" i="49"/>
  <c r="A99" i="49"/>
  <c r="L98" i="49"/>
  <c r="K98" i="49"/>
  <c r="B98" i="49"/>
  <c r="A98" i="49"/>
  <c r="L95" i="49"/>
  <c r="K95" i="49"/>
  <c r="B95" i="49"/>
  <c r="L94" i="49"/>
  <c r="K94" i="49"/>
  <c r="B94" i="49"/>
  <c r="L93" i="49"/>
  <c r="K93" i="49"/>
  <c r="B93" i="49"/>
  <c r="L92" i="49"/>
  <c r="K92" i="49"/>
  <c r="B92" i="49"/>
  <c r="L91" i="49"/>
  <c r="K91" i="49"/>
  <c r="B91" i="49"/>
  <c r="L90" i="49"/>
  <c r="K90" i="49"/>
  <c r="B90" i="49"/>
  <c r="L89" i="49"/>
  <c r="K89" i="49"/>
  <c r="B89" i="49"/>
  <c r="L88" i="49"/>
  <c r="K88" i="49"/>
  <c r="B88" i="49"/>
  <c r="L87" i="49"/>
  <c r="K87" i="49"/>
  <c r="B87" i="49"/>
  <c r="L86" i="49"/>
  <c r="K86" i="49"/>
  <c r="B86" i="49"/>
  <c r="L85" i="49"/>
  <c r="K85" i="49"/>
  <c r="B85" i="49"/>
  <c r="L84" i="49"/>
  <c r="K84" i="49"/>
  <c r="B84" i="49"/>
  <c r="L83" i="49"/>
  <c r="K83" i="49"/>
  <c r="B83" i="49"/>
  <c r="L82" i="49"/>
  <c r="K82" i="49"/>
  <c r="B82" i="49"/>
  <c r="L81" i="49"/>
  <c r="K81" i="49"/>
  <c r="B81" i="49"/>
  <c r="L80" i="49"/>
  <c r="K80" i="49"/>
  <c r="B80" i="49"/>
  <c r="L79" i="49"/>
  <c r="K79" i="49"/>
  <c r="B79" i="49"/>
  <c r="K78" i="49"/>
  <c r="B78" i="49"/>
  <c r="L77" i="49"/>
  <c r="K77" i="49"/>
  <c r="B77" i="49"/>
  <c r="L76" i="49"/>
  <c r="K76" i="49"/>
  <c r="B76" i="49"/>
  <c r="L75" i="49"/>
  <c r="K75" i="49"/>
  <c r="B75" i="49"/>
  <c r="L74" i="49"/>
  <c r="K74" i="49"/>
  <c r="B74" i="49"/>
  <c r="L73" i="49"/>
  <c r="K73" i="49"/>
  <c r="B73" i="49"/>
  <c r="L175" i="49"/>
  <c r="K175" i="49"/>
  <c r="B175" i="49"/>
  <c r="L174" i="49"/>
  <c r="K174" i="49"/>
  <c r="B174" i="49"/>
  <c r="L173" i="49"/>
  <c r="K173" i="49"/>
  <c r="B173" i="49"/>
  <c r="L172" i="49"/>
  <c r="K172" i="49"/>
  <c r="B172" i="49"/>
  <c r="L171" i="49"/>
  <c r="K171" i="49"/>
  <c r="B171" i="49"/>
  <c r="L170" i="49"/>
  <c r="K170" i="49"/>
  <c r="B170" i="49"/>
  <c r="L169" i="49"/>
  <c r="K169" i="49"/>
  <c r="B169" i="49"/>
  <c r="L168" i="49"/>
  <c r="K168" i="49"/>
  <c r="B168" i="49"/>
  <c r="L167" i="49"/>
  <c r="K167" i="49"/>
  <c r="B167" i="49"/>
  <c r="L166" i="49"/>
  <c r="K166" i="49"/>
  <c r="B166" i="49"/>
  <c r="L165" i="49"/>
  <c r="K165" i="49"/>
  <c r="B165" i="49"/>
  <c r="L164" i="49"/>
  <c r="K164" i="49"/>
  <c r="B164" i="49"/>
  <c r="L163" i="49"/>
  <c r="K163" i="49"/>
  <c r="B163" i="49"/>
  <c r="L162" i="49"/>
  <c r="K162" i="49"/>
  <c r="B162" i="49"/>
  <c r="L161" i="49"/>
  <c r="K161" i="49"/>
  <c r="B161" i="49"/>
  <c r="L160" i="49"/>
  <c r="K160" i="49"/>
  <c r="B160" i="49"/>
  <c r="L159" i="49"/>
  <c r="K159" i="49"/>
  <c r="B159" i="49"/>
  <c r="L158" i="49"/>
  <c r="K158" i="49"/>
  <c r="B158" i="49"/>
  <c r="L157" i="49"/>
  <c r="K157" i="49"/>
  <c r="B157" i="49"/>
  <c r="L156" i="49"/>
  <c r="K156" i="49"/>
  <c r="B156" i="49"/>
  <c r="L155" i="49"/>
  <c r="K155" i="49"/>
  <c r="B155" i="49"/>
  <c r="L154" i="49"/>
  <c r="K154" i="49"/>
  <c r="B154" i="49"/>
  <c r="L153" i="49"/>
  <c r="K153" i="49"/>
  <c r="B153" i="49"/>
  <c r="L152" i="49"/>
  <c r="K152" i="49"/>
  <c r="B152" i="49"/>
  <c r="L151" i="49"/>
  <c r="K151" i="49"/>
  <c r="B151" i="49"/>
  <c r="L150" i="49"/>
  <c r="K150" i="49"/>
  <c r="B150" i="49"/>
  <c r="L286" i="49"/>
  <c r="K286" i="49"/>
  <c r="B286" i="49"/>
  <c r="L71" i="49"/>
  <c r="K71" i="49"/>
  <c r="B71" i="49"/>
  <c r="L70" i="49"/>
  <c r="K70" i="49"/>
  <c r="B70" i="49"/>
  <c r="L69" i="49"/>
  <c r="K69" i="49"/>
  <c r="B69" i="49"/>
  <c r="K68" i="49"/>
  <c r="B68" i="49"/>
  <c r="K67" i="49"/>
  <c r="B67" i="49"/>
  <c r="L66" i="49"/>
  <c r="K66" i="49"/>
  <c r="B66" i="49"/>
  <c r="L65" i="49"/>
  <c r="K65" i="49"/>
  <c r="B65" i="49"/>
  <c r="L285" i="49"/>
  <c r="K285" i="49"/>
  <c r="B285" i="49"/>
  <c r="T284" i="49"/>
  <c r="T290" i="49" s="1"/>
  <c r="T298" i="49" s="1"/>
  <c r="T306" i="49" s="1"/>
  <c r="L284" i="49"/>
  <c r="K284" i="49"/>
  <c r="B284" i="49"/>
  <c r="L283" i="49"/>
  <c r="K283" i="49"/>
  <c r="B283" i="49"/>
  <c r="L282" i="49"/>
  <c r="K282" i="49"/>
  <c r="B282" i="49"/>
  <c r="L281" i="49"/>
  <c r="K281" i="49"/>
  <c r="B281" i="49"/>
  <c r="L280" i="49"/>
  <c r="K280" i="49"/>
  <c r="B280" i="49"/>
  <c r="L279" i="49"/>
  <c r="K279" i="49"/>
  <c r="B279" i="49"/>
  <c r="L278" i="49"/>
  <c r="K278" i="49"/>
  <c r="B278" i="49"/>
  <c r="L277" i="49"/>
  <c r="K277" i="49"/>
  <c r="B277" i="49"/>
  <c r="L276" i="49"/>
  <c r="K276" i="49"/>
  <c r="B276" i="49"/>
  <c r="L275" i="49"/>
  <c r="K275" i="49"/>
  <c r="B275" i="49"/>
  <c r="L274" i="49"/>
  <c r="K274" i="49"/>
  <c r="B274" i="49"/>
  <c r="B61" i="49"/>
  <c r="B60" i="49"/>
  <c r="L269" i="49"/>
  <c r="K269" i="49"/>
  <c r="L268" i="49"/>
  <c r="K268" i="49"/>
  <c r="L267" i="49"/>
  <c r="K267" i="49"/>
  <c r="L266" i="49"/>
  <c r="K266" i="49"/>
  <c r="L263" i="49"/>
  <c r="K263" i="49"/>
  <c r="B263" i="49"/>
  <c r="B262" i="49"/>
  <c r="L261" i="49"/>
  <c r="K261" i="49"/>
  <c r="B261" i="49"/>
  <c r="L260" i="49"/>
  <c r="K260" i="49"/>
  <c r="B260" i="49"/>
  <c r="L258" i="49"/>
  <c r="K258" i="49"/>
  <c r="B258" i="49"/>
  <c r="A258" i="49"/>
  <c r="L257" i="49"/>
  <c r="K257" i="49"/>
  <c r="B257" i="49"/>
  <c r="A257" i="49"/>
  <c r="B256" i="49"/>
  <c r="L45" i="49"/>
  <c r="L44" i="49" s="1"/>
  <c r="L43" i="49" s="1"/>
  <c r="K45" i="49"/>
  <c r="B45" i="49"/>
  <c r="A45" i="49"/>
  <c r="B44" i="49"/>
  <c r="A44" i="49"/>
  <c r="B43" i="49"/>
  <c r="L42" i="49"/>
  <c r="K42" i="49"/>
  <c r="B42" i="49"/>
  <c r="L41" i="49"/>
  <c r="K41" i="49"/>
  <c r="B41" i="49"/>
  <c r="L40" i="49"/>
  <c r="K40" i="49"/>
  <c r="B40" i="49"/>
  <c r="L38" i="49"/>
  <c r="K38" i="49"/>
  <c r="B38" i="49"/>
  <c r="L37" i="49"/>
  <c r="K37" i="49"/>
  <c r="B37" i="49"/>
  <c r="B36" i="49"/>
  <c r="L35" i="49"/>
  <c r="K35" i="49"/>
  <c r="B35" i="49"/>
  <c r="L34" i="49"/>
  <c r="K34" i="49"/>
  <c r="B34" i="49"/>
  <c r="L33" i="49"/>
  <c r="K33" i="49"/>
  <c r="B33" i="49"/>
  <c r="A33" i="49"/>
  <c r="B32" i="49"/>
  <c r="A32" i="49"/>
  <c r="L31" i="49"/>
  <c r="K31" i="49"/>
  <c r="B31" i="49"/>
  <c r="A31" i="49"/>
  <c r="L30" i="49"/>
  <c r="K30" i="49"/>
  <c r="B30" i="49"/>
  <c r="L255" i="49"/>
  <c r="K255" i="49"/>
  <c r="B255" i="49"/>
  <c r="A255" i="49"/>
  <c r="L254" i="49"/>
  <c r="K254" i="49"/>
  <c r="B254" i="49"/>
  <c r="A254" i="49"/>
  <c r="L253" i="49"/>
  <c r="K253" i="49"/>
  <c r="B253" i="49"/>
  <c r="A253" i="49"/>
  <c r="L29" i="49"/>
  <c r="K29" i="49"/>
  <c r="B29" i="49"/>
  <c r="A29" i="49"/>
  <c r="B28" i="49"/>
  <c r="A28" i="49"/>
  <c r="L27" i="49"/>
  <c r="K27" i="49"/>
  <c r="B27" i="49"/>
  <c r="L26" i="49"/>
  <c r="K26" i="49"/>
  <c r="B26" i="49"/>
  <c r="A26" i="49"/>
  <c r="L25" i="49"/>
  <c r="K25" i="49"/>
  <c r="B25" i="49"/>
  <c r="A25" i="49"/>
  <c r="B24" i="49"/>
  <c r="A24" i="49"/>
  <c r="B23" i="49"/>
  <c r="A23" i="49"/>
  <c r="B22" i="49"/>
  <c r="A22" i="49"/>
  <c r="L21" i="49"/>
  <c r="K21" i="49"/>
  <c r="B21" i="49"/>
  <c r="A21" i="49"/>
  <c r="L20" i="49"/>
  <c r="K20" i="49"/>
  <c r="B20" i="49"/>
  <c r="A20" i="49"/>
  <c r="B19" i="49"/>
  <c r="A19" i="49"/>
  <c r="K17" i="49"/>
  <c r="K16" i="49" s="1"/>
  <c r="B17" i="49"/>
  <c r="A17" i="49"/>
  <c r="B16" i="49"/>
  <c r="A16" i="49"/>
  <c r="B15" i="49"/>
  <c r="A15" i="49"/>
  <c r="AT215" i="34" l="1"/>
  <c r="R9" i="34"/>
  <c r="AT9" i="34"/>
  <c r="K19" i="49"/>
  <c r="L19" i="49"/>
  <c r="R215" i="34"/>
  <c r="L256" i="49"/>
  <c r="L327" i="49"/>
  <c r="L326" i="49" s="1"/>
  <c r="J236" i="49"/>
  <c r="K256" i="49"/>
  <c r="K327" i="49"/>
  <c r="K326" i="49" s="1"/>
  <c r="J221" i="49"/>
  <c r="T10" i="36"/>
  <c r="AY10" i="36"/>
  <c r="J234" i="49"/>
  <c r="J233" i="49"/>
  <c r="J226" i="49"/>
  <c r="J224" i="49"/>
  <c r="J228" i="49"/>
  <c r="J235" i="49"/>
  <c r="J232" i="49"/>
  <c r="L312" i="49"/>
  <c r="L311" i="49" s="1"/>
  <c r="J223" i="49"/>
  <c r="J227" i="49"/>
  <c r="J215" i="49"/>
  <c r="J329" i="49"/>
  <c r="J335" i="49"/>
  <c r="J216" i="49"/>
  <c r="J336" i="49"/>
  <c r="J225" i="49"/>
  <c r="J213" i="49"/>
  <c r="J217" i="49"/>
  <c r="J333" i="49"/>
  <c r="J337" i="49"/>
  <c r="K177" i="49"/>
  <c r="K176" i="49" s="1"/>
  <c r="K191" i="49"/>
  <c r="J334" i="49"/>
  <c r="J230" i="49"/>
  <c r="K252" i="49"/>
  <c r="K251" i="49" s="1"/>
  <c r="K247" i="49" s="1"/>
  <c r="K288" i="49"/>
  <c r="K287" i="49" s="1"/>
  <c r="L252" i="49"/>
  <c r="L251" i="49" s="1"/>
  <c r="L247" i="49" s="1"/>
  <c r="K273" i="49"/>
  <c r="K272" i="49" s="1"/>
  <c r="K312" i="49"/>
  <c r="K311" i="49" s="1"/>
  <c r="L273" i="49"/>
  <c r="L272" i="49" s="1"/>
  <c r="L288" i="49"/>
  <c r="L287" i="49" s="1"/>
  <c r="K97" i="49"/>
  <c r="K72" i="49"/>
  <c r="K117" i="49"/>
  <c r="J137" i="49"/>
  <c r="J124" i="49"/>
  <c r="J126" i="49"/>
  <c r="J128" i="49"/>
  <c r="J130" i="49"/>
  <c r="J140" i="49"/>
  <c r="J133" i="49"/>
  <c r="J138" i="49"/>
  <c r="J125" i="49"/>
  <c r="J127" i="49"/>
  <c r="J134" i="49"/>
  <c r="J141" i="49"/>
  <c r="J139" i="49"/>
  <c r="J132" i="49"/>
  <c r="L149" i="49"/>
  <c r="L148" i="49" s="1"/>
  <c r="J129" i="49"/>
  <c r="J136" i="49"/>
  <c r="L97" i="49"/>
  <c r="J135" i="49"/>
  <c r="J131" i="49"/>
  <c r="L117" i="49"/>
  <c r="L28" i="49"/>
  <c r="L32" i="49"/>
  <c r="L36" i="49"/>
  <c r="K64" i="49"/>
  <c r="L191" i="49"/>
  <c r="J220" i="49"/>
  <c r="J201" i="49"/>
  <c r="J210" i="49"/>
  <c r="J282" i="49"/>
  <c r="J21" i="49"/>
  <c r="J25" i="49"/>
  <c r="J263" i="49"/>
  <c r="J268" i="49"/>
  <c r="J281" i="49"/>
  <c r="J156" i="49"/>
  <c r="J168" i="49"/>
  <c r="J77" i="49"/>
  <c r="J89" i="49"/>
  <c r="J98" i="49"/>
  <c r="J100" i="49"/>
  <c r="J102" i="49"/>
  <c r="J104" i="49"/>
  <c r="J106" i="49"/>
  <c r="J108" i="49"/>
  <c r="J290" i="49"/>
  <c r="J292" i="49"/>
  <c r="J294" i="49"/>
  <c r="J296" i="49"/>
  <c r="J179" i="49"/>
  <c r="J181" i="49"/>
  <c r="J314" i="49"/>
  <c r="J206" i="49"/>
  <c r="J20" i="49"/>
  <c r="J26" i="49"/>
  <c r="J275" i="49"/>
  <c r="J162" i="49"/>
  <c r="J174" i="49"/>
  <c r="J83" i="49"/>
  <c r="J95" i="49"/>
  <c r="J99" i="49"/>
  <c r="J101" i="49"/>
  <c r="J103" i="49"/>
  <c r="J105" i="49"/>
  <c r="J107" i="49"/>
  <c r="J289" i="49"/>
  <c r="J291" i="49"/>
  <c r="J293" i="49"/>
  <c r="J295" i="49"/>
  <c r="J297" i="49"/>
  <c r="J178" i="49"/>
  <c r="J180" i="49"/>
  <c r="J317" i="49"/>
  <c r="J321" i="49"/>
  <c r="J239" i="49"/>
  <c r="J85" i="49"/>
  <c r="J202" i="49"/>
  <c r="J267" i="49"/>
  <c r="J280" i="49"/>
  <c r="J66" i="49"/>
  <c r="J71" i="49"/>
  <c r="J155" i="49"/>
  <c r="J160" i="49"/>
  <c r="J167" i="49"/>
  <c r="J172" i="49"/>
  <c r="J76" i="49"/>
  <c r="J81" i="49"/>
  <c r="J88" i="49"/>
  <c r="J93" i="49"/>
  <c r="J119" i="49"/>
  <c r="J121" i="49"/>
  <c r="J123" i="49"/>
  <c r="J313" i="49"/>
  <c r="J315" i="49"/>
  <c r="J205" i="49"/>
  <c r="J319" i="49"/>
  <c r="J212" i="49"/>
  <c r="J261" i="49"/>
  <c r="J279" i="49"/>
  <c r="J65" i="49"/>
  <c r="J154" i="49"/>
  <c r="J166" i="49"/>
  <c r="J75" i="49"/>
  <c r="J87" i="49"/>
  <c r="J192" i="49"/>
  <c r="J204" i="49"/>
  <c r="J325" i="49"/>
  <c r="J323" i="49"/>
  <c r="J260" i="49"/>
  <c r="J278" i="49"/>
  <c r="J285" i="49"/>
  <c r="J153" i="49"/>
  <c r="J165" i="49"/>
  <c r="J74" i="49"/>
  <c r="J86" i="49"/>
  <c r="J203" i="49"/>
  <c r="J324" i="49"/>
  <c r="J253" i="49"/>
  <c r="J255" i="49"/>
  <c r="J33" i="49"/>
  <c r="J38" i="49"/>
  <c r="J274" i="49"/>
  <c r="J161" i="49"/>
  <c r="J173" i="49"/>
  <c r="J82" i="49"/>
  <c r="J94" i="49"/>
  <c r="J120" i="49"/>
  <c r="J122" i="49"/>
  <c r="J316" i="49"/>
  <c r="J320" i="49"/>
  <c r="J328" i="49"/>
  <c r="J238" i="49"/>
  <c r="J284" i="49"/>
  <c r="J70" i="49"/>
  <c r="J159" i="49"/>
  <c r="J171" i="49"/>
  <c r="J80" i="49"/>
  <c r="J92" i="49"/>
  <c r="J197" i="49"/>
  <c r="J209" i="49"/>
  <c r="J269" i="49"/>
  <c r="J277" i="49"/>
  <c r="J152" i="49"/>
  <c r="J164" i="49"/>
  <c r="J266" i="49"/>
  <c r="J118" i="49"/>
  <c r="J157" i="49"/>
  <c r="J169" i="49"/>
  <c r="J90" i="49"/>
  <c r="J195" i="49"/>
  <c r="J207" i="49"/>
  <c r="J29" i="49"/>
  <c r="J254" i="49"/>
  <c r="J37" i="49"/>
  <c r="J40" i="49"/>
  <c r="J283" i="49"/>
  <c r="J69" i="49"/>
  <c r="J158" i="49"/>
  <c r="J170" i="49"/>
  <c r="J79" i="49"/>
  <c r="J91" i="49"/>
  <c r="J196" i="49"/>
  <c r="J208" i="49"/>
  <c r="J276" i="49"/>
  <c r="J151" i="49"/>
  <c r="J163" i="49"/>
  <c r="J175" i="49"/>
  <c r="J84" i="49"/>
  <c r="J318" i="49"/>
  <c r="J322" i="49"/>
  <c r="J240" i="49"/>
  <c r="J45" i="49"/>
  <c r="J44" i="49" s="1"/>
  <c r="J43" i="49" s="1"/>
  <c r="S314" i="49"/>
  <c r="L219" i="49"/>
  <c r="L24" i="49"/>
  <c r="L23" i="49" s="1"/>
  <c r="K237" i="49"/>
  <c r="S313" i="49"/>
  <c r="L259" i="49"/>
  <c r="K24" i="49"/>
  <c r="K23" i="49" s="1"/>
  <c r="L237" i="49"/>
  <c r="L265" i="49"/>
  <c r="L264" i="49" s="1"/>
  <c r="S319" i="49"/>
  <c r="K259" i="49"/>
  <c r="K149" i="49"/>
  <c r="K148" i="49" s="1"/>
  <c r="K44" i="49"/>
  <c r="K43" i="49" s="1"/>
  <c r="S332" i="49"/>
  <c r="K211" i="49"/>
  <c r="K28" i="49"/>
  <c r="K36" i="49"/>
  <c r="K265" i="49"/>
  <c r="K264" i="49" s="1"/>
  <c r="K32" i="49"/>
  <c r="K219" i="49"/>
  <c r="R8" i="34" l="1"/>
  <c r="AT8" i="34"/>
  <c r="K246" i="49"/>
  <c r="L246" i="49"/>
  <c r="J327" i="49"/>
  <c r="J326" i="49" s="1"/>
  <c r="K190" i="49"/>
  <c r="J191" i="49"/>
  <c r="J312" i="49"/>
  <c r="J311" i="49" s="1"/>
  <c r="L218" i="49"/>
  <c r="L310" i="49"/>
  <c r="K310" i="49"/>
  <c r="K271" i="49"/>
  <c r="L271" i="49"/>
  <c r="K96" i="49"/>
  <c r="L22" i="49"/>
  <c r="J117" i="49"/>
  <c r="K147" i="49"/>
  <c r="K146" i="49" s="1"/>
  <c r="L96" i="49"/>
  <c r="J19" i="49"/>
  <c r="K15" i="49"/>
  <c r="J259" i="49"/>
  <c r="J265" i="49"/>
  <c r="J264" i="49" s="1"/>
  <c r="J219" i="49"/>
  <c r="K218" i="49"/>
  <c r="K22" i="49"/>
  <c r="J310" i="49" l="1"/>
  <c r="K189" i="49"/>
  <c r="L270" i="49"/>
  <c r="K188" i="49"/>
  <c r="K145" i="49" s="1"/>
  <c r="K270" i="49"/>
  <c r="K14" i="49"/>
  <c r="K13" i="49" s="1"/>
  <c r="K63" i="49"/>
  <c r="K62" i="49" s="1"/>
  <c r="K61" i="49" l="1"/>
  <c r="K60" i="49" s="1"/>
  <c r="K59" i="49" s="1"/>
  <c r="K58" i="49" s="1"/>
  <c r="K12" i="49" s="1"/>
  <c r="H46" i="47" l="1"/>
  <c r="G8" i="47"/>
  <c r="Q8" i="47" s="1"/>
  <c r="N46" i="47"/>
  <c r="N7" i="47"/>
  <c r="I46" i="47"/>
  <c r="I7" i="47"/>
  <c r="N6" i="47" l="1"/>
  <c r="I6" i="47"/>
  <c r="AX133" i="36"/>
  <c r="AX132" i="36" s="1"/>
  <c r="AX131" i="36" s="1"/>
  <c r="AX128" i="36"/>
  <c r="AX126" i="36"/>
  <c r="AX119" i="36"/>
  <c r="AX116" i="36"/>
  <c r="AX113" i="36"/>
  <c r="AX108" i="36"/>
  <c r="AX98" i="36"/>
  <c r="AX94" i="36"/>
  <c r="AX85" i="36"/>
  <c r="AX63" i="36"/>
  <c r="AX42" i="36"/>
  <c r="AX37" i="36"/>
  <c r="AX36" i="36" s="1"/>
  <c r="AX32" i="36"/>
  <c r="AX24" i="36"/>
  <c r="AX21" i="36"/>
  <c r="AX20" i="36" s="1"/>
  <c r="AX16" i="36"/>
  <c r="AX12" i="36"/>
  <c r="S133" i="36"/>
  <c r="S132" i="36" s="1"/>
  <c r="S131" i="36" s="1"/>
  <c r="S128" i="36"/>
  <c r="S126" i="36"/>
  <c r="S119" i="36"/>
  <c r="S116" i="36"/>
  <c r="S113" i="36"/>
  <c r="S108" i="36"/>
  <c r="S98" i="36"/>
  <c r="S94" i="36"/>
  <c r="S85" i="36"/>
  <c r="S63" i="36"/>
  <c r="S42" i="36"/>
  <c r="S41" i="36" s="1"/>
  <c r="S40" i="36" s="1"/>
  <c r="S37" i="36"/>
  <c r="S36" i="36" s="1"/>
  <c r="S32" i="36"/>
  <c r="S24" i="36"/>
  <c r="S21" i="36"/>
  <c r="S20" i="36" s="1"/>
  <c r="S16" i="36"/>
  <c r="AS314" i="34"/>
  <c r="AS311" i="34"/>
  <c r="AS310" i="34" s="1"/>
  <c r="AS303" i="34"/>
  <c r="AS298" i="34"/>
  <c r="AS294" i="34"/>
  <c r="AS293" i="34" s="1"/>
  <c r="AS287" i="34"/>
  <c r="AS285" i="34"/>
  <c r="AS282" i="34"/>
  <c r="AS281" i="34" s="1"/>
  <c r="AS275" i="34"/>
  <c r="AS271" i="34"/>
  <c r="AS260" i="34"/>
  <c r="AS259" i="34" s="1"/>
  <c r="AS258" i="34" s="1"/>
  <c r="AS251" i="34"/>
  <c r="AS244" i="34"/>
  <c r="AS241" i="34"/>
  <c r="AS238" i="34"/>
  <c r="AS228" i="34"/>
  <c r="AS221" i="34"/>
  <c r="AS218" i="34"/>
  <c r="AS217" i="34" s="1"/>
  <c r="AS211" i="34"/>
  <c r="AS203" i="34"/>
  <c r="AS197" i="34"/>
  <c r="AS193" i="34"/>
  <c r="AS186" i="34"/>
  <c r="AS177" i="34"/>
  <c r="AS166" i="34"/>
  <c r="AS164" i="34"/>
  <c r="AS158" i="34"/>
  <c r="AS156" i="34"/>
  <c r="AS153" i="34"/>
  <c r="AS146" i="34"/>
  <c r="AS145" i="34" s="1"/>
  <c r="AS140" i="34"/>
  <c r="AS137" i="34"/>
  <c r="AS130" i="34"/>
  <c r="AS129" i="34" s="1"/>
  <c r="AS124" i="34"/>
  <c r="AS120" i="34"/>
  <c r="AS116" i="34"/>
  <c r="AS114" i="34"/>
  <c r="AS107" i="34"/>
  <c r="AS106" i="34" s="1"/>
  <c r="AS101" i="34"/>
  <c r="AS98" i="34"/>
  <c r="AS94" i="34"/>
  <c r="AS93" i="34" s="1"/>
  <c r="AS84" i="34"/>
  <c r="AS83" i="34" s="1"/>
  <c r="AS79" i="34"/>
  <c r="AS77" i="34"/>
  <c r="AS74" i="34"/>
  <c r="AS71" i="34" s="1"/>
  <c r="AS72" i="34"/>
  <c r="AS65" i="34"/>
  <c r="AS63" i="34"/>
  <c r="AS54" i="34"/>
  <c r="AS51" i="34"/>
  <c r="AS47" i="34"/>
  <c r="AS45" i="34"/>
  <c r="AS44" i="34" s="1"/>
  <c r="AS41" i="34"/>
  <c r="AS37" i="34"/>
  <c r="AS34" i="34"/>
  <c r="AS31" i="34"/>
  <c r="AS30" i="34" s="1"/>
  <c r="AS21" i="34"/>
  <c r="AS20" i="34" s="1"/>
  <c r="AS19" i="34" s="1"/>
  <c r="AS14" i="34"/>
  <c r="AS10" i="34" s="1"/>
  <c r="Q314" i="34"/>
  <c r="Q311" i="34"/>
  <c r="Q310" i="34" s="1"/>
  <c r="Q303" i="34"/>
  <c r="Q298" i="34"/>
  <c r="Q294" i="34"/>
  <c r="Q293" i="34" s="1"/>
  <c r="Q287" i="34"/>
  <c r="Q285" i="34"/>
  <c r="Q282" i="34"/>
  <c r="Q281" i="34" s="1"/>
  <c r="Q275" i="34"/>
  <c r="Q271" i="34"/>
  <c r="Q260" i="34"/>
  <c r="Q259" i="34" s="1"/>
  <c r="Q258" i="34" s="1"/>
  <c r="Q251" i="34"/>
  <c r="Q244" i="34"/>
  <c r="Q241" i="34"/>
  <c r="Q238" i="34"/>
  <c r="Q228" i="34"/>
  <c r="Q221" i="34"/>
  <c r="Q218" i="34"/>
  <c r="Q217" i="34" s="1"/>
  <c r="Q211" i="34"/>
  <c r="Q203" i="34"/>
  <c r="Q197" i="34"/>
  <c r="Q193" i="34"/>
  <c r="Q186" i="34"/>
  <c r="Q177" i="34"/>
  <c r="Q166" i="34"/>
  <c r="Q164" i="34"/>
  <c r="Q158" i="34"/>
  <c r="Q156" i="34"/>
  <c r="Q153" i="34"/>
  <c r="Q146" i="34"/>
  <c r="Q145" i="34" s="1"/>
  <c r="Q140" i="34"/>
  <c r="Q137" i="34"/>
  <c r="Q130" i="34"/>
  <c r="Q129" i="34" s="1"/>
  <c r="Q124" i="34"/>
  <c r="Q120" i="34"/>
  <c r="Q116" i="34"/>
  <c r="Q114" i="34"/>
  <c r="Q107" i="34"/>
  <c r="Q106" i="34" s="1"/>
  <c r="Q101" i="34"/>
  <c r="Q98" i="34"/>
  <c r="Q94" i="34"/>
  <c r="Q93" i="34" s="1"/>
  <c r="Q84" i="34"/>
  <c r="Q83" i="34" s="1"/>
  <c r="Q79" i="34"/>
  <c r="Q77" i="34"/>
  <c r="Q74" i="34"/>
  <c r="Q71" i="34" s="1"/>
  <c r="Q72" i="34"/>
  <c r="Q65" i="34"/>
  <c r="Q63" i="34"/>
  <c r="Q54" i="34"/>
  <c r="Q51" i="34"/>
  <c r="Q47" i="34"/>
  <c r="Q45" i="34"/>
  <c r="Q44" i="34" s="1"/>
  <c r="Q41" i="34"/>
  <c r="Q37" i="34"/>
  <c r="Q34" i="34"/>
  <c r="Q31" i="34"/>
  <c r="Q30" i="34" s="1"/>
  <c r="Q21" i="34"/>
  <c r="Q20" i="34" s="1"/>
  <c r="Q19" i="34" s="1"/>
  <c r="Q14" i="34"/>
  <c r="Q10" i="34" s="1"/>
  <c r="AX84" i="36" l="1"/>
  <c r="AX83" i="36" s="1"/>
  <c r="AX82" i="36" s="1"/>
  <c r="AS136" i="34"/>
  <c r="AS76" i="34"/>
  <c r="AS70" i="34" s="1"/>
  <c r="AS192" i="34"/>
  <c r="AS50" i="34"/>
  <c r="AS243" i="34"/>
  <c r="Q50" i="34"/>
  <c r="Q309" i="34"/>
  <c r="AS119" i="34"/>
  <c r="AS118" i="34" s="1"/>
  <c r="AS309" i="34"/>
  <c r="AS220" i="34"/>
  <c r="AS216" i="34" s="1"/>
  <c r="Q119" i="34"/>
  <c r="Q118" i="34" s="1"/>
  <c r="AS135" i="34"/>
  <c r="AS33" i="34"/>
  <c r="AS29" i="34" s="1"/>
  <c r="AS237" i="34"/>
  <c r="AS202" i="34"/>
  <c r="AS270" i="34"/>
  <c r="AS97" i="34"/>
  <c r="AS96" i="34" s="1"/>
  <c r="AS176" i="34"/>
  <c r="AS297" i="34"/>
  <c r="AS292" i="34" s="1"/>
  <c r="AS152" i="34"/>
  <c r="AS151" i="34" s="1"/>
  <c r="AS163" i="34"/>
  <c r="Q284" i="34"/>
  <c r="Q280" i="34" s="1"/>
  <c r="Q97" i="34"/>
  <c r="Q96" i="34" s="1"/>
  <c r="Q136" i="34"/>
  <c r="Q135" i="34" s="1"/>
  <c r="Q202" i="34"/>
  <c r="Q237" i="34"/>
  <c r="Q192" i="34"/>
  <c r="Q243" i="34"/>
  <c r="S12" i="36"/>
  <c r="Q152" i="34"/>
  <c r="Q151" i="34" s="1"/>
  <c r="Q270" i="34"/>
  <c r="Q113" i="34"/>
  <c r="Q112" i="34" s="1"/>
  <c r="Q220" i="34"/>
  <c r="Q216" i="34" s="1"/>
  <c r="Q33" i="34"/>
  <c r="Q76" i="34"/>
  <c r="Q70" i="34" s="1"/>
  <c r="Q176" i="34"/>
  <c r="Q297" i="34"/>
  <c r="Q292" i="34" s="1"/>
  <c r="S125" i="36"/>
  <c r="S124" i="36" s="1"/>
  <c r="S123" i="36" s="1"/>
  <c r="S122" i="36" s="1"/>
  <c r="S84" i="36"/>
  <c r="S83" i="36" s="1"/>
  <c r="S82" i="36" s="1"/>
  <c r="S39" i="36" s="1"/>
  <c r="AX41" i="36"/>
  <c r="AX40" i="36" s="1"/>
  <c r="AX39" i="36" s="1"/>
  <c r="Q62" i="34"/>
  <c r="Q163" i="34"/>
  <c r="AS62" i="34"/>
  <c r="AS113" i="34"/>
  <c r="AS112" i="34" s="1"/>
  <c r="AS43" i="34"/>
  <c r="AS82" i="34"/>
  <c r="AS284" i="34"/>
  <c r="AS280" i="34" s="1"/>
  <c r="Q43" i="34"/>
  <c r="AX125" i="36"/>
  <c r="AX124" i="36" s="1"/>
  <c r="AX123" i="36" s="1"/>
  <c r="AX122" i="36" s="1"/>
  <c r="AX19" i="36"/>
  <c r="AX11" i="36" s="1"/>
  <c r="S19" i="36"/>
  <c r="Q82" i="34"/>
  <c r="AW133" i="36"/>
  <c r="AW132" i="36" s="1"/>
  <c r="AW131" i="36" s="1"/>
  <c r="AW128" i="36"/>
  <c r="AW126" i="36"/>
  <c r="AW119" i="36"/>
  <c r="AW116" i="36"/>
  <c r="AW113" i="36"/>
  <c r="AW108" i="36"/>
  <c r="AW98" i="36"/>
  <c r="AW94" i="36"/>
  <c r="AW85" i="36"/>
  <c r="AW63" i="36"/>
  <c r="AW42" i="36"/>
  <c r="AW37" i="36"/>
  <c r="AW36" i="36" s="1"/>
  <c r="AW32" i="36"/>
  <c r="AW24" i="36"/>
  <c r="AW21" i="36"/>
  <c r="AW20" i="36" s="1"/>
  <c r="AW16" i="36"/>
  <c r="AS49" i="34" l="1"/>
  <c r="Q191" i="34"/>
  <c r="Q49" i="34"/>
  <c r="AW84" i="36"/>
  <c r="AW83" i="36" s="1"/>
  <c r="AW82" i="36" s="1"/>
  <c r="AS191" i="34"/>
  <c r="AS236" i="34"/>
  <c r="AS215" i="34" s="1"/>
  <c r="Q265" i="34"/>
  <c r="AS265" i="34"/>
  <c r="S11" i="36"/>
  <c r="S10" i="36" s="1"/>
  <c r="AS162" i="34"/>
  <c r="Q236" i="34"/>
  <c r="Q215" i="34" s="1"/>
  <c r="Q162" i="34"/>
  <c r="Q29" i="34"/>
  <c r="AW12" i="36"/>
  <c r="AW19" i="36"/>
  <c r="AW125" i="36"/>
  <c r="AW124" i="36" s="1"/>
  <c r="AW123" i="36" s="1"/>
  <c r="AW122" i="36" s="1"/>
  <c r="AX10" i="36"/>
  <c r="AW41" i="36"/>
  <c r="AW40" i="36" s="1"/>
  <c r="AW39" i="36" s="1"/>
  <c r="D98" i="36"/>
  <c r="AS9" i="34" l="1"/>
  <c r="Q9" i="34"/>
  <c r="Q8" i="34" s="1"/>
  <c r="AS8" i="34"/>
  <c r="AW11" i="36"/>
  <c r="AW10" i="36"/>
  <c r="AR314" i="34"/>
  <c r="AR311" i="34"/>
  <c r="AR310" i="34" s="1"/>
  <c r="AR303" i="34"/>
  <c r="AR298" i="34"/>
  <c r="AR294" i="34"/>
  <c r="AR293" i="34" s="1"/>
  <c r="AR287" i="34"/>
  <c r="AR285" i="34"/>
  <c r="AR282" i="34"/>
  <c r="AR281" i="34" s="1"/>
  <c r="AR275" i="34"/>
  <c r="AR271" i="34"/>
  <c r="AR260" i="34"/>
  <c r="AR259" i="34" s="1"/>
  <c r="AR258" i="34" s="1"/>
  <c r="AR251" i="34"/>
  <c r="AR244" i="34"/>
  <c r="AR241" i="34"/>
  <c r="AR238" i="34"/>
  <c r="AR228" i="34"/>
  <c r="AR221" i="34"/>
  <c r="AR218" i="34"/>
  <c r="AR217" i="34" s="1"/>
  <c r="AR211" i="34"/>
  <c r="AR203" i="34"/>
  <c r="AR197" i="34"/>
  <c r="AR193" i="34"/>
  <c r="AR186" i="34"/>
  <c r="AR177" i="34"/>
  <c r="AR166" i="34"/>
  <c r="AR164" i="34"/>
  <c r="AR158" i="34"/>
  <c r="AR156" i="34"/>
  <c r="AR153" i="34"/>
  <c r="AR146" i="34"/>
  <c r="AR145" i="34" s="1"/>
  <c r="AR140" i="34"/>
  <c r="AR137" i="34"/>
  <c r="AR130" i="34"/>
  <c r="AR129" i="34" s="1"/>
  <c r="AR124" i="34"/>
  <c r="AR120" i="34"/>
  <c r="AR116" i="34"/>
  <c r="AR114" i="34"/>
  <c r="AR107" i="34"/>
  <c r="AR106" i="34" s="1"/>
  <c r="AR101" i="34"/>
  <c r="AR98" i="34"/>
  <c r="AR94" i="34"/>
  <c r="AR93" i="34" s="1"/>
  <c r="AR84" i="34"/>
  <c r="AR83" i="34" s="1"/>
  <c r="AR79" i="34"/>
  <c r="AR77" i="34"/>
  <c r="AR74" i="34"/>
  <c r="AR71" i="34" s="1"/>
  <c r="AR72" i="34"/>
  <c r="AR65" i="34"/>
  <c r="AR63" i="34"/>
  <c r="AR54" i="34"/>
  <c r="AR51" i="34"/>
  <c r="AR47" i="34"/>
  <c r="AR45" i="34"/>
  <c r="AR44" i="34" s="1"/>
  <c r="AR41" i="34"/>
  <c r="AR37" i="34"/>
  <c r="AR34" i="34"/>
  <c r="AR31" i="34"/>
  <c r="AR30" i="34" s="1"/>
  <c r="AR21" i="34"/>
  <c r="AR20" i="34" s="1"/>
  <c r="AR19" i="34" s="1"/>
  <c r="AR14" i="34"/>
  <c r="AR10" i="34" s="1"/>
  <c r="P314" i="34"/>
  <c r="P311" i="34"/>
  <c r="P310" i="34" s="1"/>
  <c r="P303" i="34"/>
  <c r="P298" i="34"/>
  <c r="P294" i="34"/>
  <c r="P293" i="34" s="1"/>
  <c r="P287" i="34"/>
  <c r="P285" i="34"/>
  <c r="P282" i="34"/>
  <c r="P281" i="34" s="1"/>
  <c r="P275" i="34"/>
  <c r="P271" i="34"/>
  <c r="P260" i="34"/>
  <c r="P259" i="34" s="1"/>
  <c r="P258" i="34" s="1"/>
  <c r="P251" i="34"/>
  <c r="P244" i="34"/>
  <c r="P241" i="34"/>
  <c r="P238" i="34"/>
  <c r="P228" i="34"/>
  <c r="P221" i="34"/>
  <c r="P218" i="34"/>
  <c r="P217" i="34" s="1"/>
  <c r="P211" i="34"/>
  <c r="P203" i="34"/>
  <c r="P197" i="34"/>
  <c r="P193" i="34"/>
  <c r="P186" i="34"/>
  <c r="P177" i="34"/>
  <c r="P166" i="34"/>
  <c r="P164" i="34"/>
  <c r="P158" i="34"/>
  <c r="P156" i="34"/>
  <c r="P153" i="34"/>
  <c r="P146" i="34"/>
  <c r="P145" i="34" s="1"/>
  <c r="P140" i="34"/>
  <c r="P137" i="34"/>
  <c r="P130" i="34"/>
  <c r="P129" i="34" s="1"/>
  <c r="P124" i="34"/>
  <c r="P120" i="34"/>
  <c r="P116" i="34"/>
  <c r="P114" i="34"/>
  <c r="P107" i="34"/>
  <c r="P106" i="34" s="1"/>
  <c r="P101" i="34"/>
  <c r="P98" i="34"/>
  <c r="P94" i="34"/>
  <c r="P93" i="34" s="1"/>
  <c r="P84" i="34"/>
  <c r="P83" i="34" s="1"/>
  <c r="P79" i="34"/>
  <c r="P77" i="34"/>
  <c r="P74" i="34"/>
  <c r="P71" i="34" s="1"/>
  <c r="P72" i="34"/>
  <c r="P65" i="34"/>
  <c r="P63" i="34"/>
  <c r="P54" i="34"/>
  <c r="P51" i="34"/>
  <c r="P47" i="34"/>
  <c r="P45" i="34"/>
  <c r="P44" i="34" s="1"/>
  <c r="P41" i="34"/>
  <c r="P37" i="34"/>
  <c r="P34" i="34"/>
  <c r="P31" i="34"/>
  <c r="P30" i="34" s="1"/>
  <c r="P21" i="34"/>
  <c r="P20" i="34" s="1"/>
  <c r="P19" i="34" s="1"/>
  <c r="P14" i="34"/>
  <c r="P10" i="34" s="1"/>
  <c r="AV133" i="36"/>
  <c r="AV132" i="36" s="1"/>
  <c r="AV131" i="36" s="1"/>
  <c r="AV128" i="36"/>
  <c r="AV126" i="36"/>
  <c r="AV119" i="36"/>
  <c r="AV116" i="36"/>
  <c r="AV113" i="36"/>
  <c r="AV108" i="36"/>
  <c r="AV98" i="36"/>
  <c r="AV94" i="36"/>
  <c r="AV85" i="36"/>
  <c r="AV63" i="36"/>
  <c r="AV42" i="36"/>
  <c r="AV37" i="36"/>
  <c r="AV36" i="36" s="1"/>
  <c r="AV32" i="36"/>
  <c r="AV24" i="36"/>
  <c r="AV21" i="36"/>
  <c r="AV20" i="36" s="1"/>
  <c r="AV16" i="36"/>
  <c r="R133" i="36"/>
  <c r="R132" i="36" s="1"/>
  <c r="R131" i="36" s="1"/>
  <c r="R128" i="36"/>
  <c r="R126" i="36"/>
  <c r="R119" i="36"/>
  <c r="R116" i="36"/>
  <c r="R113" i="36"/>
  <c r="R108" i="36"/>
  <c r="R98" i="36"/>
  <c r="R94" i="36"/>
  <c r="R85" i="36"/>
  <c r="R63" i="36"/>
  <c r="R42" i="36"/>
  <c r="R37" i="36"/>
  <c r="R36" i="36" s="1"/>
  <c r="R32" i="36"/>
  <c r="R24" i="36"/>
  <c r="R21" i="36"/>
  <c r="R20" i="36" s="1"/>
  <c r="R16" i="36"/>
  <c r="R41" i="36" l="1"/>
  <c r="R40" i="36" s="1"/>
  <c r="AR192" i="34"/>
  <c r="AR309" i="34"/>
  <c r="AR136" i="34"/>
  <c r="AR119" i="34"/>
  <c r="AR118" i="34" s="1"/>
  <c r="AV125" i="36"/>
  <c r="AV124" i="36" s="1"/>
  <c r="AV123" i="36" s="1"/>
  <c r="AV122" i="36" s="1"/>
  <c r="AV41" i="36"/>
  <c r="AV40" i="36" s="1"/>
  <c r="AV84" i="36"/>
  <c r="AV83" i="36" s="1"/>
  <c r="AV82" i="36" s="1"/>
  <c r="AR243" i="34"/>
  <c r="P192" i="34"/>
  <c r="AR50" i="34"/>
  <c r="AR135" i="34"/>
  <c r="P309" i="34"/>
  <c r="AR176" i="34"/>
  <c r="AR202" i="34"/>
  <c r="AR97" i="34"/>
  <c r="AR96" i="34" s="1"/>
  <c r="AR220" i="34"/>
  <c r="AR216" i="34" s="1"/>
  <c r="AR297" i="34"/>
  <c r="AR292" i="34" s="1"/>
  <c r="P33" i="34"/>
  <c r="P29" i="34" s="1"/>
  <c r="AR270" i="34"/>
  <c r="AR152" i="34"/>
  <c r="AR151" i="34" s="1"/>
  <c r="AR33" i="34"/>
  <c r="AR29" i="34" s="1"/>
  <c r="AR76" i="34"/>
  <c r="AR70" i="34" s="1"/>
  <c r="AR237" i="34"/>
  <c r="P97" i="34"/>
  <c r="P96" i="34" s="1"/>
  <c r="P119" i="34"/>
  <c r="P118" i="34" s="1"/>
  <c r="P163" i="34"/>
  <c r="P152" i="34"/>
  <c r="P151" i="34" s="1"/>
  <c r="P76" i="34"/>
  <c r="P70" i="34" s="1"/>
  <c r="P237" i="34"/>
  <c r="P243" i="34"/>
  <c r="P136" i="34"/>
  <c r="P135" i="34" s="1"/>
  <c r="P50" i="34"/>
  <c r="P202" i="34"/>
  <c r="P270" i="34"/>
  <c r="P176" i="34"/>
  <c r="P220" i="34"/>
  <c r="P216" i="34" s="1"/>
  <c r="R84" i="36"/>
  <c r="R83" i="36" s="1"/>
  <c r="R82" i="36" s="1"/>
  <c r="R39" i="36" s="1"/>
  <c r="R12" i="36"/>
  <c r="AV12" i="36"/>
  <c r="AV19" i="36"/>
  <c r="R125" i="36"/>
  <c r="R124" i="36" s="1"/>
  <c r="R123" i="36" s="1"/>
  <c r="R122" i="36" s="1"/>
  <c r="P113" i="34"/>
  <c r="P112" i="34" s="1"/>
  <c r="P297" i="34"/>
  <c r="P292" i="34" s="1"/>
  <c r="AR62" i="34"/>
  <c r="P82" i="34"/>
  <c r="AR43" i="34"/>
  <c r="AR163" i="34"/>
  <c r="AR113" i="34"/>
  <c r="AR112" i="34" s="1"/>
  <c r="P43" i="34"/>
  <c r="P284" i="34"/>
  <c r="P280" i="34" s="1"/>
  <c r="AR82" i="34"/>
  <c r="AR284" i="34"/>
  <c r="AR280" i="34" s="1"/>
  <c r="P62" i="34"/>
  <c r="R19" i="36"/>
  <c r="C40" i="47"/>
  <c r="C41" i="47"/>
  <c r="AV39" i="36" l="1"/>
  <c r="AR191" i="34"/>
  <c r="AR236" i="34"/>
  <c r="P191" i="34"/>
  <c r="AR162" i="34"/>
  <c r="P265" i="34"/>
  <c r="AR49" i="34"/>
  <c r="P162" i="34"/>
  <c r="AR265" i="34"/>
  <c r="P236" i="34"/>
  <c r="P49" i="34"/>
  <c r="R11" i="36"/>
  <c r="R10" i="36" s="1"/>
  <c r="AV11" i="36"/>
  <c r="AV10" i="36" s="1"/>
  <c r="D46" i="47"/>
  <c r="E46" i="47"/>
  <c r="K46" i="47"/>
  <c r="M46" i="47"/>
  <c r="O46" i="47"/>
  <c r="H45" i="47"/>
  <c r="G45" i="47" s="1"/>
  <c r="H44" i="47"/>
  <c r="G44" i="47" s="1"/>
  <c r="H43" i="47"/>
  <c r="G43" i="47" s="1"/>
  <c r="H42" i="47"/>
  <c r="G42" i="47" s="1"/>
  <c r="H39" i="47"/>
  <c r="G39" i="47" s="1"/>
  <c r="H38" i="47"/>
  <c r="G38" i="47" s="1"/>
  <c r="H37" i="47"/>
  <c r="G37" i="47" s="1"/>
  <c r="H36" i="47"/>
  <c r="H35" i="47"/>
  <c r="G35" i="47" s="1"/>
  <c r="H34" i="47"/>
  <c r="H33" i="47"/>
  <c r="G33" i="47" s="1"/>
  <c r="H32" i="47"/>
  <c r="G32" i="47" s="1"/>
  <c r="L9" i="47"/>
  <c r="L10" i="47"/>
  <c r="L11" i="47"/>
  <c r="L12" i="47"/>
  <c r="L13" i="47"/>
  <c r="L14" i="47"/>
  <c r="L15" i="47"/>
  <c r="L16" i="47"/>
  <c r="L17" i="47"/>
  <c r="L18" i="47"/>
  <c r="L19" i="47"/>
  <c r="L20" i="47"/>
  <c r="L21" i="47"/>
  <c r="L22" i="47"/>
  <c r="L23" i="47"/>
  <c r="L24" i="47"/>
  <c r="L25" i="47"/>
  <c r="R25" i="47" s="1"/>
  <c r="L26" i="47"/>
  <c r="R26" i="47" s="1"/>
  <c r="L27" i="47"/>
  <c r="R27" i="47" s="1"/>
  <c r="L28" i="47"/>
  <c r="R28" i="47" s="1"/>
  <c r="L29" i="47"/>
  <c r="R29" i="47" s="1"/>
  <c r="L30" i="47"/>
  <c r="R30" i="47" s="1"/>
  <c r="L31" i="47"/>
  <c r="R31" i="47" s="1"/>
  <c r="L32" i="47"/>
  <c r="R32" i="47" s="1"/>
  <c r="L33" i="47"/>
  <c r="R33" i="47" s="1"/>
  <c r="L34" i="47"/>
  <c r="L35" i="47"/>
  <c r="R35" i="47" s="1"/>
  <c r="L36" i="47"/>
  <c r="L37" i="47"/>
  <c r="R37" i="47" s="1"/>
  <c r="L38" i="47"/>
  <c r="R38" i="47" s="1"/>
  <c r="L39" i="47"/>
  <c r="R39" i="47" s="1"/>
  <c r="L40" i="47"/>
  <c r="R40" i="47" s="1"/>
  <c r="L41" i="47"/>
  <c r="L42" i="47"/>
  <c r="R42" i="47" s="1"/>
  <c r="L43" i="47"/>
  <c r="R43" i="47" s="1"/>
  <c r="L44" i="47"/>
  <c r="R44" i="47" s="1"/>
  <c r="L45" i="47"/>
  <c r="R45" i="47" s="1"/>
  <c r="L47" i="47"/>
  <c r="L48" i="47"/>
  <c r="L49" i="47"/>
  <c r="L50" i="47"/>
  <c r="R50" i="47" s="1"/>
  <c r="L51" i="47"/>
  <c r="R51" i="47" s="1"/>
  <c r="L52" i="47"/>
  <c r="R52" i="47" s="1"/>
  <c r="L53" i="47"/>
  <c r="R53" i="47" s="1"/>
  <c r="L8" i="47"/>
  <c r="G53" i="47"/>
  <c r="G9" i="47"/>
  <c r="Q9" i="47" s="1"/>
  <c r="G10" i="47"/>
  <c r="Q10" i="47" s="1"/>
  <c r="G11" i="47"/>
  <c r="Q11" i="47" s="1"/>
  <c r="G12" i="47"/>
  <c r="Q12" i="47" s="1"/>
  <c r="G13" i="47"/>
  <c r="Q13" i="47" s="1"/>
  <c r="G14" i="47"/>
  <c r="Q14" i="47" s="1"/>
  <c r="G15" i="47"/>
  <c r="Q15" i="47" s="1"/>
  <c r="G16" i="47"/>
  <c r="Q16" i="47" s="1"/>
  <c r="G17" i="47"/>
  <c r="Q17" i="47" s="1"/>
  <c r="G18" i="47"/>
  <c r="G19" i="47"/>
  <c r="Q19" i="47" s="1"/>
  <c r="G20" i="47"/>
  <c r="Q20" i="47" s="1"/>
  <c r="G21" i="47"/>
  <c r="Q21" i="47" s="1"/>
  <c r="G22" i="47"/>
  <c r="Q22" i="47" s="1"/>
  <c r="G23" i="47"/>
  <c r="Q23" i="47" s="1"/>
  <c r="G24" i="47"/>
  <c r="G25" i="47"/>
  <c r="G26" i="47"/>
  <c r="G27" i="47"/>
  <c r="G28" i="47"/>
  <c r="G29" i="47"/>
  <c r="G30" i="47"/>
  <c r="G31" i="47"/>
  <c r="G34" i="47"/>
  <c r="G36" i="47"/>
  <c r="G40" i="47"/>
  <c r="G41" i="47"/>
  <c r="G47" i="47"/>
  <c r="G48" i="47"/>
  <c r="G49" i="47"/>
  <c r="G50" i="47"/>
  <c r="G51" i="47"/>
  <c r="G52" i="47"/>
  <c r="K7" i="47"/>
  <c r="K6" i="47" s="1"/>
  <c r="M7" i="47"/>
  <c r="M6" i="47" s="1"/>
  <c r="O7" i="47"/>
  <c r="Q47" i="47"/>
  <c r="Q48" i="47"/>
  <c r="Q49" i="47"/>
  <c r="D7" i="47"/>
  <c r="C15" i="47"/>
  <c r="C16" i="47"/>
  <c r="C17" i="47"/>
  <c r="C18" i="47"/>
  <c r="C19" i="47"/>
  <c r="C20" i="47"/>
  <c r="C21" i="47"/>
  <c r="C22" i="47"/>
  <c r="C23" i="47"/>
  <c r="E7" i="47"/>
  <c r="F38" i="47" l="1"/>
  <c r="P215" i="34"/>
  <c r="AR215" i="34"/>
  <c r="AR9" i="34"/>
  <c r="AR8" i="34" s="1"/>
  <c r="P9" i="34"/>
  <c r="P8" i="34" s="1"/>
  <c r="F37" i="47"/>
  <c r="F30" i="47"/>
  <c r="F18" i="47"/>
  <c r="P18" i="47" s="1"/>
  <c r="Q18" i="47"/>
  <c r="F36" i="47"/>
  <c r="R36" i="47"/>
  <c r="F34" i="47"/>
  <c r="R34" i="47"/>
  <c r="F24" i="47"/>
  <c r="R24" i="47"/>
  <c r="F22" i="47"/>
  <c r="P22" i="47" s="1"/>
  <c r="F16" i="47"/>
  <c r="P16" i="47" s="1"/>
  <c r="F12" i="47"/>
  <c r="F10" i="47"/>
  <c r="F42" i="47"/>
  <c r="F41" i="47"/>
  <c r="P41" i="47" s="1"/>
  <c r="R41" i="47"/>
  <c r="F23" i="47"/>
  <c r="P23" i="47" s="1"/>
  <c r="F21" i="47"/>
  <c r="P21" i="47" s="1"/>
  <c r="F11" i="47"/>
  <c r="F9" i="47"/>
  <c r="F15" i="47"/>
  <c r="P15" i="47" s="1"/>
  <c r="H7" i="47"/>
  <c r="Q7" i="47" s="1"/>
  <c r="D6" i="47"/>
  <c r="E6" i="47"/>
  <c r="F44" i="47"/>
  <c r="F47" i="47"/>
  <c r="F49" i="47"/>
  <c r="F48" i="47"/>
  <c r="G46" i="47"/>
  <c r="F29" i="47"/>
  <c r="F17" i="47"/>
  <c r="P17" i="47" s="1"/>
  <c r="F28" i="47"/>
  <c r="F27" i="47"/>
  <c r="F26" i="47"/>
  <c r="F14" i="47"/>
  <c r="F40" i="47"/>
  <c r="P40" i="47" s="1"/>
  <c r="F25" i="47"/>
  <c r="F13" i="47"/>
  <c r="L46" i="47"/>
  <c r="R46" i="47" s="1"/>
  <c r="F8" i="47"/>
  <c r="P8" i="47" s="1"/>
  <c r="F52" i="47"/>
  <c r="F39" i="47"/>
  <c r="F51" i="47"/>
  <c r="F32" i="47"/>
  <c r="F20" i="47"/>
  <c r="P20" i="47" s="1"/>
  <c r="F53" i="47"/>
  <c r="F50" i="47"/>
  <c r="F31" i="47"/>
  <c r="F19" i="47"/>
  <c r="P19" i="47" s="1"/>
  <c r="F43" i="47"/>
  <c r="G7" i="47"/>
  <c r="F35" i="47"/>
  <c r="P35" i="47" s="1"/>
  <c r="F45" i="47"/>
  <c r="F33" i="47"/>
  <c r="P33" i="47" s="1"/>
  <c r="O6" i="47"/>
  <c r="L7" i="47"/>
  <c r="R7" i="47" s="1"/>
  <c r="Q46" i="47"/>
  <c r="C13" i="47"/>
  <c r="C12" i="47"/>
  <c r="C11" i="47"/>
  <c r="C10" i="47"/>
  <c r="C9" i="47"/>
  <c r="C8" i="47"/>
  <c r="C31" i="47"/>
  <c r="C30" i="47"/>
  <c r="P30" i="47" s="1"/>
  <c r="C29" i="47"/>
  <c r="C28" i="47"/>
  <c r="C27" i="47"/>
  <c r="C26" i="47"/>
  <c r="C25" i="47"/>
  <c r="C24" i="47"/>
  <c r="C32" i="47"/>
  <c r="C33" i="47"/>
  <c r="C34" i="47"/>
  <c r="C35" i="47"/>
  <c r="C38" i="47"/>
  <c r="P38" i="47" s="1"/>
  <c r="C39" i="47"/>
  <c r="C36" i="47"/>
  <c r="P36" i="47" s="1"/>
  <c r="C37" i="47"/>
  <c r="C44" i="47"/>
  <c r="C42" i="47"/>
  <c r="C45" i="47"/>
  <c r="C43" i="47"/>
  <c r="C47" i="47"/>
  <c r="C50" i="47"/>
  <c r="C51" i="47"/>
  <c r="C48" i="47"/>
  <c r="C52" i="47"/>
  <c r="C49" i="47"/>
  <c r="C53" i="47"/>
  <c r="C14" i="47"/>
  <c r="P43" i="47" l="1"/>
  <c r="P24" i="47"/>
  <c r="P37" i="47"/>
  <c r="P34" i="47"/>
  <c r="P42" i="47"/>
  <c r="P49" i="47"/>
  <c r="H6" i="47"/>
  <c r="P10" i="47"/>
  <c r="P9" i="47"/>
  <c r="P11" i="47"/>
  <c r="P12" i="47"/>
  <c r="Q6" i="47"/>
  <c r="P53" i="47"/>
  <c r="P32" i="47"/>
  <c r="P13" i="47"/>
  <c r="P45" i="47"/>
  <c r="P25" i="47"/>
  <c r="P14" i="47"/>
  <c r="P48" i="47"/>
  <c r="P47" i="47"/>
  <c r="P27" i="47"/>
  <c r="P28" i="47"/>
  <c r="P39" i="47"/>
  <c r="P29" i="47"/>
  <c r="P31" i="47"/>
  <c r="P44" i="47"/>
  <c r="P26" i="47"/>
  <c r="P50" i="47"/>
  <c r="P51" i="47"/>
  <c r="P52" i="47"/>
  <c r="G6" i="47"/>
  <c r="F46" i="47"/>
  <c r="L6" i="47"/>
  <c r="R6" i="47" s="1"/>
  <c r="C46" i="47"/>
  <c r="C7" i="47"/>
  <c r="P46" i="47" l="1"/>
  <c r="C6" i="47"/>
  <c r="F7" i="47"/>
  <c r="AQ314" i="34"/>
  <c r="AQ311" i="34"/>
  <c r="AQ310" i="34" s="1"/>
  <c r="AQ303" i="34"/>
  <c r="AQ298" i="34"/>
  <c r="AQ294" i="34"/>
  <c r="AQ293" i="34" s="1"/>
  <c r="AQ287" i="34"/>
  <c r="AQ285" i="34"/>
  <c r="AQ282" i="34"/>
  <c r="AQ281" i="34" s="1"/>
  <c r="AQ275" i="34"/>
  <c r="AQ271" i="34"/>
  <c r="AQ260" i="34"/>
  <c r="AQ259" i="34" s="1"/>
  <c r="AQ258" i="34" s="1"/>
  <c r="AQ251" i="34"/>
  <c r="AQ244" i="34"/>
  <c r="AQ241" i="34"/>
  <c r="AQ238" i="34"/>
  <c r="AQ228" i="34"/>
  <c r="AQ221" i="34"/>
  <c r="AQ218" i="34"/>
  <c r="AQ217" i="34" s="1"/>
  <c r="AQ211" i="34"/>
  <c r="AQ203" i="34"/>
  <c r="AQ197" i="34"/>
  <c r="AQ193" i="34"/>
  <c r="AQ186" i="34"/>
  <c r="AQ177" i="34"/>
  <c r="AQ166" i="34"/>
  <c r="AQ164" i="34"/>
  <c r="AQ158" i="34"/>
  <c r="AQ156" i="34"/>
  <c r="AQ153" i="34"/>
  <c r="AQ146" i="34"/>
  <c r="AQ145" i="34" s="1"/>
  <c r="AQ140" i="34"/>
  <c r="AQ137" i="34"/>
  <c r="AQ130" i="34"/>
  <c r="AQ129" i="34" s="1"/>
  <c r="AQ124" i="34"/>
  <c r="AQ120" i="34"/>
  <c r="AQ116" i="34"/>
  <c r="AQ114" i="34"/>
  <c r="AQ107" i="34"/>
  <c r="AQ106" i="34" s="1"/>
  <c r="AQ101" i="34"/>
  <c r="AQ98" i="34"/>
  <c r="AQ94" i="34"/>
  <c r="AQ93" i="34" s="1"/>
  <c r="AQ84" i="34"/>
  <c r="AQ83" i="34" s="1"/>
  <c r="AQ79" i="34"/>
  <c r="AQ77" i="34"/>
  <c r="AQ74" i="34"/>
  <c r="AQ71" i="34" s="1"/>
  <c r="AQ72" i="34"/>
  <c r="AQ65" i="34"/>
  <c r="AQ63" i="34"/>
  <c r="AQ54" i="34"/>
  <c r="AQ51" i="34"/>
  <c r="AQ47" i="34"/>
  <c r="AQ45" i="34"/>
  <c r="AQ44" i="34" s="1"/>
  <c r="AQ41" i="34"/>
  <c r="AQ37" i="34"/>
  <c r="AQ34" i="34"/>
  <c r="AQ31" i="34"/>
  <c r="AQ30" i="34" s="1"/>
  <c r="AQ21" i="34"/>
  <c r="AQ20" i="34" s="1"/>
  <c r="AQ19" i="34" s="1"/>
  <c r="AQ14" i="34"/>
  <c r="AQ10" i="34" s="1"/>
  <c r="O314" i="34"/>
  <c r="O311" i="34"/>
  <c r="O310" i="34" s="1"/>
  <c r="O303" i="34"/>
  <c r="O298" i="34"/>
  <c r="O294" i="34"/>
  <c r="O293" i="34" s="1"/>
  <c r="O287" i="34"/>
  <c r="O285" i="34"/>
  <c r="O282" i="34"/>
  <c r="O281" i="34" s="1"/>
  <c r="O275" i="34"/>
  <c r="O271" i="34"/>
  <c r="O260" i="34"/>
  <c r="O259" i="34" s="1"/>
  <c r="O258" i="34" s="1"/>
  <c r="O251" i="34"/>
  <c r="O244" i="34"/>
  <c r="O241" i="34"/>
  <c r="O238" i="34"/>
  <c r="O228" i="34"/>
  <c r="O221" i="34"/>
  <c r="O218" i="34"/>
  <c r="O217" i="34" s="1"/>
  <c r="O211" i="34"/>
  <c r="O203" i="34"/>
  <c r="O197" i="34"/>
  <c r="O193" i="34"/>
  <c r="O186" i="34"/>
  <c r="O177" i="34"/>
  <c r="O166" i="34"/>
  <c r="O164" i="34"/>
  <c r="O158" i="34"/>
  <c r="O156" i="34"/>
  <c r="O153" i="34"/>
  <c r="O146" i="34"/>
  <c r="O145" i="34" s="1"/>
  <c r="O140" i="34"/>
  <c r="O137" i="34"/>
  <c r="O130" i="34"/>
  <c r="O129" i="34" s="1"/>
  <c r="O124" i="34"/>
  <c r="O120" i="34"/>
  <c r="O116" i="34"/>
  <c r="O114" i="34"/>
  <c r="O107" i="34"/>
  <c r="O106" i="34" s="1"/>
  <c r="O101" i="34"/>
  <c r="O98" i="34"/>
  <c r="O94" i="34"/>
  <c r="O93" i="34" s="1"/>
  <c r="O84" i="34"/>
  <c r="O83" i="34" s="1"/>
  <c r="O79" i="34"/>
  <c r="O77" i="34"/>
  <c r="O74" i="34"/>
  <c r="O71" i="34" s="1"/>
  <c r="O72" i="34"/>
  <c r="O65" i="34"/>
  <c r="O63" i="34"/>
  <c r="O54" i="34"/>
  <c r="O51" i="34"/>
  <c r="O47" i="34"/>
  <c r="O45" i="34"/>
  <c r="O44" i="34" s="1"/>
  <c r="O41" i="34"/>
  <c r="O37" i="34"/>
  <c r="O34" i="34"/>
  <c r="O31" i="34"/>
  <c r="O30" i="34" s="1"/>
  <c r="O21" i="34"/>
  <c r="O20" i="34" s="1"/>
  <c r="O19" i="34" s="1"/>
  <c r="O14" i="34"/>
  <c r="O10" i="34" s="1"/>
  <c r="AQ309" i="34" l="1"/>
  <c r="O309" i="34"/>
  <c r="AQ119" i="34"/>
  <c r="AQ118" i="34" s="1"/>
  <c r="AQ243" i="34"/>
  <c r="O76" i="34"/>
  <c r="O70" i="34" s="1"/>
  <c r="AQ113" i="34"/>
  <c r="AQ112" i="34" s="1"/>
  <c r="AQ50" i="34"/>
  <c r="AQ97" i="34"/>
  <c r="AQ96" i="34" s="1"/>
  <c r="AQ136" i="34"/>
  <c r="AQ135" i="34" s="1"/>
  <c r="F6" i="47"/>
  <c r="P6" i="47" s="1"/>
  <c r="P7" i="47"/>
  <c r="O152" i="34"/>
  <c r="O151" i="34" s="1"/>
  <c r="AQ76" i="34"/>
  <c r="AQ70" i="34" s="1"/>
  <c r="AQ220" i="34"/>
  <c r="AQ216" i="34" s="1"/>
  <c r="AQ202" i="34"/>
  <c r="AQ270" i="34"/>
  <c r="O243" i="34"/>
  <c r="AQ152" i="34"/>
  <c r="AQ151" i="34" s="1"/>
  <c r="AQ237" i="34"/>
  <c r="AQ176" i="34"/>
  <c r="AQ33" i="34"/>
  <c r="AQ29" i="34" s="1"/>
  <c r="AQ192" i="34"/>
  <c r="O202" i="34"/>
  <c r="AQ163" i="34"/>
  <c r="O284" i="34"/>
  <c r="O280" i="34" s="1"/>
  <c r="O113" i="34"/>
  <c r="O112" i="34" s="1"/>
  <c r="O163" i="34"/>
  <c r="O237" i="34"/>
  <c r="O119" i="34"/>
  <c r="O118" i="34" s="1"/>
  <c r="O176" i="34"/>
  <c r="O192" i="34"/>
  <c r="O50" i="34"/>
  <c r="O136" i="34"/>
  <c r="O135" i="34" s="1"/>
  <c r="O97" i="34"/>
  <c r="O96" i="34" s="1"/>
  <c r="AQ297" i="34"/>
  <c r="AQ292" i="34" s="1"/>
  <c r="O33" i="34"/>
  <c r="O29" i="34" s="1"/>
  <c r="O220" i="34"/>
  <c r="O216" i="34" s="1"/>
  <c r="O43" i="34"/>
  <c r="AQ43" i="34"/>
  <c r="AQ284" i="34"/>
  <c r="AQ280" i="34" s="1"/>
  <c r="O82" i="34"/>
  <c r="O62" i="34"/>
  <c r="AQ62" i="34"/>
  <c r="O297" i="34"/>
  <c r="O292" i="34" s="1"/>
  <c r="O270" i="34"/>
  <c r="AQ82" i="34"/>
  <c r="AU133" i="36"/>
  <c r="AU132" i="36" s="1"/>
  <c r="AU131" i="36" s="1"/>
  <c r="AU128" i="36"/>
  <c r="AU126" i="36"/>
  <c r="AU119" i="36"/>
  <c r="AU116" i="36"/>
  <c r="AU113" i="36"/>
  <c r="AU108" i="36"/>
  <c r="AU98" i="36"/>
  <c r="AU94" i="36"/>
  <c r="AU85" i="36"/>
  <c r="AU63" i="36"/>
  <c r="AU42" i="36"/>
  <c r="AU37" i="36"/>
  <c r="AU36" i="36" s="1"/>
  <c r="AU32" i="36"/>
  <c r="AU24" i="36"/>
  <c r="AU21" i="36"/>
  <c r="AU20" i="36" s="1"/>
  <c r="AU16" i="36"/>
  <c r="Q133" i="36"/>
  <c r="Q132" i="36" s="1"/>
  <c r="Q131" i="36" s="1"/>
  <c r="Q128" i="36"/>
  <c r="Q126" i="36"/>
  <c r="Q119" i="36"/>
  <c r="Q116" i="36"/>
  <c r="Q113" i="36"/>
  <c r="Q108" i="36"/>
  <c r="Q98" i="36"/>
  <c r="Q94" i="36"/>
  <c r="Q85" i="36"/>
  <c r="Q63" i="36"/>
  <c r="Q42" i="36"/>
  <c r="Q37" i="36"/>
  <c r="Q36" i="36" s="1"/>
  <c r="Q32" i="36"/>
  <c r="Q24" i="36"/>
  <c r="Q21" i="36"/>
  <c r="Q20" i="36" s="1"/>
  <c r="Q16" i="36"/>
  <c r="AQ236" i="34" l="1"/>
  <c r="AQ49" i="34"/>
  <c r="AQ191" i="34"/>
  <c r="O191" i="34"/>
  <c r="AQ162" i="34"/>
  <c r="O236" i="34"/>
  <c r="O265" i="34"/>
  <c r="AQ265" i="34"/>
  <c r="Q12" i="36"/>
  <c r="O162" i="34"/>
  <c r="O49" i="34"/>
  <c r="Q41" i="36"/>
  <c r="Q40" i="36" s="1"/>
  <c r="Q84" i="36"/>
  <c r="Q83" i="36" s="1"/>
  <c r="Q82" i="36" s="1"/>
  <c r="Q19" i="36"/>
  <c r="AU84" i="36"/>
  <c r="AU83" i="36" s="1"/>
  <c r="AU82" i="36" s="1"/>
  <c r="AU19" i="36"/>
  <c r="AU125" i="36"/>
  <c r="AU124" i="36" s="1"/>
  <c r="AU123" i="36" s="1"/>
  <c r="AU122" i="36" s="1"/>
  <c r="Q125" i="36"/>
  <c r="Q124" i="36" s="1"/>
  <c r="Q123" i="36" s="1"/>
  <c r="Q122" i="36" s="1"/>
  <c r="AU41" i="36"/>
  <c r="AU40" i="36" s="1"/>
  <c r="AU12" i="36"/>
  <c r="AQ215" i="34" l="1"/>
  <c r="O9" i="34"/>
  <c r="AQ9" i="34"/>
  <c r="Q11" i="36"/>
  <c r="Q10" i="36" s="1"/>
  <c r="Q39" i="36"/>
  <c r="O215" i="34"/>
  <c r="O8" i="34" s="1"/>
  <c r="AU11" i="36"/>
  <c r="AU39" i="36"/>
  <c r="AQ8" i="34" l="1"/>
  <c r="AU10" i="36"/>
  <c r="B141" i="36" l="1"/>
  <c r="AT63" i="36"/>
  <c r="AP314" i="34"/>
  <c r="AP311" i="34"/>
  <c r="AP310" i="34" s="1"/>
  <c r="AP303" i="34"/>
  <c r="AP298" i="34"/>
  <c r="AP294" i="34"/>
  <c r="AP293" i="34" s="1"/>
  <c r="AP287" i="34"/>
  <c r="AP285" i="34"/>
  <c r="AP282" i="34"/>
  <c r="AP281" i="34" s="1"/>
  <c r="AP275" i="34"/>
  <c r="AP271" i="34"/>
  <c r="AP260" i="34"/>
  <c r="AP259" i="34" s="1"/>
  <c r="AP258" i="34" s="1"/>
  <c r="AP251" i="34"/>
  <c r="AP244" i="34"/>
  <c r="AP241" i="34"/>
  <c r="AP238" i="34"/>
  <c r="AP228" i="34"/>
  <c r="AP221" i="34"/>
  <c r="AP218" i="34"/>
  <c r="AP217" i="34" s="1"/>
  <c r="AP211" i="34"/>
  <c r="AP203" i="34"/>
  <c r="AP197" i="34"/>
  <c r="AP193" i="34"/>
  <c r="AP186" i="34"/>
  <c r="AP177" i="34"/>
  <c r="AP166" i="34"/>
  <c r="AP164" i="34"/>
  <c r="AP158" i="34"/>
  <c r="AP156" i="34"/>
  <c r="AP153" i="34"/>
  <c r="AP146" i="34"/>
  <c r="AP145" i="34" s="1"/>
  <c r="AP140" i="34"/>
  <c r="AP137" i="34"/>
  <c r="AP130" i="34"/>
  <c r="AP129" i="34" s="1"/>
  <c r="AP124" i="34"/>
  <c r="AP120" i="34"/>
  <c r="AP116" i="34"/>
  <c r="AP114" i="34"/>
  <c r="AP107" i="34"/>
  <c r="AP106" i="34" s="1"/>
  <c r="AP101" i="34"/>
  <c r="AP98" i="34"/>
  <c r="AP94" i="34"/>
  <c r="AP93" i="34" s="1"/>
  <c r="AP84" i="34"/>
  <c r="AP83" i="34" s="1"/>
  <c r="AP79" i="34"/>
  <c r="AP77" i="34"/>
  <c r="AP74" i="34"/>
  <c r="AP71" i="34" s="1"/>
  <c r="AP72" i="34"/>
  <c r="AP65" i="34"/>
  <c r="AP63" i="34"/>
  <c r="AP54" i="34"/>
  <c r="AP51" i="34"/>
  <c r="AP47" i="34"/>
  <c r="AP45" i="34"/>
  <c r="AP44" i="34" s="1"/>
  <c r="AP41" i="34"/>
  <c r="AP37" i="34"/>
  <c r="AP34" i="34"/>
  <c r="AP31" i="34"/>
  <c r="AP30" i="34" s="1"/>
  <c r="AP21" i="34"/>
  <c r="AP20" i="34" s="1"/>
  <c r="AP19" i="34" s="1"/>
  <c r="AP14" i="34"/>
  <c r="AP10" i="34" s="1"/>
  <c r="N314" i="34"/>
  <c r="N311" i="34"/>
  <c r="N310" i="34" s="1"/>
  <c r="N303" i="34"/>
  <c r="N298" i="34"/>
  <c r="N294" i="34"/>
  <c r="N293" i="34" s="1"/>
  <c r="N287" i="34"/>
  <c r="N285" i="34"/>
  <c r="N282" i="34"/>
  <c r="N281" i="34" s="1"/>
  <c r="N275" i="34"/>
  <c r="N271" i="34"/>
  <c r="N260" i="34"/>
  <c r="N259" i="34" s="1"/>
  <c r="N258" i="34" s="1"/>
  <c r="N251" i="34"/>
  <c r="N244" i="34"/>
  <c r="N241" i="34"/>
  <c r="N238" i="34"/>
  <c r="N228" i="34"/>
  <c r="N221" i="34"/>
  <c r="N218" i="34"/>
  <c r="N217" i="34" s="1"/>
  <c r="N211" i="34"/>
  <c r="N203" i="34"/>
  <c r="N197" i="34"/>
  <c r="N193" i="34"/>
  <c r="N186" i="34"/>
  <c r="N177" i="34"/>
  <c r="N166" i="34"/>
  <c r="N164" i="34"/>
  <c r="N158" i="34"/>
  <c r="N156" i="34"/>
  <c r="N153" i="34"/>
  <c r="N146" i="34"/>
  <c r="N145" i="34" s="1"/>
  <c r="N140" i="34"/>
  <c r="N137" i="34"/>
  <c r="N130" i="34"/>
  <c r="N129" i="34" s="1"/>
  <c r="N124" i="34"/>
  <c r="N120" i="34"/>
  <c r="N116" i="34"/>
  <c r="N114" i="34"/>
  <c r="N107" i="34"/>
  <c r="N106" i="34" s="1"/>
  <c r="N101" i="34"/>
  <c r="N98" i="34"/>
  <c r="N94" i="34"/>
  <c r="N93" i="34" s="1"/>
  <c r="N84" i="34"/>
  <c r="N83" i="34" s="1"/>
  <c r="N79" i="34"/>
  <c r="N77" i="34"/>
  <c r="N74" i="34"/>
  <c r="N71" i="34" s="1"/>
  <c r="N72" i="34"/>
  <c r="N65" i="34"/>
  <c r="N63" i="34"/>
  <c r="N54" i="34"/>
  <c r="N51" i="34"/>
  <c r="N47" i="34"/>
  <c r="N45" i="34"/>
  <c r="N44" i="34" s="1"/>
  <c r="N41" i="34"/>
  <c r="N37" i="34"/>
  <c r="N34" i="34"/>
  <c r="N31" i="34"/>
  <c r="N30" i="34" s="1"/>
  <c r="N21" i="34"/>
  <c r="N20" i="34" s="1"/>
  <c r="N19" i="34" s="1"/>
  <c r="N14" i="34"/>
  <c r="N10" i="34" s="1"/>
  <c r="AT133" i="36"/>
  <c r="AT132" i="36" s="1"/>
  <c r="AT131" i="36" s="1"/>
  <c r="AT128" i="36"/>
  <c r="AT126" i="36"/>
  <c r="AT119" i="36"/>
  <c r="AT116" i="36"/>
  <c r="AT113" i="36"/>
  <c r="AT108" i="36"/>
  <c r="AT98" i="36"/>
  <c r="AT94" i="36"/>
  <c r="AT85" i="36"/>
  <c r="AT42" i="36"/>
  <c r="AT37" i="36"/>
  <c r="AT36" i="36" s="1"/>
  <c r="AT32" i="36"/>
  <c r="AT24" i="36"/>
  <c r="AT21" i="36"/>
  <c r="AT20" i="36" s="1"/>
  <c r="AT16" i="36"/>
  <c r="P133" i="36"/>
  <c r="P132" i="36" s="1"/>
  <c r="P131" i="36" s="1"/>
  <c r="P128" i="36"/>
  <c r="P126" i="36"/>
  <c r="P119" i="36"/>
  <c r="P116" i="36"/>
  <c r="P113" i="36"/>
  <c r="P108" i="36"/>
  <c r="P98" i="36"/>
  <c r="P94" i="36"/>
  <c r="P85" i="36"/>
  <c r="P63" i="36"/>
  <c r="P42" i="36"/>
  <c r="P37" i="36"/>
  <c r="P36" i="36" s="1"/>
  <c r="P32" i="36"/>
  <c r="P24" i="36"/>
  <c r="P21" i="36"/>
  <c r="P20" i="36" s="1"/>
  <c r="P16" i="36"/>
  <c r="AP192" i="34" l="1"/>
  <c r="N82" i="34"/>
  <c r="N192" i="34"/>
  <c r="AP237" i="34"/>
  <c r="AP152" i="34"/>
  <c r="AP151" i="34" s="1"/>
  <c r="AP220" i="34"/>
  <c r="AP216" i="34" s="1"/>
  <c r="AP284" i="34"/>
  <c r="AP280" i="34" s="1"/>
  <c r="N309" i="34"/>
  <c r="P41" i="36"/>
  <c r="P40" i="36" s="1"/>
  <c r="AT84" i="36"/>
  <c r="AT83" i="36" s="1"/>
  <c r="AT82" i="36" s="1"/>
  <c r="P125" i="36"/>
  <c r="P124" i="36" s="1"/>
  <c r="P123" i="36" s="1"/>
  <c r="P122" i="36" s="1"/>
  <c r="AP50" i="34"/>
  <c r="AP243" i="34"/>
  <c r="AP43" i="34"/>
  <c r="AP176" i="34"/>
  <c r="P84" i="36"/>
  <c r="P83" i="36" s="1"/>
  <c r="P82" i="36" s="1"/>
  <c r="N62" i="34"/>
  <c r="AP97" i="34"/>
  <c r="AP96" i="34" s="1"/>
  <c r="N33" i="34"/>
  <c r="N29" i="34" s="1"/>
  <c r="N220" i="34"/>
  <c r="N216" i="34" s="1"/>
  <c r="AP119" i="34"/>
  <c r="AP118" i="34" s="1"/>
  <c r="N237" i="34"/>
  <c r="AP136" i="34"/>
  <c r="AP135" i="34" s="1"/>
  <c r="N113" i="34"/>
  <c r="N112" i="34" s="1"/>
  <c r="N243" i="34"/>
  <c r="AP82" i="34"/>
  <c r="N76" i="34"/>
  <c r="N70" i="34" s="1"/>
  <c r="N136" i="34"/>
  <c r="N135" i="34" s="1"/>
  <c r="AP62" i="34"/>
  <c r="AP113" i="34"/>
  <c r="AP112" i="34" s="1"/>
  <c r="N163" i="34"/>
  <c r="P12" i="36"/>
  <c r="AT41" i="36"/>
  <c r="AT40" i="36" s="1"/>
  <c r="AT19" i="36"/>
  <c r="AT125" i="36"/>
  <c r="AT124" i="36" s="1"/>
  <c r="AT123" i="36" s="1"/>
  <c r="AT122" i="36" s="1"/>
  <c r="P19" i="36"/>
  <c r="N50" i="34"/>
  <c r="N43" i="34"/>
  <c r="N97" i="34"/>
  <c r="N96" i="34" s="1"/>
  <c r="AP33" i="34"/>
  <c r="AP29" i="34" s="1"/>
  <c r="AP76" i="34"/>
  <c r="AP70" i="34" s="1"/>
  <c r="N270" i="34"/>
  <c r="AP270" i="34"/>
  <c r="AP265" i="34" s="1"/>
  <c r="N119" i="34"/>
  <c r="N118" i="34" s="1"/>
  <c r="N176" i="34"/>
  <c r="N284" i="34"/>
  <c r="N280" i="34" s="1"/>
  <c r="AP163" i="34"/>
  <c r="AP297" i="34"/>
  <c r="AP292" i="34" s="1"/>
  <c r="N152" i="34"/>
  <c r="N151" i="34" s="1"/>
  <c r="AP309" i="34"/>
  <c r="N202" i="34"/>
  <c r="N297" i="34"/>
  <c r="N292" i="34" s="1"/>
  <c r="AP202" i="34"/>
  <c r="AP191" i="34" s="1"/>
  <c r="AT12" i="36"/>
  <c r="N191" i="34" l="1"/>
  <c r="AP49" i="34"/>
  <c r="AP236" i="34"/>
  <c r="AP215" i="34" s="1"/>
  <c r="N265" i="34"/>
  <c r="N236" i="34"/>
  <c r="AP162" i="34"/>
  <c r="N162" i="34"/>
  <c r="N49" i="34"/>
  <c r="N9" i="34" s="1"/>
  <c r="AT39" i="36"/>
  <c r="P39" i="36"/>
  <c r="AT11" i="36"/>
  <c r="P11" i="36"/>
  <c r="AO314" i="34"/>
  <c r="AO311" i="34"/>
  <c r="AO310" i="34" s="1"/>
  <c r="AO303" i="34"/>
  <c r="AO298" i="34"/>
  <c r="AO294" i="34"/>
  <c r="AO293" i="34" s="1"/>
  <c r="AO287" i="34"/>
  <c r="AO285" i="34"/>
  <c r="AO282" i="34"/>
  <c r="AO281" i="34" s="1"/>
  <c r="AO275" i="34"/>
  <c r="AO271" i="34"/>
  <c r="AO260" i="34"/>
  <c r="AO259" i="34" s="1"/>
  <c r="AO258" i="34" s="1"/>
  <c r="AO251" i="34"/>
  <c r="AO244" i="34"/>
  <c r="AO241" i="34"/>
  <c r="AO238" i="34"/>
  <c r="AO228" i="34"/>
  <c r="AO221" i="34"/>
  <c r="AO218" i="34"/>
  <c r="AO217" i="34" s="1"/>
  <c r="AO211" i="34"/>
  <c r="AO203" i="34"/>
  <c r="AO197" i="34"/>
  <c r="AO193" i="34"/>
  <c r="AO186" i="34"/>
  <c r="AO177" i="34"/>
  <c r="AO166" i="34"/>
  <c r="AO164" i="34"/>
  <c r="AO158" i="34"/>
  <c r="AO156" i="34"/>
  <c r="AO153" i="34"/>
  <c r="AO146" i="34"/>
  <c r="AO145" i="34" s="1"/>
  <c r="AO140" i="34"/>
  <c r="AO137" i="34"/>
  <c r="AO130" i="34"/>
  <c r="AO129" i="34" s="1"/>
  <c r="AO124" i="34"/>
  <c r="AO120" i="34"/>
  <c r="AO116" i="34"/>
  <c r="AO114" i="34"/>
  <c r="AO107" i="34"/>
  <c r="AO106" i="34" s="1"/>
  <c r="AO101" i="34"/>
  <c r="AO98" i="34"/>
  <c r="AO94" i="34"/>
  <c r="AO93" i="34" s="1"/>
  <c r="AO84" i="34"/>
  <c r="AO83" i="34" s="1"/>
  <c r="AO79" i="34"/>
  <c r="AO77" i="34"/>
  <c r="AO74" i="34"/>
  <c r="AO71" i="34" s="1"/>
  <c r="AO72" i="34"/>
  <c r="AO65" i="34"/>
  <c r="AO63" i="34"/>
  <c r="AO54" i="34"/>
  <c r="AO51" i="34"/>
  <c r="AO47" i="34"/>
  <c r="AO45" i="34"/>
  <c r="AO44" i="34" s="1"/>
  <c r="AO41" i="34"/>
  <c r="AO37" i="34"/>
  <c r="AO34" i="34"/>
  <c r="AO31" i="34"/>
  <c r="AO30" i="34" s="1"/>
  <c r="AO21" i="34"/>
  <c r="AO20" i="34" s="1"/>
  <c r="AO19" i="34" s="1"/>
  <c r="AO14" i="34"/>
  <c r="AO10" i="34" s="1"/>
  <c r="M314" i="34"/>
  <c r="M311" i="34"/>
  <c r="M310" i="34" s="1"/>
  <c r="M303" i="34"/>
  <c r="M298" i="34"/>
  <c r="M294" i="34"/>
  <c r="M293" i="34" s="1"/>
  <c r="M287" i="34"/>
  <c r="M285" i="34"/>
  <c r="M282" i="34"/>
  <c r="M281" i="34" s="1"/>
  <c r="M275" i="34"/>
  <c r="M271" i="34"/>
  <c r="M260" i="34"/>
  <c r="M259" i="34" s="1"/>
  <c r="M258" i="34" s="1"/>
  <c r="M251" i="34"/>
  <c r="M244" i="34"/>
  <c r="M241" i="34"/>
  <c r="M238" i="34"/>
  <c r="M228" i="34"/>
  <c r="M221" i="34"/>
  <c r="M218" i="34"/>
  <c r="M217" i="34" s="1"/>
  <c r="M211" i="34"/>
  <c r="M203" i="34"/>
  <c r="M197" i="34"/>
  <c r="M193" i="34"/>
  <c r="M186" i="34"/>
  <c r="M177" i="34"/>
  <c r="M166" i="34"/>
  <c r="M164" i="34"/>
  <c r="M158" i="34"/>
  <c r="M156" i="34"/>
  <c r="M153" i="34"/>
  <c r="M146" i="34"/>
  <c r="M145" i="34" s="1"/>
  <c r="M140" i="34"/>
  <c r="M137" i="34"/>
  <c r="M130" i="34"/>
  <c r="M129" i="34" s="1"/>
  <c r="M124" i="34"/>
  <c r="M120" i="34"/>
  <c r="M116" i="34"/>
  <c r="M114" i="34"/>
  <c r="M107" i="34"/>
  <c r="M106" i="34" s="1"/>
  <c r="M101" i="34"/>
  <c r="M98" i="34"/>
  <c r="M94" i="34"/>
  <c r="M93" i="34" s="1"/>
  <c r="M84" i="34"/>
  <c r="M83" i="34" s="1"/>
  <c r="M79" i="34"/>
  <c r="M77" i="34"/>
  <c r="M74" i="34"/>
  <c r="M71" i="34" s="1"/>
  <c r="M72" i="34"/>
  <c r="M65" i="34"/>
  <c r="M63" i="34"/>
  <c r="M54" i="34"/>
  <c r="M51" i="34"/>
  <c r="M47" i="34"/>
  <c r="M45" i="34"/>
  <c r="M44" i="34" s="1"/>
  <c r="M41" i="34"/>
  <c r="M37" i="34"/>
  <c r="M34" i="34"/>
  <c r="M31" i="34"/>
  <c r="M30" i="34" s="1"/>
  <c r="M21" i="34"/>
  <c r="M20" i="34" s="1"/>
  <c r="M19" i="34" s="1"/>
  <c r="M14" i="34"/>
  <c r="M10" i="34" s="1"/>
  <c r="AS133" i="36"/>
  <c r="AS132" i="36" s="1"/>
  <c r="AS131" i="36" s="1"/>
  <c r="AS128" i="36"/>
  <c r="AS126" i="36"/>
  <c r="AS119" i="36"/>
  <c r="AS116" i="36"/>
  <c r="AS113" i="36"/>
  <c r="AS108" i="36"/>
  <c r="AS98" i="36"/>
  <c r="AS94" i="36"/>
  <c r="AS85" i="36"/>
  <c r="AS63" i="36"/>
  <c r="AS42" i="36"/>
  <c r="AS37" i="36"/>
  <c r="AS36" i="36" s="1"/>
  <c r="AS32" i="36"/>
  <c r="AS24" i="36"/>
  <c r="AS21" i="36"/>
  <c r="AS20" i="36" s="1"/>
  <c r="AS16" i="36"/>
  <c r="O133" i="36"/>
  <c r="O132" i="36" s="1"/>
  <c r="O131" i="36" s="1"/>
  <c r="O128" i="36"/>
  <c r="O126" i="36"/>
  <c r="O119" i="36"/>
  <c r="O116" i="36"/>
  <c r="O113" i="36"/>
  <c r="O108" i="36"/>
  <c r="O98" i="36"/>
  <c r="O94" i="36"/>
  <c r="O85" i="36"/>
  <c r="O63" i="36"/>
  <c r="O42" i="36"/>
  <c r="O37" i="36"/>
  <c r="O36" i="36" s="1"/>
  <c r="O32" i="36"/>
  <c r="O24" i="36"/>
  <c r="O21" i="36"/>
  <c r="O20" i="36" s="1"/>
  <c r="O16" i="36"/>
  <c r="AP9" i="34" l="1"/>
  <c r="AP8" i="34" s="1"/>
  <c r="AO163" i="34"/>
  <c r="M163" i="34"/>
  <c r="P10" i="36"/>
  <c r="AO297" i="34"/>
  <c r="AO292" i="34" s="1"/>
  <c r="N215" i="34"/>
  <c r="N8" i="34" s="1"/>
  <c r="AT10" i="36"/>
  <c r="O41" i="36"/>
  <c r="O40" i="36" s="1"/>
  <c r="AO119" i="34"/>
  <c r="AO118" i="34" s="1"/>
  <c r="AO192" i="34"/>
  <c r="M119" i="34"/>
  <c r="M118" i="34" s="1"/>
  <c r="O84" i="36"/>
  <c r="O83" i="36" s="1"/>
  <c r="O82" i="36" s="1"/>
  <c r="AO152" i="34"/>
  <c r="AO151" i="34" s="1"/>
  <c r="M76" i="34"/>
  <c r="M70" i="34" s="1"/>
  <c r="AO113" i="34"/>
  <c r="AO112" i="34" s="1"/>
  <c r="M202" i="34"/>
  <c r="AS12" i="36"/>
  <c r="O19" i="36"/>
  <c r="AO309" i="34"/>
  <c r="M192" i="34"/>
  <c r="AO97" i="34"/>
  <c r="AO96" i="34" s="1"/>
  <c r="M136" i="34"/>
  <c r="M135" i="34" s="1"/>
  <c r="AO270" i="34"/>
  <c r="AO176" i="34"/>
  <c r="AO243" i="34"/>
  <c r="M50" i="34"/>
  <c r="M113" i="34"/>
  <c r="M112" i="34" s="1"/>
  <c r="M243" i="34"/>
  <c r="AO136" i="34"/>
  <c r="AO135" i="34" s="1"/>
  <c r="M284" i="34"/>
  <c r="M280" i="34" s="1"/>
  <c r="AO33" i="34"/>
  <c r="AO29" i="34" s="1"/>
  <c r="AO76" i="34"/>
  <c r="AO70" i="34" s="1"/>
  <c r="M237" i="34"/>
  <c r="AO237" i="34"/>
  <c r="M176" i="34"/>
  <c r="M309" i="34"/>
  <c r="AO82" i="34"/>
  <c r="M97" i="34"/>
  <c r="M96" i="34" s="1"/>
  <c r="AO50" i="34"/>
  <c r="AO202" i="34"/>
  <c r="M62" i="34"/>
  <c r="M152" i="34"/>
  <c r="M151" i="34" s="1"/>
  <c r="M220" i="34"/>
  <c r="M216" i="34" s="1"/>
  <c r="AO220" i="34"/>
  <c r="AO216" i="34" s="1"/>
  <c r="M297" i="34"/>
  <c r="M292" i="34" s="1"/>
  <c r="AO284" i="34"/>
  <c r="AO280" i="34" s="1"/>
  <c r="M82" i="34"/>
  <c r="M33" i="34"/>
  <c r="M29" i="34" s="1"/>
  <c r="M270" i="34"/>
  <c r="AO43" i="34"/>
  <c r="M43" i="34"/>
  <c r="AO62" i="34"/>
  <c r="AS19" i="36"/>
  <c r="O125" i="36"/>
  <c r="O124" i="36" s="1"/>
  <c r="O123" i="36" s="1"/>
  <c r="O122" i="36" s="1"/>
  <c r="O12" i="36"/>
  <c r="AS125" i="36"/>
  <c r="AS124" i="36" s="1"/>
  <c r="AS123" i="36" s="1"/>
  <c r="AS122" i="36" s="1"/>
  <c r="AS84" i="36"/>
  <c r="AS83" i="36" s="1"/>
  <c r="AS82" i="36" s="1"/>
  <c r="AS41" i="36"/>
  <c r="AS40" i="36" s="1"/>
  <c r="AN314" i="34"/>
  <c r="AN311" i="34"/>
  <c r="AN310" i="34" s="1"/>
  <c r="AN303" i="34"/>
  <c r="AN298" i="34"/>
  <c r="AN294" i="34"/>
  <c r="AN293" i="34" s="1"/>
  <c r="AN287" i="34"/>
  <c r="AN285" i="34"/>
  <c r="AN282" i="34"/>
  <c r="AN281" i="34" s="1"/>
  <c r="AN275" i="34"/>
  <c r="AN271" i="34"/>
  <c r="AN260" i="34"/>
  <c r="AN259" i="34" s="1"/>
  <c r="AN258" i="34" s="1"/>
  <c r="AN251" i="34"/>
  <c r="AN244" i="34"/>
  <c r="AN241" i="34"/>
  <c r="AN238" i="34"/>
  <c r="AN228" i="34"/>
  <c r="AN221" i="34"/>
  <c r="AN218" i="34"/>
  <c r="AN217" i="34" s="1"/>
  <c r="AN211" i="34"/>
  <c r="AN203" i="34"/>
  <c r="AN197" i="34"/>
  <c r="AN193" i="34"/>
  <c r="AN186" i="34"/>
  <c r="AN177" i="34"/>
  <c r="AN166" i="34"/>
  <c r="AN164" i="34"/>
  <c r="AN158" i="34"/>
  <c r="AN156" i="34"/>
  <c r="AN153" i="34"/>
  <c r="AN146" i="34"/>
  <c r="AN145" i="34" s="1"/>
  <c r="AN140" i="34"/>
  <c r="AN137" i="34"/>
  <c r="AN130" i="34"/>
  <c r="AN129" i="34" s="1"/>
  <c r="AN124" i="34"/>
  <c r="AN120" i="34"/>
  <c r="AN116" i="34"/>
  <c r="AN114" i="34"/>
  <c r="AN107" i="34"/>
  <c r="AN106" i="34" s="1"/>
  <c r="AN101" i="34"/>
  <c r="AN98" i="34"/>
  <c r="AN94" i="34"/>
  <c r="AN93" i="34" s="1"/>
  <c r="AN84" i="34"/>
  <c r="AN83" i="34" s="1"/>
  <c r="AN79" i="34"/>
  <c r="AN77" i="34"/>
  <c r="AN74" i="34"/>
  <c r="AN71" i="34" s="1"/>
  <c r="AN72" i="34"/>
  <c r="AN65" i="34"/>
  <c r="AN63" i="34"/>
  <c r="AN54" i="34"/>
  <c r="AN51" i="34"/>
  <c r="AN47" i="34"/>
  <c r="AN45" i="34"/>
  <c r="AN44" i="34" s="1"/>
  <c r="AN41" i="34"/>
  <c r="AN37" i="34"/>
  <c r="AN34" i="34"/>
  <c r="AN31" i="34"/>
  <c r="AN30" i="34" s="1"/>
  <c r="AN21" i="34"/>
  <c r="AN20" i="34" s="1"/>
  <c r="AN19" i="34" s="1"/>
  <c r="AN14" i="34"/>
  <c r="AN10" i="34" s="1"/>
  <c r="L314" i="34"/>
  <c r="L311" i="34"/>
  <c r="L310" i="34" s="1"/>
  <c r="L303" i="34"/>
  <c r="L298" i="34"/>
  <c r="L294" i="34"/>
  <c r="L293" i="34" s="1"/>
  <c r="L287" i="34"/>
  <c r="L285" i="34"/>
  <c r="L282" i="34"/>
  <c r="L281" i="34" s="1"/>
  <c r="L275" i="34"/>
  <c r="L271" i="34"/>
  <c r="L260" i="34"/>
  <c r="L259" i="34" s="1"/>
  <c r="L258" i="34" s="1"/>
  <c r="L251" i="34"/>
  <c r="L244" i="34"/>
  <c r="L241" i="34"/>
  <c r="L238" i="34"/>
  <c r="L228" i="34"/>
  <c r="L221" i="34"/>
  <c r="L218" i="34"/>
  <c r="L217" i="34" s="1"/>
  <c r="L211" i="34"/>
  <c r="L203" i="34"/>
  <c r="L197" i="34"/>
  <c r="L193" i="34"/>
  <c r="L186" i="34"/>
  <c r="L177" i="34"/>
  <c r="L166" i="34"/>
  <c r="L164" i="34"/>
  <c r="L158" i="34"/>
  <c r="L156" i="34"/>
  <c r="L153" i="34"/>
  <c r="L146" i="34"/>
  <c r="L145" i="34" s="1"/>
  <c r="L140" i="34"/>
  <c r="L137" i="34"/>
  <c r="L130" i="34"/>
  <c r="L129" i="34" s="1"/>
  <c r="L124" i="34"/>
  <c r="L120" i="34"/>
  <c r="L116" i="34"/>
  <c r="L114" i="34"/>
  <c r="L107" i="34"/>
  <c r="L106" i="34" s="1"/>
  <c r="L101" i="34"/>
  <c r="L98" i="34"/>
  <c r="L94" i="34"/>
  <c r="L93" i="34" s="1"/>
  <c r="L84" i="34"/>
  <c r="L83" i="34" s="1"/>
  <c r="L79" i="34"/>
  <c r="L77" i="34"/>
  <c r="L74" i="34"/>
  <c r="L71" i="34" s="1"/>
  <c r="L72" i="34"/>
  <c r="L65" i="34"/>
  <c r="L63" i="34"/>
  <c r="L54" i="34"/>
  <c r="L51" i="34"/>
  <c r="L47" i="34"/>
  <c r="L45" i="34"/>
  <c r="L44" i="34" s="1"/>
  <c r="L41" i="34"/>
  <c r="L37" i="34"/>
  <c r="L34" i="34"/>
  <c r="L31" i="34"/>
  <c r="L30" i="34" s="1"/>
  <c r="L21" i="34"/>
  <c r="L20" i="34" s="1"/>
  <c r="L19" i="34" s="1"/>
  <c r="L14" i="34"/>
  <c r="L10" i="34" s="1"/>
  <c r="AR133" i="36"/>
  <c r="AR132" i="36" s="1"/>
  <c r="AR131" i="36" s="1"/>
  <c r="AR128" i="36"/>
  <c r="AR126" i="36"/>
  <c r="AR119" i="36"/>
  <c r="AR116" i="36"/>
  <c r="AR113" i="36"/>
  <c r="AR108" i="36"/>
  <c r="AR98" i="36"/>
  <c r="AR94" i="36"/>
  <c r="AR85" i="36"/>
  <c r="AR63" i="36"/>
  <c r="AR42" i="36"/>
  <c r="AR37" i="36"/>
  <c r="AR36" i="36" s="1"/>
  <c r="AR32" i="36"/>
  <c r="AR24" i="36"/>
  <c r="AR21" i="36"/>
  <c r="AR20" i="36" s="1"/>
  <c r="AR16" i="36"/>
  <c r="N133" i="36"/>
  <c r="N132" i="36" s="1"/>
  <c r="N131" i="36" s="1"/>
  <c r="N128" i="36"/>
  <c r="N126" i="36"/>
  <c r="N119" i="36"/>
  <c r="N116" i="36"/>
  <c r="N113" i="36"/>
  <c r="N108" i="36"/>
  <c r="N98" i="36"/>
  <c r="N94" i="36"/>
  <c r="N85" i="36"/>
  <c r="N63" i="36"/>
  <c r="N42" i="36"/>
  <c r="N37" i="36"/>
  <c r="N36" i="36" s="1"/>
  <c r="N32" i="36"/>
  <c r="N24" i="36"/>
  <c r="N21" i="36"/>
  <c r="N20" i="36" s="1"/>
  <c r="N16" i="36"/>
  <c r="AO162" i="34" l="1"/>
  <c r="M191" i="34"/>
  <c r="AO191" i="34"/>
  <c r="M162" i="34"/>
  <c r="AO236" i="34"/>
  <c r="M236" i="34"/>
  <c r="AR84" i="36"/>
  <c r="AR83" i="36" s="1"/>
  <c r="AR82" i="36" s="1"/>
  <c r="AN192" i="34"/>
  <c r="AO265" i="34"/>
  <c r="M265" i="34"/>
  <c r="AO49" i="34"/>
  <c r="M49" i="34"/>
  <c r="O39" i="36"/>
  <c r="N41" i="36"/>
  <c r="N40" i="36" s="1"/>
  <c r="N84" i="36"/>
  <c r="N83" i="36" s="1"/>
  <c r="N82" i="36" s="1"/>
  <c r="AN163" i="34"/>
  <c r="L136" i="34"/>
  <c r="L135" i="34" s="1"/>
  <c r="AR41" i="36"/>
  <c r="AR40" i="36" s="1"/>
  <c r="AR12" i="36"/>
  <c r="AS11" i="36"/>
  <c r="AN43" i="34"/>
  <c r="AN220" i="34"/>
  <c r="AN216" i="34" s="1"/>
  <c r="L119" i="34"/>
  <c r="L118" i="34" s="1"/>
  <c r="L113" i="34"/>
  <c r="L112" i="34" s="1"/>
  <c r="O11" i="36"/>
  <c r="AS39" i="36"/>
  <c r="AN76" i="34"/>
  <c r="AN70" i="34" s="1"/>
  <c r="L176" i="34"/>
  <c r="AN50" i="34"/>
  <c r="AN297" i="34"/>
  <c r="AN292" i="34" s="1"/>
  <c r="AN62" i="34"/>
  <c r="AN152" i="34"/>
  <c r="AN151" i="34" s="1"/>
  <c r="L76" i="34"/>
  <c r="L70" i="34" s="1"/>
  <c r="AN119" i="34"/>
  <c r="AN118" i="34" s="1"/>
  <c r="L97" i="34"/>
  <c r="L96" i="34" s="1"/>
  <c r="AN136" i="34"/>
  <c r="AN135" i="34" s="1"/>
  <c r="AN270" i="34"/>
  <c r="L163" i="34"/>
  <c r="L309" i="34"/>
  <c r="AN97" i="34"/>
  <c r="AN96" i="34" s="1"/>
  <c r="AN113" i="34"/>
  <c r="AN112" i="34" s="1"/>
  <c r="L50" i="34"/>
  <c r="L220" i="34"/>
  <c r="L216" i="34" s="1"/>
  <c r="AN33" i="34"/>
  <c r="AN29" i="34" s="1"/>
  <c r="AN243" i="34"/>
  <c r="L33" i="34"/>
  <c r="L29" i="34" s="1"/>
  <c r="AN82" i="34"/>
  <c r="L202" i="34"/>
  <c r="L270" i="34"/>
  <c r="L284" i="34"/>
  <c r="L280" i="34" s="1"/>
  <c r="AN309" i="34"/>
  <c r="N12" i="36"/>
  <c r="L243" i="34"/>
  <c r="AN176" i="34"/>
  <c r="L192" i="34"/>
  <c r="L62" i="34"/>
  <c r="L152" i="34"/>
  <c r="L151" i="34" s="1"/>
  <c r="L237" i="34"/>
  <c r="AN202" i="34"/>
  <c r="L82" i="34"/>
  <c r="AN284" i="34"/>
  <c r="AN280" i="34" s="1"/>
  <c r="L297" i="34"/>
  <c r="L292" i="34" s="1"/>
  <c r="AN237" i="34"/>
  <c r="L43" i="34"/>
  <c r="AR19" i="36"/>
  <c r="AR125" i="36"/>
  <c r="AR124" i="36" s="1"/>
  <c r="AR123" i="36" s="1"/>
  <c r="AR122" i="36" s="1"/>
  <c r="N19" i="36"/>
  <c r="N125" i="36"/>
  <c r="N124" i="36" s="1"/>
  <c r="N123" i="36" s="1"/>
  <c r="N122" i="36" s="1"/>
  <c r="L190" i="44"/>
  <c r="L198" i="44" s="1"/>
  <c r="L206" i="44" s="1"/>
  <c r="L266" i="44" s="1"/>
  <c r="M9" i="34" l="1"/>
  <c r="AO9" i="34"/>
  <c r="AR39" i="36"/>
  <c r="AN191" i="34"/>
  <c r="L191" i="34"/>
  <c r="O10" i="36"/>
  <c r="L236" i="34"/>
  <c r="N39" i="36"/>
  <c r="AN162" i="34"/>
  <c r="L265" i="34"/>
  <c r="L215" i="34" s="1"/>
  <c r="AN265" i="34"/>
  <c r="AN236" i="34"/>
  <c r="AO215" i="34"/>
  <c r="L162" i="34"/>
  <c r="L49" i="34"/>
  <c r="M215" i="34"/>
  <c r="M8" i="34" s="1"/>
  <c r="AN49" i="34"/>
  <c r="AR11" i="36"/>
  <c r="AR10" i="36" s="1"/>
  <c r="AS10" i="36"/>
  <c r="N11" i="36"/>
  <c r="AM314" i="34"/>
  <c r="AM311" i="34"/>
  <c r="AM310" i="34" s="1"/>
  <c r="AM303" i="34"/>
  <c r="AM298" i="34"/>
  <c r="AM294" i="34"/>
  <c r="AM293" i="34" s="1"/>
  <c r="AM287" i="34"/>
  <c r="AM285" i="34"/>
  <c r="AM282" i="34"/>
  <c r="AM281" i="34" s="1"/>
  <c r="AM275" i="34"/>
  <c r="AM271" i="34"/>
  <c r="AM260" i="34"/>
  <c r="AM259" i="34" s="1"/>
  <c r="AM258" i="34" s="1"/>
  <c r="AM251" i="34"/>
  <c r="AM244" i="34"/>
  <c r="AM241" i="34"/>
  <c r="AM238" i="34"/>
  <c r="AM228" i="34"/>
  <c r="AM221" i="34"/>
  <c r="AM218" i="34"/>
  <c r="AM217" i="34" s="1"/>
  <c r="AM211" i="34"/>
  <c r="AM203" i="34"/>
  <c r="AM197" i="34"/>
  <c r="AM193" i="34"/>
  <c r="AM186" i="34"/>
  <c r="AM177" i="34"/>
  <c r="AM166" i="34"/>
  <c r="AM164" i="34"/>
  <c r="AM158" i="34"/>
  <c r="AM156" i="34"/>
  <c r="AM153" i="34"/>
  <c r="AM146" i="34"/>
  <c r="AM145" i="34" s="1"/>
  <c r="AM140" i="34"/>
  <c r="AM137" i="34"/>
  <c r="AM130" i="34"/>
  <c r="AM129" i="34" s="1"/>
  <c r="AM124" i="34"/>
  <c r="AM120" i="34"/>
  <c r="AM116" i="34"/>
  <c r="AM114" i="34"/>
  <c r="AM107" i="34"/>
  <c r="AM106" i="34" s="1"/>
  <c r="AM101" i="34"/>
  <c r="AM98" i="34"/>
  <c r="AM94" i="34"/>
  <c r="AM93" i="34" s="1"/>
  <c r="AM84" i="34"/>
  <c r="AM83" i="34" s="1"/>
  <c r="AM79" i="34"/>
  <c r="AM77" i="34"/>
  <c r="AM74" i="34"/>
  <c r="AM71" i="34" s="1"/>
  <c r="AM72" i="34"/>
  <c r="AM65" i="34"/>
  <c r="AM63" i="34"/>
  <c r="AM54" i="34"/>
  <c r="AM51" i="34"/>
  <c r="AM47" i="34"/>
  <c r="AM45" i="34"/>
  <c r="AM44" i="34" s="1"/>
  <c r="AM41" i="34"/>
  <c r="AM37" i="34"/>
  <c r="AM34" i="34"/>
  <c r="AM31" i="34"/>
  <c r="AM30" i="34" s="1"/>
  <c r="AM21" i="34"/>
  <c r="AM20" i="34" s="1"/>
  <c r="AM19" i="34" s="1"/>
  <c r="AM14" i="34"/>
  <c r="AM10" i="34" s="1"/>
  <c r="K314" i="34"/>
  <c r="K311" i="34"/>
  <c r="K310" i="34" s="1"/>
  <c r="K303" i="34"/>
  <c r="K298" i="34"/>
  <c r="K294" i="34"/>
  <c r="K293" i="34" s="1"/>
  <c r="K287" i="34"/>
  <c r="K285" i="34"/>
  <c r="K282" i="34"/>
  <c r="K281" i="34" s="1"/>
  <c r="K275" i="34"/>
  <c r="K271" i="34"/>
  <c r="K260" i="34"/>
  <c r="K259" i="34" s="1"/>
  <c r="K258" i="34" s="1"/>
  <c r="K251" i="34"/>
  <c r="K244" i="34"/>
  <c r="K241" i="34"/>
  <c r="K238" i="34"/>
  <c r="K228" i="34"/>
  <c r="K221" i="34"/>
  <c r="K218" i="34"/>
  <c r="K217" i="34" s="1"/>
  <c r="K211" i="34"/>
  <c r="K203" i="34"/>
  <c r="K197" i="34"/>
  <c r="K193" i="34"/>
  <c r="K186" i="34"/>
  <c r="K177" i="34"/>
  <c r="K166" i="34"/>
  <c r="K164" i="34"/>
  <c r="K158" i="34"/>
  <c r="K156" i="34"/>
  <c r="K153" i="34"/>
  <c r="K146" i="34"/>
  <c r="K145" i="34" s="1"/>
  <c r="K140" i="34"/>
  <c r="K137" i="34"/>
  <c r="K130" i="34"/>
  <c r="K129" i="34" s="1"/>
  <c r="K124" i="34"/>
  <c r="K120" i="34"/>
  <c r="K116" i="34"/>
  <c r="K114" i="34"/>
  <c r="K107" i="34"/>
  <c r="K106" i="34" s="1"/>
  <c r="K101" i="34"/>
  <c r="K98" i="34"/>
  <c r="K94" i="34"/>
  <c r="K93" i="34" s="1"/>
  <c r="K84" i="34"/>
  <c r="K83" i="34" s="1"/>
  <c r="K79" i="34"/>
  <c r="K77" i="34"/>
  <c r="K74" i="34"/>
  <c r="K71" i="34" s="1"/>
  <c r="K72" i="34"/>
  <c r="K65" i="34"/>
  <c r="K63" i="34"/>
  <c r="K54" i="34"/>
  <c r="K51" i="34"/>
  <c r="K47" i="34"/>
  <c r="K45" i="34"/>
  <c r="K44" i="34" s="1"/>
  <c r="K41" i="34"/>
  <c r="K37" i="34"/>
  <c r="K34" i="34"/>
  <c r="K31" i="34"/>
  <c r="K30" i="34" s="1"/>
  <c r="K21" i="34"/>
  <c r="K20" i="34" s="1"/>
  <c r="K19" i="34" s="1"/>
  <c r="K14" i="34"/>
  <c r="K10" i="34" s="1"/>
  <c r="AO8" i="34" l="1"/>
  <c r="AM76" i="34"/>
  <c r="AM70" i="34" s="1"/>
  <c r="AN9" i="34"/>
  <c r="L9" i="34"/>
  <c r="L8" i="34" s="1"/>
  <c r="N10" i="36"/>
  <c r="K243" i="34"/>
  <c r="K62" i="34"/>
  <c r="AM243" i="34"/>
  <c r="AM297" i="34"/>
  <c r="AM292" i="34" s="1"/>
  <c r="AM309" i="34"/>
  <c r="AN215" i="34"/>
  <c r="AN8" i="34" s="1"/>
  <c r="K176" i="34"/>
  <c r="AM192" i="34"/>
  <c r="AM33" i="34"/>
  <c r="AM29" i="34" s="1"/>
  <c r="AM152" i="34"/>
  <c r="AM151" i="34" s="1"/>
  <c r="AM176" i="34"/>
  <c r="K119" i="34"/>
  <c r="K118" i="34" s="1"/>
  <c r="K309" i="34"/>
  <c r="K43" i="34"/>
  <c r="K97" i="34"/>
  <c r="K96" i="34" s="1"/>
  <c r="K220" i="34"/>
  <c r="K216" i="34" s="1"/>
  <c r="AM82" i="34"/>
  <c r="AM163" i="34"/>
  <c r="AM237" i="34"/>
  <c r="AM236" i="34" s="1"/>
  <c r="K33" i="34"/>
  <c r="K29" i="34" s="1"/>
  <c r="AM97" i="34"/>
  <c r="AM96" i="34" s="1"/>
  <c r="AM220" i="34"/>
  <c r="AM216" i="34" s="1"/>
  <c r="K113" i="34"/>
  <c r="K112" i="34" s="1"/>
  <c r="K152" i="34"/>
  <c r="K151" i="34" s="1"/>
  <c r="AM43" i="34"/>
  <c r="K76" i="34"/>
  <c r="K70" i="34" s="1"/>
  <c r="K192" i="34"/>
  <c r="AM270" i="34"/>
  <c r="K202" i="34"/>
  <c r="K270" i="34"/>
  <c r="K163" i="34"/>
  <c r="K237" i="34"/>
  <c r="AM113" i="34"/>
  <c r="AM112" i="34" s="1"/>
  <c r="AM119" i="34"/>
  <c r="AM118" i="34" s="1"/>
  <c r="AM50" i="34"/>
  <c r="AM136" i="34"/>
  <c r="AM135" i="34" s="1"/>
  <c r="K136" i="34"/>
  <c r="K135" i="34" s="1"/>
  <c r="AM62" i="34"/>
  <c r="K297" i="34"/>
  <c r="K292" i="34" s="1"/>
  <c r="AM284" i="34"/>
  <c r="AM280" i="34" s="1"/>
  <c r="K82" i="34"/>
  <c r="K50" i="34"/>
  <c r="K284" i="34"/>
  <c r="K280" i="34" s="1"/>
  <c r="AM202" i="34"/>
  <c r="AQ133" i="36"/>
  <c r="AQ132" i="36" s="1"/>
  <c r="AQ131" i="36" s="1"/>
  <c r="AQ128" i="36"/>
  <c r="AQ126" i="36"/>
  <c r="AQ119" i="36"/>
  <c r="AQ116" i="36"/>
  <c r="AQ113" i="36"/>
  <c r="AQ108" i="36"/>
  <c r="AQ98" i="36"/>
  <c r="AQ94" i="36"/>
  <c r="AQ85" i="36"/>
  <c r="AQ63" i="36"/>
  <c r="AQ42" i="36"/>
  <c r="AQ37" i="36"/>
  <c r="AQ36" i="36" s="1"/>
  <c r="AQ32" i="36"/>
  <c r="AQ24" i="36"/>
  <c r="AQ21" i="36"/>
  <c r="AQ20" i="36" s="1"/>
  <c r="AQ16" i="36"/>
  <c r="M133" i="36"/>
  <c r="M132" i="36" s="1"/>
  <c r="M131" i="36" s="1"/>
  <c r="M128" i="36"/>
  <c r="M126" i="36"/>
  <c r="M119" i="36"/>
  <c r="M116" i="36"/>
  <c r="M113" i="36"/>
  <c r="M108" i="36"/>
  <c r="M98" i="36"/>
  <c r="M94" i="36"/>
  <c r="M85" i="36"/>
  <c r="M63" i="36"/>
  <c r="M42" i="36"/>
  <c r="M37" i="36"/>
  <c r="M36" i="36" s="1"/>
  <c r="M32" i="36"/>
  <c r="M24" i="36"/>
  <c r="M21" i="36"/>
  <c r="M20" i="36" s="1"/>
  <c r="M16" i="36"/>
  <c r="K236" i="34" l="1"/>
  <c r="AM265" i="34"/>
  <c r="AM191" i="34"/>
  <c r="K191" i="34"/>
  <c r="AQ12" i="36"/>
  <c r="K265" i="34"/>
  <c r="K49" i="34"/>
  <c r="K162" i="34"/>
  <c r="AM162" i="34"/>
  <c r="AM49" i="34"/>
  <c r="AM9" i="34" s="1"/>
  <c r="M84" i="36"/>
  <c r="M83" i="36" s="1"/>
  <c r="M82" i="36" s="1"/>
  <c r="M41" i="36"/>
  <c r="M40" i="36" s="1"/>
  <c r="AQ41" i="36"/>
  <c r="AQ40" i="36" s="1"/>
  <c r="M12" i="36"/>
  <c r="M19" i="36"/>
  <c r="AQ19" i="36"/>
  <c r="M125" i="36"/>
  <c r="M124" i="36" s="1"/>
  <c r="M123" i="36" s="1"/>
  <c r="M122" i="36" s="1"/>
  <c r="AQ125" i="36"/>
  <c r="AQ124" i="36" s="1"/>
  <c r="AQ123" i="36" s="1"/>
  <c r="AQ122" i="36" s="1"/>
  <c r="AQ84" i="36"/>
  <c r="AQ83" i="36" s="1"/>
  <c r="AQ82" i="36" s="1"/>
  <c r="AL314" i="34"/>
  <c r="AL311" i="34"/>
  <c r="AL310" i="34" s="1"/>
  <c r="AL303" i="34"/>
  <c r="AL298" i="34"/>
  <c r="AL294" i="34"/>
  <c r="AL293" i="34" s="1"/>
  <c r="AL287" i="34"/>
  <c r="AL285" i="34"/>
  <c r="AL282" i="34"/>
  <c r="AL281" i="34" s="1"/>
  <c r="AL275" i="34"/>
  <c r="AL271" i="34"/>
  <c r="AL260" i="34"/>
  <c r="AL259" i="34" s="1"/>
  <c r="AL258" i="34" s="1"/>
  <c r="AL251" i="34"/>
  <c r="AL244" i="34"/>
  <c r="AL241" i="34"/>
  <c r="AL238" i="34"/>
  <c r="AL228" i="34"/>
  <c r="AL221" i="34"/>
  <c r="AL218" i="34"/>
  <c r="AL217" i="34" s="1"/>
  <c r="AL211" i="34"/>
  <c r="AL203" i="34"/>
  <c r="AL197" i="34"/>
  <c r="AL193" i="34"/>
  <c r="AL186" i="34"/>
  <c r="AL177" i="34"/>
  <c r="AL166" i="34"/>
  <c r="AL164" i="34"/>
  <c r="AL158" i="34"/>
  <c r="AL156" i="34"/>
  <c r="AL153" i="34"/>
  <c r="AL146" i="34"/>
  <c r="AL145" i="34" s="1"/>
  <c r="AL140" i="34"/>
  <c r="AL137" i="34"/>
  <c r="AL130" i="34"/>
  <c r="AL129" i="34" s="1"/>
  <c r="AL124" i="34"/>
  <c r="AL120" i="34"/>
  <c r="AL116" i="34"/>
  <c r="AL114" i="34"/>
  <c r="AL107" i="34"/>
  <c r="AL106" i="34" s="1"/>
  <c r="AL101" i="34"/>
  <c r="AL98" i="34"/>
  <c r="AL94" i="34"/>
  <c r="AL93" i="34" s="1"/>
  <c r="AL84" i="34"/>
  <c r="AL83" i="34" s="1"/>
  <c r="AL79" i="34"/>
  <c r="AL77" i="34"/>
  <c r="AL74" i="34"/>
  <c r="AL71" i="34" s="1"/>
  <c r="AL72" i="34"/>
  <c r="AL65" i="34"/>
  <c r="AL63" i="34"/>
  <c r="AL54" i="34"/>
  <c r="AL51" i="34"/>
  <c r="AL47" i="34"/>
  <c r="AL45" i="34"/>
  <c r="AL44" i="34" s="1"/>
  <c r="AL41" i="34"/>
  <c r="AL37" i="34"/>
  <c r="AL34" i="34"/>
  <c r="AL31" i="34"/>
  <c r="AL30" i="34" s="1"/>
  <c r="AL21" i="34"/>
  <c r="AL20" i="34" s="1"/>
  <c r="AL19" i="34" s="1"/>
  <c r="AL14" i="34"/>
  <c r="AL10" i="34" s="1"/>
  <c r="J314" i="34"/>
  <c r="J311" i="34"/>
  <c r="J310" i="34" s="1"/>
  <c r="J303" i="34"/>
  <c r="J298" i="34"/>
  <c r="J294" i="34"/>
  <c r="J293" i="34" s="1"/>
  <c r="J287" i="34"/>
  <c r="J285" i="34"/>
  <c r="J282" i="34"/>
  <c r="J281" i="34" s="1"/>
  <c r="J275" i="34"/>
  <c r="J271" i="34"/>
  <c r="J260" i="34"/>
  <c r="J259" i="34" s="1"/>
  <c r="J258" i="34" s="1"/>
  <c r="J251" i="34"/>
  <c r="J244" i="34"/>
  <c r="J241" i="34"/>
  <c r="J238" i="34"/>
  <c r="J228" i="34"/>
  <c r="J221" i="34"/>
  <c r="J218" i="34"/>
  <c r="J217" i="34" s="1"/>
  <c r="J211" i="34"/>
  <c r="J203" i="34"/>
  <c r="J197" i="34"/>
  <c r="J193" i="34"/>
  <c r="J186" i="34"/>
  <c r="J177" i="34"/>
  <c r="J166" i="34"/>
  <c r="J164" i="34"/>
  <c r="J158" i="34"/>
  <c r="J156" i="34"/>
  <c r="J153" i="34"/>
  <c r="J146" i="34"/>
  <c r="J145" i="34" s="1"/>
  <c r="J140" i="34"/>
  <c r="J137" i="34"/>
  <c r="J130" i="34"/>
  <c r="J129" i="34" s="1"/>
  <c r="J124" i="34"/>
  <c r="J120" i="34"/>
  <c r="J116" i="34"/>
  <c r="J114" i="34"/>
  <c r="J107" i="34"/>
  <c r="J106" i="34" s="1"/>
  <c r="J101" i="34"/>
  <c r="J98" i="34"/>
  <c r="J94" i="34"/>
  <c r="J93" i="34" s="1"/>
  <c r="J84" i="34"/>
  <c r="J83" i="34" s="1"/>
  <c r="J79" i="34"/>
  <c r="J77" i="34"/>
  <c r="J74" i="34"/>
  <c r="J71" i="34" s="1"/>
  <c r="J72" i="34"/>
  <c r="J65" i="34"/>
  <c r="J63" i="34"/>
  <c r="J54" i="34"/>
  <c r="J51" i="34"/>
  <c r="J47" i="34"/>
  <c r="J45" i="34"/>
  <c r="J44" i="34" s="1"/>
  <c r="J41" i="34"/>
  <c r="J37" i="34"/>
  <c r="J34" i="34"/>
  <c r="J31" i="34"/>
  <c r="J30" i="34" s="1"/>
  <c r="J21" i="34"/>
  <c r="J20" i="34" s="1"/>
  <c r="J19" i="34" s="1"/>
  <c r="J14" i="34"/>
  <c r="J10" i="34" s="1"/>
  <c r="AP133" i="36"/>
  <c r="AP132" i="36" s="1"/>
  <c r="AP131" i="36" s="1"/>
  <c r="AP128" i="36"/>
  <c r="AP126" i="36"/>
  <c r="AP119" i="36"/>
  <c r="AP116" i="36"/>
  <c r="AP113" i="36"/>
  <c r="AP108" i="36"/>
  <c r="AP98" i="36"/>
  <c r="AP94" i="36"/>
  <c r="AP85" i="36"/>
  <c r="AP63" i="36"/>
  <c r="AP42" i="36"/>
  <c r="AP37" i="36"/>
  <c r="AP36" i="36" s="1"/>
  <c r="AP32" i="36"/>
  <c r="AP24" i="36"/>
  <c r="AP21" i="36"/>
  <c r="AP20" i="36" s="1"/>
  <c r="AP16" i="36"/>
  <c r="L133" i="36"/>
  <c r="L132" i="36" s="1"/>
  <c r="L131" i="36" s="1"/>
  <c r="L128" i="36"/>
  <c r="L126" i="36"/>
  <c r="L119" i="36"/>
  <c r="L116" i="36"/>
  <c r="L113" i="36"/>
  <c r="L108" i="36"/>
  <c r="L98" i="36"/>
  <c r="L94" i="36"/>
  <c r="L85" i="36"/>
  <c r="L63" i="36"/>
  <c r="L42" i="36"/>
  <c r="L37" i="36"/>
  <c r="L36" i="36" s="1"/>
  <c r="L32" i="36"/>
  <c r="L24" i="36"/>
  <c r="L21" i="36"/>
  <c r="L20" i="36" s="1"/>
  <c r="L16" i="36"/>
  <c r="AP84" i="36" l="1"/>
  <c r="AP83" i="36" s="1"/>
  <c r="AP82" i="36" s="1"/>
  <c r="K9" i="34"/>
  <c r="K215" i="34"/>
  <c r="AQ11" i="36"/>
  <c r="M39" i="36"/>
  <c r="L84" i="36"/>
  <c r="L83" i="36" s="1"/>
  <c r="L82" i="36" s="1"/>
  <c r="L41" i="36"/>
  <c r="L40" i="36" s="1"/>
  <c r="AM215" i="34"/>
  <c r="AM8" i="34" s="1"/>
  <c r="AP41" i="36"/>
  <c r="AP40" i="36" s="1"/>
  <c r="AL76" i="34"/>
  <c r="AL70" i="34" s="1"/>
  <c r="AQ39" i="36"/>
  <c r="AQ10" i="36" s="1"/>
  <c r="AP19" i="36"/>
  <c r="AL33" i="34"/>
  <c r="AL29" i="34" s="1"/>
  <c r="AL119" i="34"/>
  <c r="AL118" i="34" s="1"/>
  <c r="AL136" i="34"/>
  <c r="AL135" i="34" s="1"/>
  <c r="AL220" i="34"/>
  <c r="AL216" i="34" s="1"/>
  <c r="AL284" i="34"/>
  <c r="AL280" i="34" s="1"/>
  <c r="AL192" i="34"/>
  <c r="AL202" i="34"/>
  <c r="AP12" i="36"/>
  <c r="M11" i="36"/>
  <c r="J119" i="34"/>
  <c r="J118" i="34" s="1"/>
  <c r="AL50" i="34"/>
  <c r="AL243" i="34"/>
  <c r="J152" i="34"/>
  <c r="J151" i="34" s="1"/>
  <c r="J176" i="34"/>
  <c r="J243" i="34"/>
  <c r="AL152" i="34"/>
  <c r="AL151" i="34" s="1"/>
  <c r="AL62" i="34"/>
  <c r="AL113" i="34"/>
  <c r="AL112" i="34" s="1"/>
  <c r="L19" i="36"/>
  <c r="J113" i="34"/>
  <c r="J112" i="34" s="1"/>
  <c r="J192" i="34"/>
  <c r="AL163" i="34"/>
  <c r="AL309" i="34"/>
  <c r="J50" i="34"/>
  <c r="J309" i="34"/>
  <c r="J237" i="34"/>
  <c r="J76" i="34"/>
  <c r="J70" i="34" s="1"/>
  <c r="J136" i="34"/>
  <c r="J135" i="34" s="1"/>
  <c r="J43" i="34"/>
  <c r="J97" i="34"/>
  <c r="J96" i="34" s="1"/>
  <c r="AP125" i="36"/>
  <c r="AP124" i="36" s="1"/>
  <c r="AP123" i="36" s="1"/>
  <c r="AP122" i="36" s="1"/>
  <c r="L12" i="36"/>
  <c r="J220" i="34"/>
  <c r="J216" i="34" s="1"/>
  <c r="J62" i="34"/>
  <c r="J284" i="34"/>
  <c r="J280" i="34" s="1"/>
  <c r="AL176" i="34"/>
  <c r="AL43" i="34"/>
  <c r="J33" i="34"/>
  <c r="J29" i="34" s="1"/>
  <c r="J297" i="34"/>
  <c r="J292" i="34" s="1"/>
  <c r="AL97" i="34"/>
  <c r="AL96" i="34" s="1"/>
  <c r="AL237" i="34"/>
  <c r="J163" i="34"/>
  <c r="J270" i="34"/>
  <c r="AL297" i="34"/>
  <c r="AL292" i="34" s="1"/>
  <c r="J82" i="34"/>
  <c r="AL270" i="34"/>
  <c r="AL82" i="34"/>
  <c r="J202" i="34"/>
  <c r="L125" i="36"/>
  <c r="L124" i="36" s="1"/>
  <c r="L123" i="36" s="1"/>
  <c r="L122" i="36" s="1"/>
  <c r="M10" i="36" l="1"/>
  <c r="AP39" i="36"/>
  <c r="L39" i="36"/>
  <c r="K8" i="34"/>
  <c r="J236" i="34"/>
  <c r="J191" i="34"/>
  <c r="AL191" i="34"/>
  <c r="AL49" i="34"/>
  <c r="AL162" i="34"/>
  <c r="J265" i="34"/>
  <c r="AL265" i="34"/>
  <c r="AL236" i="34"/>
  <c r="J162" i="34"/>
  <c r="J49" i="34"/>
  <c r="AP11" i="36"/>
  <c r="AP10" i="36" s="1"/>
  <c r="L11" i="36"/>
  <c r="L10" i="36" s="1"/>
  <c r="AI315" i="34"/>
  <c r="AI313" i="34"/>
  <c r="P336" i="49" s="1"/>
  <c r="AI312" i="34"/>
  <c r="P335" i="49" s="1"/>
  <c r="AI308" i="34"/>
  <c r="P138" i="49" s="1"/>
  <c r="S138" i="49" s="1"/>
  <c r="AI307" i="34"/>
  <c r="P137" i="49" s="1"/>
  <c r="S137" i="49" s="1"/>
  <c r="AI306" i="34"/>
  <c r="P136" i="49" s="1"/>
  <c r="S136" i="49" s="1"/>
  <c r="AI305" i="34"/>
  <c r="P135" i="49" s="1"/>
  <c r="S135" i="49" s="1"/>
  <c r="AI304" i="34"/>
  <c r="P73" i="49" s="1"/>
  <c r="AI302" i="34"/>
  <c r="P115" i="49" s="1"/>
  <c r="S115" i="49" s="1"/>
  <c r="AI301" i="34"/>
  <c r="P308" i="49" s="1"/>
  <c r="AI300" i="34"/>
  <c r="P307" i="49" s="1"/>
  <c r="AI299" i="34"/>
  <c r="P306" i="49" s="1"/>
  <c r="AI296" i="34"/>
  <c r="AI295" i="34"/>
  <c r="P333" i="49" s="1"/>
  <c r="AI289" i="34"/>
  <c r="P187" i="49" s="1"/>
  <c r="S187" i="49" s="1"/>
  <c r="AI288" i="34"/>
  <c r="P150" i="49" s="1"/>
  <c r="AI286" i="34"/>
  <c r="AI283" i="34"/>
  <c r="AI276" i="34"/>
  <c r="AI274" i="34"/>
  <c r="P305" i="49" s="1"/>
  <c r="AI273" i="34"/>
  <c r="P114" i="49" s="1"/>
  <c r="S114" i="49" s="1"/>
  <c r="AI272" i="34"/>
  <c r="P111" i="49" s="1"/>
  <c r="S111" i="49" s="1"/>
  <c r="AI269" i="34"/>
  <c r="AI268" i="34"/>
  <c r="AI267" i="34" s="1"/>
  <c r="AI266" i="34" s="1"/>
  <c r="BP266" i="34" s="1"/>
  <c r="AI261" i="34"/>
  <c r="AI254" i="34"/>
  <c r="P140" i="49" s="1"/>
  <c r="S140" i="49" s="1"/>
  <c r="AI253" i="34"/>
  <c r="P134" i="49" s="1"/>
  <c r="S134" i="49" s="1"/>
  <c r="AI252" i="34"/>
  <c r="P133" i="49" s="1"/>
  <c r="S133" i="49" s="1"/>
  <c r="AI250" i="34"/>
  <c r="P110" i="49" s="1"/>
  <c r="S110" i="49" s="1"/>
  <c r="AI249" i="34"/>
  <c r="P286" i="49" s="1"/>
  <c r="AI248" i="34"/>
  <c r="P309" i="49" s="1"/>
  <c r="AI247" i="34"/>
  <c r="P304" i="49" s="1"/>
  <c r="AI246" i="34"/>
  <c r="P303" i="49" s="1"/>
  <c r="AI245" i="34"/>
  <c r="P302" i="49" s="1"/>
  <c r="AI242" i="34"/>
  <c r="AI240" i="34"/>
  <c r="P337" i="49" s="1"/>
  <c r="AI239" i="34"/>
  <c r="AI232" i="34"/>
  <c r="P132" i="49" s="1"/>
  <c r="S132" i="49" s="1"/>
  <c r="AI231" i="34"/>
  <c r="P131" i="49" s="1"/>
  <c r="S131" i="49" s="1"/>
  <c r="AI230" i="34"/>
  <c r="P185" i="49" s="1"/>
  <c r="S185" i="49" s="1"/>
  <c r="AI229" i="34"/>
  <c r="P184" i="49" s="1"/>
  <c r="S184" i="49" s="1"/>
  <c r="AI227" i="34"/>
  <c r="P301" i="49" s="1"/>
  <c r="AI226" i="34"/>
  <c r="P300" i="49" s="1"/>
  <c r="AI225" i="34"/>
  <c r="P299" i="49" s="1"/>
  <c r="AI224" i="34"/>
  <c r="P298" i="49" s="1"/>
  <c r="AI223" i="34"/>
  <c r="P113" i="49" s="1"/>
  <c r="S113" i="49" s="1"/>
  <c r="AI222" i="34"/>
  <c r="P112" i="49" s="1"/>
  <c r="S112" i="49" s="1"/>
  <c r="AI219" i="34"/>
  <c r="AI212" i="34"/>
  <c r="AI210" i="34"/>
  <c r="P210" i="49" s="1"/>
  <c r="AI209" i="34"/>
  <c r="P209" i="49" s="1"/>
  <c r="S209" i="49" s="1"/>
  <c r="AI208" i="34"/>
  <c r="P208" i="49" s="1"/>
  <c r="S208" i="49" s="1"/>
  <c r="AI207" i="34"/>
  <c r="P207" i="49" s="1"/>
  <c r="S207" i="49" s="1"/>
  <c r="AI206" i="34"/>
  <c r="P206" i="49" s="1"/>
  <c r="S206" i="49" s="1"/>
  <c r="AI205" i="34"/>
  <c r="P205" i="49" s="1"/>
  <c r="S205" i="49" s="1"/>
  <c r="AI204" i="34"/>
  <c r="P204" i="49" s="1"/>
  <c r="S204" i="49" s="1"/>
  <c r="AI201" i="34"/>
  <c r="P175" i="49" s="1"/>
  <c r="S175" i="49" s="1"/>
  <c r="AI200" i="34"/>
  <c r="P174" i="49" s="1"/>
  <c r="S174" i="49" s="1"/>
  <c r="AI199" i="34"/>
  <c r="P80" i="49" s="1"/>
  <c r="S80" i="49" s="1"/>
  <c r="AI198" i="34"/>
  <c r="P173" i="49" s="1"/>
  <c r="S173" i="49" s="1"/>
  <c r="AI196" i="34"/>
  <c r="P71" i="49" s="1"/>
  <c r="S71" i="49" s="1"/>
  <c r="AI195" i="34"/>
  <c r="P285" i="49" s="1"/>
  <c r="AI194" i="34"/>
  <c r="P284" i="49" s="1"/>
  <c r="AI187" i="34"/>
  <c r="AI185" i="34"/>
  <c r="P323" i="49" s="1"/>
  <c r="AI184" i="34"/>
  <c r="P222" i="49" s="1"/>
  <c r="AI183" i="34"/>
  <c r="P203" i="49" s="1"/>
  <c r="S203" i="49" s="1"/>
  <c r="AI182" i="34"/>
  <c r="P202" i="49" s="1"/>
  <c r="S202" i="49" s="1"/>
  <c r="AI181" i="34"/>
  <c r="P201" i="49" s="1"/>
  <c r="AI180" i="34"/>
  <c r="P200" i="49" s="1"/>
  <c r="AI179" i="34"/>
  <c r="P325" i="49" s="1"/>
  <c r="AI178" i="34"/>
  <c r="P324" i="49" s="1"/>
  <c r="AI175" i="34"/>
  <c r="P172" i="49" s="1"/>
  <c r="S172" i="49" s="1"/>
  <c r="AI174" i="34"/>
  <c r="P171" i="49" s="1"/>
  <c r="S171" i="49" s="1"/>
  <c r="AI173" i="34"/>
  <c r="P170" i="49" s="1"/>
  <c r="S170" i="49" s="1"/>
  <c r="AI172" i="34"/>
  <c r="P169" i="49" s="1"/>
  <c r="S169" i="49" s="1"/>
  <c r="AI171" i="34"/>
  <c r="P168" i="49" s="1"/>
  <c r="S168" i="49" s="1"/>
  <c r="AI170" i="34"/>
  <c r="P167" i="49" s="1"/>
  <c r="S167" i="49" s="1"/>
  <c r="AI169" i="34"/>
  <c r="P166" i="49" s="1"/>
  <c r="S166" i="49" s="1"/>
  <c r="AI168" i="34"/>
  <c r="P165" i="49" s="1"/>
  <c r="S165" i="49" s="1"/>
  <c r="AI167" i="34"/>
  <c r="P164" i="49" s="1"/>
  <c r="S164" i="49" s="1"/>
  <c r="AI165" i="34"/>
  <c r="AI159" i="34"/>
  <c r="AI157" i="34"/>
  <c r="AI155" i="34"/>
  <c r="P282" i="49" s="1"/>
  <c r="AI154" i="34"/>
  <c r="P281" i="49" s="1"/>
  <c r="AI147" i="34"/>
  <c r="AI144" i="34"/>
  <c r="P95" i="49" s="1"/>
  <c r="S95" i="49" s="1"/>
  <c r="AI143" i="34"/>
  <c r="P94" i="49" s="1"/>
  <c r="S94" i="49" s="1"/>
  <c r="AI142" i="34"/>
  <c r="P93" i="49" s="1"/>
  <c r="S93" i="49" s="1"/>
  <c r="AI141" i="34"/>
  <c r="P163" i="49" s="1"/>
  <c r="S163" i="49" s="1"/>
  <c r="AI139" i="34"/>
  <c r="P280" i="49" s="1"/>
  <c r="AI138" i="34"/>
  <c r="P70" i="49" s="1"/>
  <c r="S70" i="49" s="1"/>
  <c r="AI134" i="34"/>
  <c r="P199" i="49" s="1"/>
  <c r="AI133" i="34"/>
  <c r="P321" i="49" s="1"/>
  <c r="AI132" i="34"/>
  <c r="P320" i="49" s="1"/>
  <c r="AI131" i="34"/>
  <c r="H294" i="44" s="1"/>
  <c r="AI128" i="34"/>
  <c r="P82" i="49" s="1"/>
  <c r="S82" i="49" s="1"/>
  <c r="AI127" i="34"/>
  <c r="P162" i="49" s="1"/>
  <c r="S162" i="49" s="1"/>
  <c r="AI126" i="34"/>
  <c r="P161" i="49" s="1"/>
  <c r="S161" i="49" s="1"/>
  <c r="AI125" i="34"/>
  <c r="P160" i="49" s="1"/>
  <c r="S160" i="49" s="1"/>
  <c r="AI123" i="34"/>
  <c r="P69" i="49" s="1"/>
  <c r="S69" i="49" s="1"/>
  <c r="AI122" i="34"/>
  <c r="P68" i="49" s="1"/>
  <c r="AI121" i="34"/>
  <c r="P67" i="49" s="1"/>
  <c r="AI117" i="34"/>
  <c r="AI115" i="34"/>
  <c r="AI108" i="34"/>
  <c r="AI105" i="34"/>
  <c r="P85" i="49" s="1"/>
  <c r="S85" i="49" s="1"/>
  <c r="AI104" i="34"/>
  <c r="P84" i="49" s="1"/>
  <c r="S84" i="49" s="1"/>
  <c r="AI103" i="34"/>
  <c r="P83" i="49" s="1"/>
  <c r="S83" i="49" s="1"/>
  <c r="AI102" i="34"/>
  <c r="P159" i="49" s="1"/>
  <c r="S159" i="49" s="1"/>
  <c r="AI100" i="34"/>
  <c r="P279" i="49" s="1"/>
  <c r="AI99" i="34"/>
  <c r="P278" i="49" s="1"/>
  <c r="AI95" i="34"/>
  <c r="AI92" i="34"/>
  <c r="P92" i="49" s="1"/>
  <c r="S92" i="49" s="1"/>
  <c r="AI91" i="34"/>
  <c r="P91" i="49" s="1"/>
  <c r="S91" i="49" s="1"/>
  <c r="AI90" i="34"/>
  <c r="P90" i="49" s="1"/>
  <c r="S90" i="49" s="1"/>
  <c r="AI89" i="34"/>
  <c r="P158" i="49" s="1"/>
  <c r="S158" i="49" s="1"/>
  <c r="AI88" i="34"/>
  <c r="P157" i="49" s="1"/>
  <c r="S157" i="49" s="1"/>
  <c r="AI87" i="34"/>
  <c r="P156" i="49" s="1"/>
  <c r="S156" i="49" s="1"/>
  <c r="AI86" i="34"/>
  <c r="P155" i="49" s="1"/>
  <c r="S155" i="49" s="1"/>
  <c r="AI85" i="34"/>
  <c r="P154" i="49" s="1"/>
  <c r="S154" i="49" s="1"/>
  <c r="AI81" i="34"/>
  <c r="P86" i="49" s="1"/>
  <c r="S86" i="49" s="1"/>
  <c r="AI80" i="34"/>
  <c r="P81" i="49" s="1"/>
  <c r="S81" i="49" s="1"/>
  <c r="AI78" i="34"/>
  <c r="AI75" i="34"/>
  <c r="AI73" i="34"/>
  <c r="AI66" i="34"/>
  <c r="AI64" i="34"/>
  <c r="AI61" i="34"/>
  <c r="P89" i="49" s="1"/>
  <c r="S89" i="49" s="1"/>
  <c r="AI60" i="34"/>
  <c r="P88" i="49" s="1"/>
  <c r="S88" i="49" s="1"/>
  <c r="AI59" i="34"/>
  <c r="P87" i="49" s="1"/>
  <c r="S87" i="49" s="1"/>
  <c r="AI58" i="34"/>
  <c r="P77" i="49" s="1"/>
  <c r="S77" i="49" s="1"/>
  <c r="AI57" i="34"/>
  <c r="P76" i="49" s="1"/>
  <c r="S76" i="49" s="1"/>
  <c r="AI56" i="34"/>
  <c r="P75" i="49" s="1"/>
  <c r="S75" i="49" s="1"/>
  <c r="AI55" i="34"/>
  <c r="P74" i="49" s="1"/>
  <c r="S74" i="49" s="1"/>
  <c r="AI53" i="34"/>
  <c r="P276" i="49" s="1"/>
  <c r="AI52" i="34"/>
  <c r="P275" i="49" s="1"/>
  <c r="AI48" i="34"/>
  <c r="AI46" i="34"/>
  <c r="AI42" i="34"/>
  <c r="AI40" i="34"/>
  <c r="P153" i="49" s="1"/>
  <c r="S153" i="49" s="1"/>
  <c r="AI39" i="34"/>
  <c r="P152" i="49" s="1"/>
  <c r="S152" i="49" s="1"/>
  <c r="AI38" i="34"/>
  <c r="P151" i="49" s="1"/>
  <c r="S151" i="49" s="1"/>
  <c r="AI36" i="34"/>
  <c r="P274" i="49" s="1"/>
  <c r="AI35" i="34"/>
  <c r="P65" i="49" s="1"/>
  <c r="AI32" i="34"/>
  <c r="AI25" i="34"/>
  <c r="P220" i="49" s="1"/>
  <c r="AI24" i="34"/>
  <c r="P195" i="49" s="1"/>
  <c r="S195" i="49" s="1"/>
  <c r="AI23" i="34"/>
  <c r="P194" i="49" s="1"/>
  <c r="P193" i="49"/>
  <c r="AI15" i="34"/>
  <c r="G315" i="34"/>
  <c r="O244" i="49" s="1"/>
  <c r="G313" i="34"/>
  <c r="O336" i="49" s="1"/>
  <c r="G312" i="34"/>
  <c r="O335" i="49" s="1"/>
  <c r="G308" i="34"/>
  <c r="O138" i="49" s="1"/>
  <c r="G307" i="34"/>
  <c r="O137" i="49" s="1"/>
  <c r="G306" i="34"/>
  <c r="O136" i="49" s="1"/>
  <c r="G305" i="34"/>
  <c r="O135" i="49" s="1"/>
  <c r="G304" i="34"/>
  <c r="O73" i="49" s="1"/>
  <c r="G302" i="34"/>
  <c r="O115" i="49" s="1"/>
  <c r="G301" i="34"/>
  <c r="O308" i="49" s="1"/>
  <c r="G300" i="34"/>
  <c r="O307" i="49" s="1"/>
  <c r="G299" i="34"/>
  <c r="O306" i="49" s="1"/>
  <c r="G296" i="34"/>
  <c r="G295" i="34"/>
  <c r="O333" i="49" s="1"/>
  <c r="G289" i="34"/>
  <c r="O187" i="49" s="1"/>
  <c r="G288" i="34"/>
  <c r="O150" i="49" s="1"/>
  <c r="G286" i="34"/>
  <c r="O116" i="49" s="1"/>
  <c r="G283" i="34"/>
  <c r="O243" i="49" s="1"/>
  <c r="G276" i="34"/>
  <c r="O186" i="49" s="1"/>
  <c r="G274" i="34"/>
  <c r="G273" i="34"/>
  <c r="O114" i="49" s="1"/>
  <c r="G272" i="34"/>
  <c r="O111" i="49" s="1"/>
  <c r="G269" i="34"/>
  <c r="O242" i="49" s="1"/>
  <c r="G268" i="34"/>
  <c r="G261" i="34"/>
  <c r="O234" i="49" s="1"/>
  <c r="G254" i="34"/>
  <c r="O140" i="49" s="1"/>
  <c r="G253" i="34"/>
  <c r="O134" i="49" s="1"/>
  <c r="G252" i="34"/>
  <c r="O133" i="49" s="1"/>
  <c r="G250" i="34"/>
  <c r="O110" i="49" s="1"/>
  <c r="G249" i="34"/>
  <c r="O286" i="49" s="1"/>
  <c r="G248" i="34"/>
  <c r="O309" i="49" s="1"/>
  <c r="G247" i="34"/>
  <c r="O304" i="49" s="1"/>
  <c r="G246" i="34"/>
  <c r="O303" i="49" s="1"/>
  <c r="G245" i="34"/>
  <c r="O302" i="49" s="1"/>
  <c r="G242" i="34"/>
  <c r="O241" i="49" s="1"/>
  <c r="G240" i="34"/>
  <c r="O337" i="49" s="1"/>
  <c r="G239" i="34"/>
  <c r="O235" i="49" s="1"/>
  <c r="G232" i="34"/>
  <c r="O132" i="49" s="1"/>
  <c r="G231" i="34"/>
  <c r="O131" i="49" s="1"/>
  <c r="G230" i="34"/>
  <c r="O185" i="49" s="1"/>
  <c r="G229" i="34"/>
  <c r="O184" i="49" s="1"/>
  <c r="G227" i="34"/>
  <c r="O301" i="49" s="1"/>
  <c r="G226" i="34"/>
  <c r="O300" i="49" s="1"/>
  <c r="G225" i="34"/>
  <c r="O299" i="49" s="1"/>
  <c r="G224" i="34"/>
  <c r="O298" i="49" s="1"/>
  <c r="G223" i="34"/>
  <c r="O113" i="49" s="1"/>
  <c r="G222" i="34"/>
  <c r="O112" i="49" s="1"/>
  <c r="G219" i="34"/>
  <c r="O338" i="49" s="1"/>
  <c r="G212" i="34"/>
  <c r="O217" i="49" s="1"/>
  <c r="G210" i="34"/>
  <c r="G209" i="34"/>
  <c r="O209" i="49" s="1"/>
  <c r="G208" i="34"/>
  <c r="O208" i="49" s="1"/>
  <c r="G207" i="34"/>
  <c r="O207" i="49" s="1"/>
  <c r="G206" i="34"/>
  <c r="O206" i="49" s="1"/>
  <c r="G205" i="34"/>
  <c r="O205" i="49" s="1"/>
  <c r="G204" i="34"/>
  <c r="O204" i="49" s="1"/>
  <c r="G201" i="34"/>
  <c r="O175" i="49" s="1"/>
  <c r="G200" i="34"/>
  <c r="O174" i="49" s="1"/>
  <c r="G199" i="34"/>
  <c r="O80" i="49" s="1"/>
  <c r="N80" i="49" s="1"/>
  <c r="Q80" i="49" s="1"/>
  <c r="G198" i="34"/>
  <c r="O173" i="49" s="1"/>
  <c r="G196" i="34"/>
  <c r="O71" i="49" s="1"/>
  <c r="G195" i="34"/>
  <c r="O285" i="49" s="1"/>
  <c r="G194" i="34"/>
  <c r="O284" i="49" s="1"/>
  <c r="G187" i="34"/>
  <c r="O216" i="49" s="1"/>
  <c r="G185" i="34"/>
  <c r="O323" i="49" s="1"/>
  <c r="G184" i="34"/>
  <c r="O331" i="49" s="1"/>
  <c r="G183" i="34"/>
  <c r="O203" i="49" s="1"/>
  <c r="G182" i="34"/>
  <c r="O202" i="49" s="1"/>
  <c r="G181" i="34"/>
  <c r="O318" i="49" s="1"/>
  <c r="G180" i="34"/>
  <c r="O317" i="49" s="1"/>
  <c r="G179" i="34"/>
  <c r="O325" i="49" s="1"/>
  <c r="G178" i="34"/>
  <c r="O324" i="49" s="1"/>
  <c r="G175" i="34"/>
  <c r="O172" i="49" s="1"/>
  <c r="G174" i="34"/>
  <c r="O171" i="49" s="1"/>
  <c r="G173" i="34"/>
  <c r="O170" i="49" s="1"/>
  <c r="G172" i="34"/>
  <c r="O169" i="49" s="1"/>
  <c r="G171" i="34"/>
  <c r="O168" i="49" s="1"/>
  <c r="G170" i="34"/>
  <c r="O167" i="49" s="1"/>
  <c r="G169" i="34"/>
  <c r="O166" i="49" s="1"/>
  <c r="G168" i="34"/>
  <c r="O165" i="49" s="1"/>
  <c r="G167" i="34"/>
  <c r="O164" i="49" s="1"/>
  <c r="G165" i="34"/>
  <c r="O283" i="49" s="1"/>
  <c r="G159" i="34"/>
  <c r="O266" i="49" s="1"/>
  <c r="G157" i="34"/>
  <c r="O79" i="49" s="1"/>
  <c r="G155" i="34"/>
  <c r="O282" i="49" s="1"/>
  <c r="G154" i="34"/>
  <c r="O281" i="49" s="1"/>
  <c r="G147" i="34"/>
  <c r="O322" i="49" s="1"/>
  <c r="G144" i="34"/>
  <c r="O95" i="49" s="1"/>
  <c r="G143" i="34"/>
  <c r="O94" i="49" s="1"/>
  <c r="G142" i="34"/>
  <c r="O93" i="49" s="1"/>
  <c r="G141" i="34"/>
  <c r="O163" i="49" s="1"/>
  <c r="G138" i="34"/>
  <c r="O70" i="49" s="1"/>
  <c r="G139" i="34"/>
  <c r="O280" i="49" s="1"/>
  <c r="G134" i="34"/>
  <c r="O316" i="49" s="1"/>
  <c r="G133" i="34"/>
  <c r="O321" i="49" s="1"/>
  <c r="G132" i="34"/>
  <c r="O320" i="49" s="1"/>
  <c r="G131" i="34"/>
  <c r="G128" i="34"/>
  <c r="O82" i="49" s="1"/>
  <c r="G127" i="34"/>
  <c r="O162" i="49" s="1"/>
  <c r="G126" i="34"/>
  <c r="O161" i="49" s="1"/>
  <c r="G125" i="34"/>
  <c r="O160" i="49" s="1"/>
  <c r="G123" i="34"/>
  <c r="O69" i="49" s="1"/>
  <c r="G122" i="34"/>
  <c r="O68" i="49" s="1"/>
  <c r="G121" i="34"/>
  <c r="O67" i="49" s="1"/>
  <c r="G117" i="34"/>
  <c r="O78" i="49" s="1"/>
  <c r="G115" i="34"/>
  <c r="O66" i="49" s="1"/>
  <c r="G108" i="34"/>
  <c r="O215" i="49" s="1"/>
  <c r="G105" i="34"/>
  <c r="O85" i="49" s="1"/>
  <c r="G104" i="34"/>
  <c r="O84" i="49" s="1"/>
  <c r="G103" i="34"/>
  <c r="O83" i="49" s="1"/>
  <c r="G102" i="34"/>
  <c r="O159" i="49" s="1"/>
  <c r="G100" i="34"/>
  <c r="O279" i="49" s="1"/>
  <c r="G99" i="34"/>
  <c r="O278" i="49" s="1"/>
  <c r="G95" i="34"/>
  <c r="O214" i="49" s="1"/>
  <c r="G92" i="34"/>
  <c r="O92" i="49" s="1"/>
  <c r="G91" i="34"/>
  <c r="O91" i="49" s="1"/>
  <c r="G90" i="34"/>
  <c r="O90" i="49" s="1"/>
  <c r="G89" i="34"/>
  <c r="O158" i="49" s="1"/>
  <c r="G88" i="34"/>
  <c r="O157" i="49" s="1"/>
  <c r="G87" i="34"/>
  <c r="O156" i="49" s="1"/>
  <c r="G86" i="34"/>
  <c r="O155" i="49" s="1"/>
  <c r="G85" i="34"/>
  <c r="O154" i="49" s="1"/>
  <c r="G81" i="34"/>
  <c r="O86" i="49" s="1"/>
  <c r="G80" i="34"/>
  <c r="O81" i="49" s="1"/>
  <c r="G78" i="34"/>
  <c r="O277" i="49" s="1"/>
  <c r="G75" i="34"/>
  <c r="O213" i="49" s="1"/>
  <c r="G73" i="34"/>
  <c r="O315" i="49" s="1"/>
  <c r="G66" i="34"/>
  <c r="O212" i="49" s="1"/>
  <c r="G64" i="34"/>
  <c r="O328" i="49" s="1"/>
  <c r="G61" i="34"/>
  <c r="O89" i="49" s="1"/>
  <c r="G60" i="34"/>
  <c r="O88" i="49" s="1"/>
  <c r="G59" i="34"/>
  <c r="O87" i="49" s="1"/>
  <c r="G58" i="34"/>
  <c r="O77" i="49" s="1"/>
  <c r="G57" i="34"/>
  <c r="O76" i="49" s="1"/>
  <c r="G56" i="34"/>
  <c r="O75" i="49" s="1"/>
  <c r="G55" i="34"/>
  <c r="O74" i="49" s="1"/>
  <c r="G53" i="34"/>
  <c r="O276" i="49" s="1"/>
  <c r="G52" i="34"/>
  <c r="O275" i="49" s="1"/>
  <c r="G48" i="34"/>
  <c r="O268" i="49" s="1"/>
  <c r="G46" i="34"/>
  <c r="O197" i="49" s="1"/>
  <c r="G42" i="34"/>
  <c r="O267" i="49" s="1"/>
  <c r="G40" i="34"/>
  <c r="O153" i="49" s="1"/>
  <c r="G39" i="34"/>
  <c r="O152" i="49" s="1"/>
  <c r="G38" i="34"/>
  <c r="O151" i="49" s="1"/>
  <c r="G36" i="34"/>
  <c r="O274" i="49" s="1"/>
  <c r="G35" i="34"/>
  <c r="O65" i="49" s="1"/>
  <c r="G32" i="34"/>
  <c r="O196" i="49" s="1"/>
  <c r="G25" i="34"/>
  <c r="O330" i="49" s="1"/>
  <c r="G24" i="34"/>
  <c r="O195" i="49" s="1"/>
  <c r="G23" i="34"/>
  <c r="O314" i="49" s="1"/>
  <c r="G22" i="34"/>
  <c r="O313" i="49" s="1"/>
  <c r="G13" i="34"/>
  <c r="G15" i="34"/>
  <c r="O269" i="49" s="1"/>
  <c r="I314" i="34"/>
  <c r="I311" i="34"/>
  <c r="I310" i="34" s="1"/>
  <c r="I303" i="34"/>
  <c r="I298" i="34"/>
  <c r="I294" i="34"/>
  <c r="I293" i="34" s="1"/>
  <c r="I287" i="34"/>
  <c r="I285" i="34"/>
  <c r="I282" i="34"/>
  <c r="I281" i="34" s="1"/>
  <c r="I275" i="34"/>
  <c r="I271" i="34"/>
  <c r="I260" i="34"/>
  <c r="I259" i="34" s="1"/>
  <c r="I258" i="34" s="1"/>
  <c r="I251" i="34"/>
  <c r="I244" i="34"/>
  <c r="I241" i="34"/>
  <c r="I238" i="34"/>
  <c r="I228" i="34"/>
  <c r="I221" i="34"/>
  <c r="I218" i="34"/>
  <c r="I217" i="34" s="1"/>
  <c r="I211" i="34"/>
  <c r="I203" i="34"/>
  <c r="I197" i="34"/>
  <c r="I193" i="34"/>
  <c r="I186" i="34"/>
  <c r="I177" i="34"/>
  <c r="I166" i="34"/>
  <c r="I164" i="34"/>
  <c r="I158" i="34"/>
  <c r="I156" i="34"/>
  <c r="I153" i="34"/>
  <c r="I146" i="34"/>
  <c r="I145" i="34" s="1"/>
  <c r="I140" i="34"/>
  <c r="I137" i="34"/>
  <c r="I130" i="34"/>
  <c r="I129" i="34" s="1"/>
  <c r="I124" i="34"/>
  <c r="I120" i="34"/>
  <c r="I116" i="34"/>
  <c r="I114" i="34"/>
  <c r="I107" i="34"/>
  <c r="I106" i="34" s="1"/>
  <c r="I101" i="34"/>
  <c r="I98" i="34"/>
  <c r="I94" i="34"/>
  <c r="I93" i="34" s="1"/>
  <c r="I84" i="34"/>
  <c r="I83" i="34" s="1"/>
  <c r="I79" i="34"/>
  <c r="I77" i="34"/>
  <c r="I74" i="34"/>
  <c r="I71" i="34" s="1"/>
  <c r="I72" i="34"/>
  <c r="I65" i="34"/>
  <c r="I63" i="34"/>
  <c r="I54" i="34"/>
  <c r="I51" i="34"/>
  <c r="I47" i="34"/>
  <c r="I45" i="34"/>
  <c r="I44" i="34" s="1"/>
  <c r="I41" i="34"/>
  <c r="I37" i="34"/>
  <c r="I34" i="34"/>
  <c r="I31" i="34"/>
  <c r="I30" i="34" s="1"/>
  <c r="I21" i="34"/>
  <c r="I20" i="34" s="1"/>
  <c r="I19" i="34" s="1"/>
  <c r="I14" i="34"/>
  <c r="I10" i="34" s="1"/>
  <c r="AK314" i="34"/>
  <c r="AK311" i="34"/>
  <c r="AK310" i="34" s="1"/>
  <c r="AK303" i="34"/>
  <c r="AK298" i="34"/>
  <c r="AK294" i="34"/>
  <c r="AK293" i="34" s="1"/>
  <c r="AK287" i="34"/>
  <c r="AK285" i="34"/>
  <c r="AK282" i="34"/>
  <c r="AK281" i="34" s="1"/>
  <c r="AK275" i="34"/>
  <c r="AK271" i="34"/>
  <c r="AK260" i="34"/>
  <c r="AK259" i="34" s="1"/>
  <c r="AK258" i="34" s="1"/>
  <c r="AK251" i="34"/>
  <c r="AK244" i="34"/>
  <c r="AK241" i="34"/>
  <c r="AK238" i="34"/>
  <c r="AK228" i="34"/>
  <c r="AK221" i="34"/>
  <c r="AK218" i="34"/>
  <c r="AK217" i="34" s="1"/>
  <c r="AK211" i="34"/>
  <c r="AK203" i="34"/>
  <c r="AK197" i="34"/>
  <c r="AK193" i="34"/>
  <c r="AK186" i="34"/>
  <c r="AK177" i="34"/>
  <c r="AK166" i="34"/>
  <c r="AK164" i="34"/>
  <c r="AK158" i="34"/>
  <c r="AK156" i="34"/>
  <c r="AK153" i="34"/>
  <c r="AK146" i="34"/>
  <c r="AK145" i="34" s="1"/>
  <c r="AK140" i="34"/>
  <c r="AK137" i="34"/>
  <c r="AK130" i="34"/>
  <c r="AK129" i="34" s="1"/>
  <c r="AK124" i="34"/>
  <c r="AK120" i="34"/>
  <c r="AK116" i="34"/>
  <c r="AK114" i="34"/>
  <c r="AK107" i="34"/>
  <c r="AK106" i="34" s="1"/>
  <c r="AK101" i="34"/>
  <c r="AK98" i="34"/>
  <c r="AK94" i="34"/>
  <c r="AK93" i="34" s="1"/>
  <c r="AK84" i="34"/>
  <c r="AK83" i="34" s="1"/>
  <c r="AK79" i="34"/>
  <c r="AK77" i="34"/>
  <c r="AK74" i="34"/>
  <c r="AK71" i="34" s="1"/>
  <c r="AK72" i="34"/>
  <c r="AK65" i="34"/>
  <c r="AK63" i="34"/>
  <c r="AK54" i="34"/>
  <c r="AK51" i="34"/>
  <c r="AK47" i="34"/>
  <c r="AK45" i="34"/>
  <c r="AK44" i="34" s="1"/>
  <c r="AK41" i="34"/>
  <c r="AK37" i="34"/>
  <c r="AK34" i="34"/>
  <c r="AK31" i="34"/>
  <c r="AK30" i="34" s="1"/>
  <c r="AK21" i="34"/>
  <c r="AK20" i="34" s="1"/>
  <c r="AK19" i="34" s="1"/>
  <c r="AK14" i="34"/>
  <c r="AK10" i="34" s="1"/>
  <c r="AO133" i="36"/>
  <c r="AO132" i="36" s="1"/>
  <c r="AO131" i="36" s="1"/>
  <c r="AO128" i="36"/>
  <c r="AO126" i="36"/>
  <c r="AO119" i="36"/>
  <c r="AO116" i="36"/>
  <c r="AO113" i="36"/>
  <c r="AO108" i="36"/>
  <c r="AO98" i="36"/>
  <c r="AO94" i="36"/>
  <c r="AO85" i="36"/>
  <c r="AO63" i="36"/>
  <c r="AO42" i="36"/>
  <c r="AO37" i="36"/>
  <c r="AO36" i="36" s="1"/>
  <c r="AO32" i="36"/>
  <c r="AO24" i="36"/>
  <c r="AO21" i="36"/>
  <c r="AO20" i="36" s="1"/>
  <c r="AO16" i="36"/>
  <c r="K133" i="36"/>
  <c r="K132" i="36" s="1"/>
  <c r="K131" i="36" s="1"/>
  <c r="K128" i="36"/>
  <c r="K126" i="36"/>
  <c r="K119" i="36"/>
  <c r="K116" i="36"/>
  <c r="K113" i="36"/>
  <c r="K108" i="36"/>
  <c r="K98" i="36"/>
  <c r="K94" i="36"/>
  <c r="K85" i="36"/>
  <c r="K63" i="36"/>
  <c r="K42" i="36"/>
  <c r="K37" i="36"/>
  <c r="K36" i="36" s="1"/>
  <c r="K32" i="36"/>
  <c r="K24" i="36"/>
  <c r="K21" i="36"/>
  <c r="K20" i="36" s="1"/>
  <c r="K16" i="36"/>
  <c r="N69" i="49" l="1"/>
  <c r="Q69" i="49" s="1"/>
  <c r="N93" i="49"/>
  <c r="Q93" i="49" s="1"/>
  <c r="N167" i="49"/>
  <c r="Q167" i="49" s="1"/>
  <c r="N206" i="49"/>
  <c r="Q206" i="49" s="1"/>
  <c r="O221" i="49"/>
  <c r="G294" i="44"/>
  <c r="O236" i="49"/>
  <c r="G267" i="34"/>
  <c r="G266" i="34" s="1"/>
  <c r="J9" i="34"/>
  <c r="AL9" i="34"/>
  <c r="J215" i="34"/>
  <c r="O192" i="49"/>
  <c r="O191" i="49" s="1"/>
  <c r="G12" i="34"/>
  <c r="G11" i="34" s="1"/>
  <c r="N74" i="49"/>
  <c r="Q74" i="49" s="1"/>
  <c r="N81" i="49"/>
  <c r="Q81" i="49" s="1"/>
  <c r="N161" i="49"/>
  <c r="Q161" i="49" s="1"/>
  <c r="N95" i="49"/>
  <c r="Q95" i="49" s="1"/>
  <c r="N169" i="49"/>
  <c r="Q169" i="49" s="1"/>
  <c r="N208" i="49"/>
  <c r="Q208" i="49" s="1"/>
  <c r="N136" i="49"/>
  <c r="Q136" i="49" s="1"/>
  <c r="O334" i="49"/>
  <c r="R334" i="49" s="1"/>
  <c r="G304" i="44"/>
  <c r="P334" i="49"/>
  <c r="H304" i="44"/>
  <c r="N152" i="49"/>
  <c r="Q152" i="49" s="1"/>
  <c r="N88" i="49"/>
  <c r="Q88" i="49" s="1"/>
  <c r="N157" i="49"/>
  <c r="Q157" i="49" s="1"/>
  <c r="N92" i="49"/>
  <c r="Q92" i="49" s="1"/>
  <c r="N68" i="49"/>
  <c r="N163" i="49"/>
  <c r="Q163" i="49" s="1"/>
  <c r="N166" i="49"/>
  <c r="Q166" i="49" s="1"/>
  <c r="N203" i="49"/>
  <c r="Q203" i="49" s="1"/>
  <c r="N205" i="49"/>
  <c r="Q205" i="49" s="1"/>
  <c r="N114" i="49"/>
  <c r="N115" i="49"/>
  <c r="AO41" i="36"/>
  <c r="AO40" i="36" s="1"/>
  <c r="N137" i="49"/>
  <c r="Q137" i="49" s="1"/>
  <c r="N110" i="49"/>
  <c r="N184" i="49"/>
  <c r="N209" i="49"/>
  <c r="Q209" i="49" s="1"/>
  <c r="N170" i="49"/>
  <c r="Q170" i="49" s="1"/>
  <c r="N86" i="49"/>
  <c r="Q86" i="49" s="1"/>
  <c r="N159" i="49"/>
  <c r="Q159" i="49" s="1"/>
  <c r="N162" i="49"/>
  <c r="Q162" i="49" s="1"/>
  <c r="N195" i="49"/>
  <c r="Q195" i="49" s="1"/>
  <c r="N160" i="49"/>
  <c r="Q160" i="49" s="1"/>
  <c r="N94" i="49"/>
  <c r="Q94" i="49" s="1"/>
  <c r="N168" i="49"/>
  <c r="Q168" i="49" s="1"/>
  <c r="N207" i="49"/>
  <c r="Q207" i="49" s="1"/>
  <c r="N135" i="49"/>
  <c r="Q135" i="49" s="1"/>
  <c r="N84" i="49"/>
  <c r="Q84" i="49" s="1"/>
  <c r="N172" i="49"/>
  <c r="Q172" i="49" s="1"/>
  <c r="N71" i="49"/>
  <c r="Q71" i="49" s="1"/>
  <c r="N131" i="49"/>
  <c r="Q131" i="49" s="1"/>
  <c r="N134" i="49"/>
  <c r="Q134" i="49" s="1"/>
  <c r="N187" i="49"/>
  <c r="N151" i="49"/>
  <c r="Q151" i="49" s="1"/>
  <c r="N87" i="49"/>
  <c r="Q87" i="49" s="1"/>
  <c r="N156" i="49"/>
  <c r="Q156" i="49" s="1"/>
  <c r="N85" i="49"/>
  <c r="Q85" i="49" s="1"/>
  <c r="N173" i="49"/>
  <c r="Q173" i="49" s="1"/>
  <c r="N132" i="49"/>
  <c r="Q132" i="49" s="1"/>
  <c r="N155" i="49"/>
  <c r="Q155" i="49" s="1"/>
  <c r="N77" i="49"/>
  <c r="Q77" i="49" s="1"/>
  <c r="N140" i="49"/>
  <c r="Q140" i="49" s="1"/>
  <c r="O305" i="49"/>
  <c r="R305" i="49" s="1"/>
  <c r="N90" i="49"/>
  <c r="Q90" i="49" s="1"/>
  <c r="N164" i="49"/>
  <c r="Q164" i="49" s="1"/>
  <c r="N175" i="49"/>
  <c r="Q175" i="49" s="1"/>
  <c r="N112" i="49"/>
  <c r="N70" i="49"/>
  <c r="Q70" i="49" s="1"/>
  <c r="N153" i="49"/>
  <c r="Q153" i="49" s="1"/>
  <c r="N89" i="49"/>
  <c r="Q89" i="49" s="1"/>
  <c r="N158" i="49"/>
  <c r="Q158" i="49" s="1"/>
  <c r="N174" i="49"/>
  <c r="Q174" i="49" s="1"/>
  <c r="N91" i="49"/>
  <c r="Q91" i="49" s="1"/>
  <c r="N67" i="49"/>
  <c r="N165" i="49"/>
  <c r="Q165" i="49" s="1"/>
  <c r="N202" i="49"/>
  <c r="Q202" i="49" s="1"/>
  <c r="N204" i="49"/>
  <c r="Q204" i="49" s="1"/>
  <c r="N113" i="49"/>
  <c r="N111" i="49"/>
  <c r="N76" i="49"/>
  <c r="Q76" i="49" s="1"/>
  <c r="N154" i="49"/>
  <c r="Q154" i="49" s="1"/>
  <c r="N83" i="49"/>
  <c r="Q83" i="49" s="1"/>
  <c r="N82" i="49"/>
  <c r="Q82" i="49" s="1"/>
  <c r="N171" i="49"/>
  <c r="Q171" i="49" s="1"/>
  <c r="N185" i="49"/>
  <c r="N133" i="49"/>
  <c r="Q133" i="49" s="1"/>
  <c r="N138" i="49"/>
  <c r="Q138" i="49" s="1"/>
  <c r="AI107" i="34"/>
  <c r="AI106" i="34" s="1"/>
  <c r="P215" i="49"/>
  <c r="S215" i="49" s="1"/>
  <c r="AI158" i="34"/>
  <c r="P266" i="49"/>
  <c r="N266" i="49" s="1"/>
  <c r="AI238" i="34"/>
  <c r="P235" i="49"/>
  <c r="S235" i="49" s="1"/>
  <c r="AI260" i="34"/>
  <c r="AI259" i="34" s="1"/>
  <c r="AI258" i="34" s="1"/>
  <c r="P234" i="49"/>
  <c r="S234" i="49" s="1"/>
  <c r="AI314" i="34"/>
  <c r="P244" i="49"/>
  <c r="S244" i="49" s="1"/>
  <c r="AI114" i="34"/>
  <c r="P66" i="49"/>
  <c r="S66" i="49" s="1"/>
  <c r="N199" i="49"/>
  <c r="Q199" i="49" s="1"/>
  <c r="S199" i="49"/>
  <c r="AI164" i="34"/>
  <c r="P283" i="49"/>
  <c r="N283" i="49" s="1"/>
  <c r="Q283" i="49" s="1"/>
  <c r="N200" i="49"/>
  <c r="Q200" i="49" s="1"/>
  <c r="S200" i="49"/>
  <c r="AI218" i="34"/>
  <c r="AI217" i="34" s="1"/>
  <c r="P231" i="49"/>
  <c r="P236" i="49"/>
  <c r="S236" i="49" s="1"/>
  <c r="P192" i="49"/>
  <c r="AI41" i="34"/>
  <c r="P267" i="49"/>
  <c r="N267" i="49" s="1"/>
  <c r="Q267" i="49" s="1"/>
  <c r="AI63" i="34"/>
  <c r="P328" i="49"/>
  <c r="AI116" i="34"/>
  <c r="P78" i="49"/>
  <c r="N201" i="49"/>
  <c r="Q201" i="49" s="1"/>
  <c r="S201" i="49"/>
  <c r="AI241" i="34"/>
  <c r="P241" i="49"/>
  <c r="S241" i="49" s="1"/>
  <c r="P242" i="49"/>
  <c r="S242" i="49" s="1"/>
  <c r="AI14" i="34"/>
  <c r="AI10" i="34" s="1"/>
  <c r="P269" i="49"/>
  <c r="N269" i="49" s="1"/>
  <c r="Q269" i="49" s="1"/>
  <c r="AI45" i="34"/>
  <c r="AI44" i="34" s="1"/>
  <c r="P197" i="49"/>
  <c r="S197" i="49" s="1"/>
  <c r="AI65" i="34"/>
  <c r="P212" i="49"/>
  <c r="N212" i="49" s="1"/>
  <c r="N193" i="49"/>
  <c r="Q193" i="49" s="1"/>
  <c r="S193" i="49"/>
  <c r="AI47" i="34"/>
  <c r="P268" i="49"/>
  <c r="N268" i="49" s="1"/>
  <c r="Q268" i="49" s="1"/>
  <c r="AI72" i="34"/>
  <c r="P198" i="49"/>
  <c r="N194" i="49"/>
  <c r="Q194" i="49" s="1"/>
  <c r="S194" i="49"/>
  <c r="AI74" i="34"/>
  <c r="AI71" i="34" s="1"/>
  <c r="P213" i="49"/>
  <c r="S213" i="49" s="1"/>
  <c r="AI94" i="34"/>
  <c r="AI93" i="34" s="1"/>
  <c r="P214" i="49"/>
  <c r="S222" i="49"/>
  <c r="N222" i="49"/>
  <c r="Q222" i="49" s="1"/>
  <c r="S73" i="49"/>
  <c r="AI77" i="34"/>
  <c r="P277" i="49"/>
  <c r="N277" i="49" s="1"/>
  <c r="Q277" i="49" s="1"/>
  <c r="AI275" i="34"/>
  <c r="P186" i="49"/>
  <c r="S186" i="49" s="1"/>
  <c r="S220" i="49"/>
  <c r="N220" i="49"/>
  <c r="Q220" i="49" s="1"/>
  <c r="AI186" i="34"/>
  <c r="P216" i="49"/>
  <c r="S216" i="49" s="1"/>
  <c r="AI282" i="34"/>
  <c r="AI281" i="34" s="1"/>
  <c r="P243" i="49"/>
  <c r="S243" i="49" s="1"/>
  <c r="AI31" i="34"/>
  <c r="AI30" i="34" s="1"/>
  <c r="P196" i="49"/>
  <c r="S196" i="49" s="1"/>
  <c r="AI146" i="34"/>
  <c r="AI145" i="34" s="1"/>
  <c r="P322" i="49"/>
  <c r="P312" i="49" s="1"/>
  <c r="P311" i="49" s="1"/>
  <c r="AI285" i="34"/>
  <c r="P116" i="49"/>
  <c r="S116" i="49" s="1"/>
  <c r="S65" i="49"/>
  <c r="S210" i="49"/>
  <c r="N210" i="49"/>
  <c r="Q210" i="49" s="1"/>
  <c r="P149" i="49"/>
  <c r="S150" i="49"/>
  <c r="N75" i="49"/>
  <c r="Q75" i="49" s="1"/>
  <c r="AI211" i="34"/>
  <c r="P217" i="49"/>
  <c r="S217" i="49" s="1"/>
  <c r="AI156" i="34"/>
  <c r="P79" i="49"/>
  <c r="S79" i="49" s="1"/>
  <c r="O273" i="49"/>
  <c r="O272" i="49" s="1"/>
  <c r="N274" i="49"/>
  <c r="R274" i="49"/>
  <c r="N282" i="49"/>
  <c r="Q282" i="49" s="1"/>
  <c r="R282" i="49"/>
  <c r="N335" i="49"/>
  <c r="Q335" i="49" s="1"/>
  <c r="R335" i="49"/>
  <c r="N320" i="49"/>
  <c r="Q320" i="49" s="1"/>
  <c r="R320" i="49"/>
  <c r="R324" i="49"/>
  <c r="N324" i="49"/>
  <c r="Q324" i="49" s="1"/>
  <c r="R333" i="49"/>
  <c r="N333" i="49"/>
  <c r="Q333" i="49" s="1"/>
  <c r="N336" i="49"/>
  <c r="Q336" i="49" s="1"/>
  <c r="R336" i="49"/>
  <c r="R321" i="49"/>
  <c r="N321" i="49"/>
  <c r="Q321" i="49" s="1"/>
  <c r="O265" i="49"/>
  <c r="R266" i="49"/>
  <c r="N325" i="49"/>
  <c r="Q325" i="49" s="1"/>
  <c r="R325" i="49"/>
  <c r="R316" i="49"/>
  <c r="N316" i="49"/>
  <c r="Q316" i="49" s="1"/>
  <c r="R283" i="49"/>
  <c r="R317" i="49"/>
  <c r="N317" i="49"/>
  <c r="Q317" i="49" s="1"/>
  <c r="N338" i="49"/>
  <c r="Q338" i="49" s="1"/>
  <c r="R338" i="49"/>
  <c r="R337" i="49"/>
  <c r="N337" i="49"/>
  <c r="Q337" i="49" s="1"/>
  <c r="N306" i="49"/>
  <c r="R306" i="49"/>
  <c r="R267" i="49"/>
  <c r="R328" i="49"/>
  <c r="N280" i="49"/>
  <c r="Q280" i="49" s="1"/>
  <c r="R280" i="49"/>
  <c r="R318" i="49"/>
  <c r="N318" i="49"/>
  <c r="Q318" i="49" s="1"/>
  <c r="N307" i="49"/>
  <c r="R307" i="49"/>
  <c r="R269" i="49"/>
  <c r="O211" i="49"/>
  <c r="N302" i="49"/>
  <c r="R302" i="49"/>
  <c r="N308" i="49"/>
  <c r="R308" i="49"/>
  <c r="R313" i="49"/>
  <c r="N313" i="49"/>
  <c r="R268" i="49"/>
  <c r="N315" i="49"/>
  <c r="Q315" i="49" s="1"/>
  <c r="R315" i="49"/>
  <c r="R298" i="49"/>
  <c r="N298" i="49"/>
  <c r="N303" i="49"/>
  <c r="R303" i="49"/>
  <c r="R314" i="49"/>
  <c r="N314" i="49"/>
  <c r="Q314" i="49" s="1"/>
  <c r="N275" i="49"/>
  <c r="Q275" i="49" s="1"/>
  <c r="R275" i="49"/>
  <c r="R331" i="49"/>
  <c r="N331" i="49"/>
  <c r="Q331" i="49" s="1"/>
  <c r="R299" i="49"/>
  <c r="N299" i="49"/>
  <c r="R304" i="49"/>
  <c r="N304" i="49"/>
  <c r="O72" i="49"/>
  <c r="N73" i="49"/>
  <c r="R276" i="49"/>
  <c r="N276" i="49"/>
  <c r="Q276" i="49" s="1"/>
  <c r="R277" i="49"/>
  <c r="R278" i="49"/>
  <c r="N278" i="49"/>
  <c r="Q278" i="49" s="1"/>
  <c r="N323" i="49"/>
  <c r="Q323" i="49" s="1"/>
  <c r="R323" i="49"/>
  <c r="R300" i="49"/>
  <c r="N300" i="49"/>
  <c r="R309" i="49"/>
  <c r="N309" i="49"/>
  <c r="R330" i="49"/>
  <c r="N330" i="49"/>
  <c r="Q330" i="49" s="1"/>
  <c r="R279" i="49"/>
  <c r="N279" i="49"/>
  <c r="Q279" i="49" s="1"/>
  <c r="R301" i="49"/>
  <c r="N301" i="49"/>
  <c r="N286" i="49"/>
  <c r="R286" i="49"/>
  <c r="R322" i="49"/>
  <c r="R284" i="49"/>
  <c r="N284" i="49"/>
  <c r="Q284" i="49" s="1"/>
  <c r="O64" i="49"/>
  <c r="N65" i="49"/>
  <c r="R281" i="49"/>
  <c r="N281" i="49"/>
  <c r="Q281" i="49" s="1"/>
  <c r="N285" i="49"/>
  <c r="Q285" i="49" s="1"/>
  <c r="R285" i="49"/>
  <c r="BO210" i="34"/>
  <c r="O319" i="49"/>
  <c r="O312" i="49" s="1"/>
  <c r="O311" i="49" s="1"/>
  <c r="O149" i="49"/>
  <c r="N150" i="49"/>
  <c r="AO84" i="36"/>
  <c r="AO83" i="36" s="1"/>
  <c r="AO82" i="36" s="1"/>
  <c r="K84" i="36"/>
  <c r="K83" i="36" s="1"/>
  <c r="K82" i="36" s="1"/>
  <c r="K41" i="36"/>
  <c r="K40" i="36" s="1"/>
  <c r="I119" i="34"/>
  <c r="I118" i="34" s="1"/>
  <c r="AI34" i="34"/>
  <c r="AK243" i="34"/>
  <c r="AK297" i="34"/>
  <c r="AK292" i="34" s="1"/>
  <c r="AI294" i="34"/>
  <c r="AI293" i="34" s="1"/>
  <c r="AK119" i="34"/>
  <c r="AK118" i="34" s="1"/>
  <c r="AL215" i="34"/>
  <c r="AI101" i="34"/>
  <c r="AI287" i="34"/>
  <c r="AI137" i="34"/>
  <c r="AI271" i="34"/>
  <c r="I309" i="34"/>
  <c r="AK33" i="34"/>
  <c r="AK29" i="34" s="1"/>
  <c r="I43" i="34"/>
  <c r="I284" i="34"/>
  <c r="I280" i="34" s="1"/>
  <c r="I243" i="34"/>
  <c r="AI79" i="34"/>
  <c r="AK97" i="34"/>
  <c r="AK96" i="34" s="1"/>
  <c r="I50" i="34"/>
  <c r="AI37" i="34"/>
  <c r="AK192" i="34"/>
  <c r="AK152" i="34"/>
  <c r="AK151" i="34" s="1"/>
  <c r="AK220" i="34"/>
  <c r="AK216" i="34" s="1"/>
  <c r="AK163" i="34"/>
  <c r="AO12" i="36"/>
  <c r="K125" i="36"/>
  <c r="K124" i="36" s="1"/>
  <c r="K123" i="36" s="1"/>
  <c r="K122" i="36" s="1"/>
  <c r="AI251" i="34"/>
  <c r="AI221" i="34"/>
  <c r="AI98" i="34"/>
  <c r="AI203" i="34"/>
  <c r="AI84" i="34"/>
  <c r="AI83" i="34" s="1"/>
  <c r="AI228" i="34"/>
  <c r="AI51" i="34"/>
  <c r="I202" i="34"/>
  <c r="I297" i="34"/>
  <c r="I292" i="34" s="1"/>
  <c r="I76" i="34"/>
  <c r="I70" i="34" s="1"/>
  <c r="AK50" i="34"/>
  <c r="AK176" i="34"/>
  <c r="AK237" i="34"/>
  <c r="AK136" i="34"/>
  <c r="AK135" i="34" s="1"/>
  <c r="AK82" i="34"/>
  <c r="AK62" i="34"/>
  <c r="I152" i="34"/>
  <c r="I151" i="34" s="1"/>
  <c r="AO125" i="36"/>
  <c r="AO124" i="36" s="1"/>
  <c r="AO123" i="36" s="1"/>
  <c r="AO122" i="36" s="1"/>
  <c r="AI124" i="34"/>
  <c r="AI153" i="34"/>
  <c r="AI303" i="34"/>
  <c r="AI130" i="34"/>
  <c r="AI129" i="34" s="1"/>
  <c r="AI21" i="34"/>
  <c r="AI20" i="34" s="1"/>
  <c r="AI19" i="34" s="1"/>
  <c r="AI193" i="34"/>
  <c r="AI197" i="34"/>
  <c r="AI120" i="34"/>
  <c r="AI244" i="34"/>
  <c r="AI311" i="34"/>
  <c r="AI310" i="34" s="1"/>
  <c r="AI309" i="34" s="1"/>
  <c r="AI140" i="34"/>
  <c r="AI177" i="34"/>
  <c r="AI54" i="34"/>
  <c r="AI298" i="34"/>
  <c r="AI166" i="34"/>
  <c r="I136" i="34"/>
  <c r="I135" i="34" s="1"/>
  <c r="AK113" i="34"/>
  <c r="AK112" i="34" s="1"/>
  <c r="I192" i="34"/>
  <c r="I97" i="34"/>
  <c r="I96" i="34" s="1"/>
  <c r="AK76" i="34"/>
  <c r="AK70" i="34" s="1"/>
  <c r="I113" i="34"/>
  <c r="I112" i="34" s="1"/>
  <c r="I163" i="34"/>
  <c r="I237" i="34"/>
  <c r="I176" i="34"/>
  <c r="AK309" i="34"/>
  <c r="AK43" i="34"/>
  <c r="AK284" i="34"/>
  <c r="AK280" i="34" s="1"/>
  <c r="I82" i="34"/>
  <c r="I62" i="34"/>
  <c r="I33" i="34"/>
  <c r="I29" i="34" s="1"/>
  <c r="I220" i="34"/>
  <c r="I216" i="34" s="1"/>
  <c r="AK202" i="34"/>
  <c r="AK270" i="34"/>
  <c r="I270" i="34"/>
  <c r="AO19" i="36"/>
  <c r="K12" i="36"/>
  <c r="K19" i="36"/>
  <c r="AN133" i="36"/>
  <c r="AN132" i="36" s="1"/>
  <c r="AN131" i="36" s="1"/>
  <c r="AN128" i="36"/>
  <c r="AN126" i="36"/>
  <c r="AN119" i="36"/>
  <c r="AN116" i="36"/>
  <c r="AN113" i="36"/>
  <c r="AN108" i="36"/>
  <c r="AN98" i="36"/>
  <c r="AN94" i="36"/>
  <c r="AN85" i="36"/>
  <c r="AN63" i="36"/>
  <c r="AN42" i="36"/>
  <c r="AN37" i="36"/>
  <c r="AN36" i="36" s="1"/>
  <c r="AN32" i="36"/>
  <c r="AN24" i="36"/>
  <c r="AN21" i="36"/>
  <c r="AN20" i="36" s="1"/>
  <c r="AN16" i="36"/>
  <c r="J133" i="36"/>
  <c r="J132" i="36" s="1"/>
  <c r="J131" i="36" s="1"/>
  <c r="J128" i="36"/>
  <c r="J126" i="36"/>
  <c r="J119" i="36"/>
  <c r="J116" i="36"/>
  <c r="J113" i="36"/>
  <c r="J108" i="36"/>
  <c r="J98" i="36"/>
  <c r="J94" i="36"/>
  <c r="J85" i="36"/>
  <c r="J63" i="36"/>
  <c r="J42" i="36"/>
  <c r="J37" i="36"/>
  <c r="J36" i="36" s="1"/>
  <c r="J32" i="36"/>
  <c r="J24" i="36"/>
  <c r="J21" i="36"/>
  <c r="J20" i="36" s="1"/>
  <c r="J16" i="36"/>
  <c r="AL8" i="34" l="1"/>
  <c r="J8" i="34"/>
  <c r="N192" i="49"/>
  <c r="AO39" i="36"/>
  <c r="N334" i="49"/>
  <c r="Q334" i="49" s="1"/>
  <c r="I191" i="34"/>
  <c r="AK191" i="34"/>
  <c r="AI284" i="34"/>
  <c r="AI280" i="34" s="1"/>
  <c r="AI113" i="34"/>
  <c r="AI112" i="34" s="1"/>
  <c r="AK236" i="34"/>
  <c r="AI163" i="34"/>
  <c r="F304" i="44"/>
  <c r="J304" i="44"/>
  <c r="AK265" i="34"/>
  <c r="I265" i="34"/>
  <c r="K39" i="36"/>
  <c r="I236" i="34"/>
  <c r="I162" i="34"/>
  <c r="AK162" i="34"/>
  <c r="AI237" i="34"/>
  <c r="I49" i="34"/>
  <c r="AK49" i="34"/>
  <c r="AK9" i="34" s="1"/>
  <c r="AI270" i="34"/>
  <c r="AI265" i="34" s="1"/>
  <c r="AI62" i="34"/>
  <c r="AN84" i="36"/>
  <c r="AN83" i="36" s="1"/>
  <c r="AN82" i="36" s="1"/>
  <c r="AI176" i="34"/>
  <c r="AI82" i="34"/>
  <c r="N322" i="49"/>
  <c r="Q322" i="49" s="1"/>
  <c r="N305" i="49"/>
  <c r="J84" i="36"/>
  <c r="J83" i="36" s="1"/>
  <c r="J82" i="36" s="1"/>
  <c r="AI202" i="34"/>
  <c r="AI43" i="34"/>
  <c r="N328" i="49"/>
  <c r="N216" i="49"/>
  <c r="Q216" i="49" s="1"/>
  <c r="N196" i="49"/>
  <c r="Q196" i="49" s="1"/>
  <c r="N241" i="49"/>
  <c r="P64" i="49"/>
  <c r="O63" i="49"/>
  <c r="P273" i="49"/>
  <c r="P272" i="49" s="1"/>
  <c r="N66" i="49"/>
  <c r="Q66" i="49" s="1"/>
  <c r="N215" i="49"/>
  <c r="Q215" i="49" s="1"/>
  <c r="N186" i="49"/>
  <c r="N197" i="49"/>
  <c r="Q197" i="49" s="1"/>
  <c r="P148" i="49"/>
  <c r="S148" i="49" s="1"/>
  <c r="S149" i="49"/>
  <c r="N79" i="49"/>
  <c r="Q79" i="49" s="1"/>
  <c r="S198" i="49"/>
  <c r="N198" i="49"/>
  <c r="Q198" i="49" s="1"/>
  <c r="P72" i="49"/>
  <c r="N231" i="49"/>
  <c r="Q231" i="49" s="1"/>
  <c r="S231" i="49"/>
  <c r="N236" i="49"/>
  <c r="Q236" i="49" s="1"/>
  <c r="N243" i="49"/>
  <c r="N244" i="49"/>
  <c r="N242" i="49"/>
  <c r="N234" i="49"/>
  <c r="Q234" i="49" s="1"/>
  <c r="P265" i="49"/>
  <c r="P264" i="49" s="1"/>
  <c r="AI76" i="34"/>
  <c r="AI70" i="34" s="1"/>
  <c r="N116" i="49"/>
  <c r="N214" i="49"/>
  <c r="N235" i="49"/>
  <c r="Q235" i="49" s="1"/>
  <c r="N213" i="49"/>
  <c r="Q213" i="49" s="1"/>
  <c r="N78" i="49"/>
  <c r="AI152" i="34"/>
  <c r="AI151" i="34" s="1"/>
  <c r="S212" i="49"/>
  <c r="P211" i="49"/>
  <c r="S192" i="49"/>
  <c r="P191" i="49"/>
  <c r="N217" i="49"/>
  <c r="Q217" i="49" s="1"/>
  <c r="Q65" i="49"/>
  <c r="Q313" i="49"/>
  <c r="N149" i="49"/>
  <c r="O148" i="49"/>
  <c r="O264" i="49"/>
  <c r="R265" i="49"/>
  <c r="Q212" i="49"/>
  <c r="N265" i="49"/>
  <c r="Q266" i="49"/>
  <c r="R319" i="49"/>
  <c r="N319" i="49"/>
  <c r="Q319" i="49" s="1"/>
  <c r="R191" i="49"/>
  <c r="O190" i="49"/>
  <c r="R190" i="49" s="1"/>
  <c r="Q192" i="49"/>
  <c r="Q274" i="49"/>
  <c r="N273" i="49"/>
  <c r="N272" i="49" s="1"/>
  <c r="AN41" i="36"/>
  <c r="AN40" i="36" s="1"/>
  <c r="J41" i="36"/>
  <c r="J40" i="36" s="1"/>
  <c r="AI33" i="34"/>
  <c r="AI29" i="34" s="1"/>
  <c r="AI97" i="34"/>
  <c r="AI96" i="34" s="1"/>
  <c r="AI220" i="34"/>
  <c r="AI216" i="34" s="1"/>
  <c r="AI136" i="34"/>
  <c r="AI135" i="34" s="1"/>
  <c r="J125" i="36"/>
  <c r="J124" i="36" s="1"/>
  <c r="J123" i="36" s="1"/>
  <c r="J122" i="36" s="1"/>
  <c r="AN125" i="36"/>
  <c r="AN124" i="36" s="1"/>
  <c r="AN123" i="36" s="1"/>
  <c r="AN122" i="36" s="1"/>
  <c r="AI243" i="34"/>
  <c r="AI50" i="34"/>
  <c r="J12" i="36"/>
  <c r="AN12" i="36"/>
  <c r="AO11" i="36"/>
  <c r="AO10" i="36" s="1"/>
  <c r="AI119" i="34"/>
  <c r="AI118" i="34" s="1"/>
  <c r="AI297" i="34"/>
  <c r="AI292" i="34" s="1"/>
  <c r="AN19" i="36"/>
  <c r="AI192" i="34"/>
  <c r="K11" i="36"/>
  <c r="K10" i="36" s="1"/>
  <c r="J19" i="36"/>
  <c r="I9" i="34" l="1"/>
  <c r="AI162" i="34"/>
  <c r="AI191" i="34"/>
  <c r="AN39" i="36"/>
  <c r="J39" i="36"/>
  <c r="AI236" i="34"/>
  <c r="AI215" i="34" s="1"/>
  <c r="AI49" i="34"/>
  <c r="AK215" i="34"/>
  <c r="AK8" i="34" s="1"/>
  <c r="I215" i="34"/>
  <c r="Q328" i="49"/>
  <c r="N312" i="49"/>
  <c r="N311" i="49" s="1"/>
  <c r="N64" i="49"/>
  <c r="P63" i="49"/>
  <c r="N72" i="49"/>
  <c r="S191" i="49"/>
  <c r="P190" i="49"/>
  <c r="N211" i="49"/>
  <c r="N191" i="49"/>
  <c r="R264" i="49"/>
  <c r="Q265" i="49"/>
  <c r="N264" i="49"/>
  <c r="N148" i="49"/>
  <c r="AN11" i="36"/>
  <c r="AN10" i="36" s="1"/>
  <c r="J11" i="36"/>
  <c r="F8" i="46"/>
  <c r="E8" i="46"/>
  <c r="D8" i="46"/>
  <c r="C8" i="46"/>
  <c r="F6" i="46"/>
  <c r="E6" i="46"/>
  <c r="D6" i="46"/>
  <c r="C6" i="46"/>
  <c r="I8" i="34" l="1"/>
  <c r="AI9" i="34"/>
  <c r="AI8" i="34" s="1"/>
  <c r="J10" i="36"/>
  <c r="N190" i="49"/>
  <c r="N63" i="49"/>
  <c r="Q191" i="49"/>
  <c r="Q264" i="49"/>
  <c r="E5" i="46"/>
  <c r="F5" i="46"/>
  <c r="D5" i="46"/>
  <c r="C5" i="46"/>
  <c r="E322" i="44" l="1"/>
  <c r="D322" i="44"/>
  <c r="E321" i="44"/>
  <c r="D321" i="44"/>
  <c r="E320" i="44"/>
  <c r="D320" i="44"/>
  <c r="E319" i="44"/>
  <c r="D319" i="44"/>
  <c r="E318" i="44"/>
  <c r="D318" i="44"/>
  <c r="E313" i="44"/>
  <c r="D313" i="44"/>
  <c r="E312" i="44"/>
  <c r="D312" i="44"/>
  <c r="E311" i="44"/>
  <c r="D311" i="44"/>
  <c r="E310" i="44"/>
  <c r="D310" i="44"/>
  <c r="E309" i="44"/>
  <c r="D309" i="44"/>
  <c r="E308" i="44"/>
  <c r="D308" i="44"/>
  <c r="E307" i="44"/>
  <c r="D307" i="44"/>
  <c r="E306" i="44"/>
  <c r="D306" i="44"/>
  <c r="E305" i="44"/>
  <c r="D305" i="44"/>
  <c r="E303" i="44"/>
  <c r="D303" i="44"/>
  <c r="E250" i="44"/>
  <c r="D250" i="44"/>
  <c r="E249" i="44"/>
  <c r="D249" i="44"/>
  <c r="E248" i="44"/>
  <c r="D248" i="44"/>
  <c r="E247" i="44"/>
  <c r="D247" i="44"/>
  <c r="E246" i="44"/>
  <c r="D246" i="44"/>
  <c r="E245" i="44"/>
  <c r="D245" i="44"/>
  <c r="E244" i="44"/>
  <c r="D244" i="44"/>
  <c r="E243" i="44"/>
  <c r="D243" i="44"/>
  <c r="E252" i="44"/>
  <c r="D252" i="44"/>
  <c r="E251" i="44"/>
  <c r="D251" i="44"/>
  <c r="E228" i="44"/>
  <c r="D228" i="44"/>
  <c r="E227" i="44"/>
  <c r="D227" i="44"/>
  <c r="E226" i="44"/>
  <c r="D226" i="44"/>
  <c r="E225" i="44"/>
  <c r="D225" i="44"/>
  <c r="G224" i="44"/>
  <c r="E224" i="44"/>
  <c r="D224" i="44"/>
  <c r="G223" i="44"/>
  <c r="D223" i="44"/>
  <c r="E211" i="44"/>
  <c r="D211" i="44"/>
  <c r="E210" i="44"/>
  <c r="D210" i="44"/>
  <c r="E209" i="44"/>
  <c r="D209" i="44"/>
  <c r="E208" i="44"/>
  <c r="D208" i="44"/>
  <c r="E207" i="44"/>
  <c r="D207" i="44"/>
  <c r="E206" i="44"/>
  <c r="D206" i="44"/>
  <c r="E205" i="44"/>
  <c r="D205" i="44"/>
  <c r="E204" i="44"/>
  <c r="D204" i="44"/>
  <c r="E203" i="44"/>
  <c r="D203" i="44"/>
  <c r="E202" i="44"/>
  <c r="D202" i="44"/>
  <c r="E201" i="44"/>
  <c r="D201" i="44"/>
  <c r="E200" i="44"/>
  <c r="D200" i="44"/>
  <c r="E199" i="44"/>
  <c r="D199" i="44"/>
  <c r="E198" i="44"/>
  <c r="D198" i="44"/>
  <c r="E126" i="44"/>
  <c r="D126" i="44"/>
  <c r="E153" i="44"/>
  <c r="D153" i="44"/>
  <c r="E216" i="44"/>
  <c r="D216" i="44"/>
  <c r="E215" i="44"/>
  <c r="D215" i="44"/>
  <c r="E214" i="44"/>
  <c r="D214" i="44"/>
  <c r="E213" i="44"/>
  <c r="D213" i="44"/>
  <c r="E212" i="44"/>
  <c r="D212" i="44"/>
  <c r="E123" i="44"/>
  <c r="D123" i="44"/>
  <c r="E69" i="44"/>
  <c r="D69" i="44"/>
  <c r="E68" i="44"/>
  <c r="D68" i="44"/>
  <c r="E63" i="44"/>
  <c r="D63" i="44"/>
  <c r="E62" i="44"/>
  <c r="D62" i="44"/>
  <c r="E57" i="44"/>
  <c r="D57" i="44"/>
  <c r="E56" i="44"/>
  <c r="D56" i="44"/>
  <c r="E52" i="44"/>
  <c r="D52" i="44"/>
  <c r="E51" i="44"/>
  <c r="D51" i="44"/>
  <c r="E45" i="44"/>
  <c r="D45" i="44"/>
  <c r="H80" i="44"/>
  <c r="G80" i="44"/>
  <c r="E80" i="44"/>
  <c r="D80" i="44"/>
  <c r="H79" i="44"/>
  <c r="AL254" i="50" s="1"/>
  <c r="AT254" i="50" s="1"/>
  <c r="G79" i="44"/>
  <c r="E79" i="44"/>
  <c r="D79" i="44"/>
  <c r="H78" i="44"/>
  <c r="AL253" i="50" s="1"/>
  <c r="AT253" i="50" s="1"/>
  <c r="G78" i="44"/>
  <c r="E78" i="44"/>
  <c r="D78" i="44"/>
  <c r="H77" i="44"/>
  <c r="AL252" i="50" s="1"/>
  <c r="G77" i="44"/>
  <c r="E77" i="44"/>
  <c r="D77" i="44"/>
  <c r="E74" i="44"/>
  <c r="D74" i="44"/>
  <c r="E72" i="44"/>
  <c r="D72" i="44"/>
  <c r="E71" i="44"/>
  <c r="D71" i="44"/>
  <c r="E317" i="44"/>
  <c r="D317" i="44"/>
  <c r="E316" i="44"/>
  <c r="D316" i="44"/>
  <c r="E315" i="44"/>
  <c r="D315" i="44"/>
  <c r="E302" i="44"/>
  <c r="D302" i="44"/>
  <c r="E301" i="44"/>
  <c r="D301" i="44"/>
  <c r="E300" i="44"/>
  <c r="D300" i="44"/>
  <c r="E299" i="44"/>
  <c r="D299" i="44"/>
  <c r="E298" i="44"/>
  <c r="D298" i="44"/>
  <c r="E297" i="44"/>
  <c r="D297" i="44"/>
  <c r="E296" i="44"/>
  <c r="D296" i="44"/>
  <c r="H295" i="44"/>
  <c r="AL214" i="50" s="1"/>
  <c r="AT214" i="50" s="1"/>
  <c r="G295" i="44"/>
  <c r="E295" i="44"/>
  <c r="D295" i="44"/>
  <c r="E294" i="44"/>
  <c r="D294" i="44"/>
  <c r="H293" i="44"/>
  <c r="AL212" i="50" s="1"/>
  <c r="AT212" i="50" s="1"/>
  <c r="G293" i="44"/>
  <c r="E293" i="44"/>
  <c r="D293" i="44"/>
  <c r="E292" i="44"/>
  <c r="D292" i="44"/>
  <c r="H291" i="44"/>
  <c r="G291" i="44"/>
  <c r="E291" i="44"/>
  <c r="D291" i="44"/>
  <c r="H288" i="44"/>
  <c r="AL235" i="50" s="1"/>
  <c r="AT235" i="50" s="1"/>
  <c r="G288" i="44"/>
  <c r="E288" i="44"/>
  <c r="D288" i="44"/>
  <c r="H287" i="44"/>
  <c r="AL234" i="50" s="1"/>
  <c r="AT234" i="50" s="1"/>
  <c r="G287" i="44"/>
  <c r="E287" i="44"/>
  <c r="D287" i="44"/>
  <c r="H286" i="44"/>
  <c r="AL233" i="50" s="1"/>
  <c r="AT233" i="50" s="1"/>
  <c r="G286" i="44"/>
  <c r="E286" i="44"/>
  <c r="D286" i="44"/>
  <c r="H285" i="44"/>
  <c r="AL232" i="50" s="1"/>
  <c r="AT232" i="50" s="1"/>
  <c r="G285" i="44"/>
  <c r="D285" i="44"/>
  <c r="H284" i="44"/>
  <c r="AL231" i="50" s="1"/>
  <c r="AT231" i="50" s="1"/>
  <c r="G284" i="44"/>
  <c r="E284" i="44"/>
  <c r="D284" i="44"/>
  <c r="H283" i="44"/>
  <c r="AL230" i="50" s="1"/>
  <c r="G283" i="44"/>
  <c r="E283" i="44"/>
  <c r="D283" i="44"/>
  <c r="H281" i="44"/>
  <c r="G281" i="44"/>
  <c r="E281" i="44"/>
  <c r="D281" i="44"/>
  <c r="H280" i="44"/>
  <c r="G280" i="44"/>
  <c r="E280" i="44"/>
  <c r="D280" i="44"/>
  <c r="H279" i="44"/>
  <c r="G279" i="44"/>
  <c r="E279" i="44"/>
  <c r="D279" i="44"/>
  <c r="H278" i="44"/>
  <c r="G278" i="44"/>
  <c r="E278" i="44"/>
  <c r="D278" i="44"/>
  <c r="H277" i="44"/>
  <c r="G277" i="44"/>
  <c r="E277" i="44"/>
  <c r="D277" i="44"/>
  <c r="H276" i="44"/>
  <c r="G276" i="44"/>
  <c r="E276" i="44"/>
  <c r="D276" i="44"/>
  <c r="H275" i="44"/>
  <c r="AL211" i="50" s="1"/>
  <c r="AT211" i="50" s="1"/>
  <c r="G275" i="44"/>
  <c r="E275" i="44"/>
  <c r="D275" i="44"/>
  <c r="H274" i="44"/>
  <c r="AL210" i="50" s="1"/>
  <c r="AT210" i="50" s="1"/>
  <c r="G274" i="44"/>
  <c r="E274" i="44"/>
  <c r="D274" i="44"/>
  <c r="H273" i="44"/>
  <c r="AL209" i="50" s="1"/>
  <c r="AT209" i="50" s="1"/>
  <c r="G273" i="44"/>
  <c r="E273" i="44"/>
  <c r="D273" i="44"/>
  <c r="H272" i="44"/>
  <c r="AL208" i="50" s="1"/>
  <c r="AT208" i="50" s="1"/>
  <c r="G272" i="44"/>
  <c r="E272" i="44"/>
  <c r="D272" i="44"/>
  <c r="H271" i="44"/>
  <c r="AL207" i="50" s="1"/>
  <c r="AT207" i="50" s="1"/>
  <c r="G271" i="44"/>
  <c r="E271" i="44"/>
  <c r="D271" i="44"/>
  <c r="H270" i="44"/>
  <c r="AL206" i="50" s="1"/>
  <c r="AT206" i="50" s="1"/>
  <c r="G270" i="44"/>
  <c r="E270" i="44"/>
  <c r="D270" i="44"/>
  <c r="H269" i="44"/>
  <c r="AL205" i="50" s="1"/>
  <c r="AT205" i="50" s="1"/>
  <c r="G269" i="44"/>
  <c r="E269" i="44"/>
  <c r="D269" i="44"/>
  <c r="H268" i="44"/>
  <c r="AL204" i="50" s="1"/>
  <c r="AT204" i="50" s="1"/>
  <c r="G268" i="44"/>
  <c r="E268" i="44"/>
  <c r="D268" i="44"/>
  <c r="H267" i="44"/>
  <c r="AL203" i="50" s="1"/>
  <c r="AT203" i="50" s="1"/>
  <c r="G267" i="44"/>
  <c r="E267" i="44"/>
  <c r="D267" i="44"/>
  <c r="H266" i="44"/>
  <c r="AL202" i="50" s="1"/>
  <c r="AT202" i="50" s="1"/>
  <c r="G266" i="44"/>
  <c r="E266" i="44"/>
  <c r="D266" i="44"/>
  <c r="H265" i="44"/>
  <c r="AL201" i="50" s="1"/>
  <c r="AT201" i="50" s="1"/>
  <c r="G265" i="44"/>
  <c r="E265" i="44"/>
  <c r="D265" i="44"/>
  <c r="H264" i="44"/>
  <c r="AL200" i="50" s="1"/>
  <c r="AT200" i="50" s="1"/>
  <c r="G264" i="44"/>
  <c r="E264" i="44"/>
  <c r="D264" i="44"/>
  <c r="H263" i="44"/>
  <c r="AL199" i="50" s="1"/>
  <c r="AT199" i="50" s="1"/>
  <c r="G263" i="44"/>
  <c r="E263" i="44"/>
  <c r="D263" i="44"/>
  <c r="H262" i="44"/>
  <c r="AL198" i="50" s="1"/>
  <c r="AT198" i="50" s="1"/>
  <c r="G262" i="44"/>
  <c r="E262" i="44"/>
  <c r="D262" i="44"/>
  <c r="H261" i="44"/>
  <c r="AL197" i="50" s="1"/>
  <c r="AT197" i="50" s="1"/>
  <c r="G261" i="44"/>
  <c r="E261" i="44"/>
  <c r="D261" i="44"/>
  <c r="H260" i="44"/>
  <c r="AL196" i="50" s="1"/>
  <c r="AT196" i="50" s="1"/>
  <c r="G260" i="44"/>
  <c r="E260" i="44"/>
  <c r="D260" i="44"/>
  <c r="H259" i="44"/>
  <c r="AL195" i="50" s="1"/>
  <c r="AT195" i="50" s="1"/>
  <c r="G259" i="44"/>
  <c r="E259" i="44"/>
  <c r="D259" i="44"/>
  <c r="H258" i="44"/>
  <c r="AL194" i="50" s="1"/>
  <c r="G258" i="44"/>
  <c r="E258" i="44"/>
  <c r="D258" i="44"/>
  <c r="H257" i="44"/>
  <c r="AL193" i="50" s="1"/>
  <c r="AT193" i="50" s="1"/>
  <c r="G257" i="44"/>
  <c r="E257" i="44"/>
  <c r="D257" i="44"/>
  <c r="E253" i="44"/>
  <c r="D253" i="44"/>
  <c r="E242" i="44"/>
  <c r="D242" i="44"/>
  <c r="E241" i="44"/>
  <c r="D241" i="44"/>
  <c r="E240" i="44"/>
  <c r="D240" i="44"/>
  <c r="E239" i="44"/>
  <c r="D239" i="44"/>
  <c r="E238" i="44"/>
  <c r="D238" i="44"/>
  <c r="E237" i="44"/>
  <c r="D237" i="44"/>
  <c r="E236" i="44"/>
  <c r="D236" i="44"/>
  <c r="E235" i="44"/>
  <c r="D235" i="44"/>
  <c r="E234" i="44"/>
  <c r="D234" i="44"/>
  <c r="E233" i="44"/>
  <c r="D233" i="44"/>
  <c r="E232" i="44"/>
  <c r="D232" i="44"/>
  <c r="E231" i="44"/>
  <c r="D231" i="44"/>
  <c r="L230" i="44"/>
  <c r="E230" i="44"/>
  <c r="D230" i="44"/>
  <c r="E222" i="44"/>
  <c r="D222" i="44"/>
  <c r="E221" i="44"/>
  <c r="D221" i="44"/>
  <c r="E220" i="44"/>
  <c r="D220" i="44"/>
  <c r="E219" i="44"/>
  <c r="D219" i="44"/>
  <c r="E197" i="44"/>
  <c r="D197" i="44"/>
  <c r="E196" i="44"/>
  <c r="D196" i="44"/>
  <c r="E195" i="44"/>
  <c r="D195" i="44"/>
  <c r="E194" i="44"/>
  <c r="D194" i="44"/>
  <c r="E193" i="44"/>
  <c r="D193" i="44"/>
  <c r="E192" i="44"/>
  <c r="D192" i="44"/>
  <c r="E191" i="44"/>
  <c r="D191" i="44"/>
  <c r="E190" i="44"/>
  <c r="D190" i="44"/>
  <c r="E189" i="44"/>
  <c r="D189" i="44"/>
  <c r="E188" i="44"/>
  <c r="D188" i="44"/>
  <c r="E187" i="44"/>
  <c r="D187" i="44"/>
  <c r="E186" i="44"/>
  <c r="D186" i="44"/>
  <c r="E185" i="44"/>
  <c r="D185" i="44"/>
  <c r="E184" i="44"/>
  <c r="D184" i="44"/>
  <c r="E183" i="44"/>
  <c r="D183" i="44"/>
  <c r="E182" i="44"/>
  <c r="D182" i="44"/>
  <c r="E181" i="44"/>
  <c r="D181" i="44"/>
  <c r="E180" i="44"/>
  <c r="D180" i="44"/>
  <c r="E179" i="44"/>
  <c r="D179" i="44"/>
  <c r="E178" i="44"/>
  <c r="D178" i="44"/>
  <c r="H175" i="44"/>
  <c r="AL120" i="50" s="1"/>
  <c r="AT120" i="50" s="1"/>
  <c r="G175" i="44"/>
  <c r="E175" i="44"/>
  <c r="D175" i="44"/>
  <c r="H174" i="44"/>
  <c r="AL119" i="50" s="1"/>
  <c r="AT119" i="50" s="1"/>
  <c r="G174" i="44"/>
  <c r="E174" i="44"/>
  <c r="D174" i="44"/>
  <c r="H173" i="44"/>
  <c r="AL118" i="50" s="1"/>
  <c r="AT118" i="50" s="1"/>
  <c r="G173" i="44"/>
  <c r="E173" i="44"/>
  <c r="D173" i="44"/>
  <c r="H172" i="44"/>
  <c r="AL117" i="50" s="1"/>
  <c r="AT117" i="50" s="1"/>
  <c r="G172" i="44"/>
  <c r="E172" i="44"/>
  <c r="D172" i="44"/>
  <c r="H171" i="44"/>
  <c r="AL116" i="50" s="1"/>
  <c r="AT116" i="50" s="1"/>
  <c r="G171" i="44"/>
  <c r="E171" i="44"/>
  <c r="D171" i="44"/>
  <c r="H170" i="44"/>
  <c r="AL115" i="50" s="1"/>
  <c r="AT115" i="50" s="1"/>
  <c r="G170" i="44"/>
  <c r="E170" i="44"/>
  <c r="D170" i="44"/>
  <c r="H169" i="44"/>
  <c r="AL114" i="50" s="1"/>
  <c r="AT114" i="50" s="1"/>
  <c r="G169" i="44"/>
  <c r="E169" i="44"/>
  <c r="D169" i="44"/>
  <c r="H168" i="44"/>
  <c r="AL113" i="50" s="1"/>
  <c r="AT113" i="50" s="1"/>
  <c r="G168" i="44"/>
  <c r="E168" i="44"/>
  <c r="D168" i="44"/>
  <c r="H167" i="44"/>
  <c r="AL112" i="50" s="1"/>
  <c r="AT112" i="50" s="1"/>
  <c r="G167" i="44"/>
  <c r="E167" i="44"/>
  <c r="D167" i="44"/>
  <c r="H166" i="44"/>
  <c r="AL111" i="50" s="1"/>
  <c r="AT111" i="50" s="1"/>
  <c r="G166" i="44"/>
  <c r="E166" i="44"/>
  <c r="D166" i="44"/>
  <c r="H165" i="44"/>
  <c r="AL110" i="50" s="1"/>
  <c r="AT110" i="50" s="1"/>
  <c r="G165" i="44"/>
  <c r="E165" i="44"/>
  <c r="D165" i="44"/>
  <c r="H164" i="44"/>
  <c r="AL109" i="50" s="1"/>
  <c r="G164" i="44"/>
  <c r="E164" i="44"/>
  <c r="D164" i="44"/>
  <c r="H163" i="44"/>
  <c r="AL97" i="50" s="1"/>
  <c r="AT97" i="50" s="1"/>
  <c r="G163" i="44"/>
  <c r="E163" i="44"/>
  <c r="D163" i="44"/>
  <c r="H162" i="44"/>
  <c r="AL96" i="50" s="1"/>
  <c r="AT96" i="50" s="1"/>
  <c r="G162" i="44"/>
  <c r="E162" i="44"/>
  <c r="D162" i="44"/>
  <c r="H161" i="44"/>
  <c r="AL95" i="50" s="1"/>
  <c r="AT95" i="50" s="1"/>
  <c r="G161" i="44"/>
  <c r="E161" i="44"/>
  <c r="D161" i="44"/>
  <c r="H160" i="44"/>
  <c r="AL94" i="50" s="1"/>
  <c r="AT94" i="50" s="1"/>
  <c r="G160" i="44"/>
  <c r="E160" i="44"/>
  <c r="D160" i="44"/>
  <c r="H159" i="44"/>
  <c r="AL93" i="50" s="1"/>
  <c r="AT93" i="50" s="1"/>
  <c r="G159" i="44"/>
  <c r="E159" i="44"/>
  <c r="D159" i="44"/>
  <c r="H158" i="44"/>
  <c r="AL92" i="50" s="1"/>
  <c r="AT92" i="50" s="1"/>
  <c r="G158" i="44"/>
  <c r="D158" i="44"/>
  <c r="H157" i="44"/>
  <c r="AL91" i="50" s="1"/>
  <c r="AT91" i="50" s="1"/>
  <c r="G157" i="44"/>
  <c r="E157" i="44"/>
  <c r="D157" i="44"/>
  <c r="H156" i="44"/>
  <c r="AL90" i="50" s="1"/>
  <c r="AT90" i="50" s="1"/>
  <c r="G156" i="44"/>
  <c r="E156" i="44"/>
  <c r="D156" i="44"/>
  <c r="H155" i="44"/>
  <c r="AL89" i="50" s="1"/>
  <c r="AT89" i="50" s="1"/>
  <c r="G155" i="44"/>
  <c r="E155" i="44"/>
  <c r="D155" i="44"/>
  <c r="H154" i="44"/>
  <c r="AL88" i="50" s="1"/>
  <c r="G154" i="44"/>
  <c r="E154" i="44"/>
  <c r="D154" i="44"/>
  <c r="H151" i="44"/>
  <c r="AL174" i="50" s="1"/>
  <c r="AT174" i="50" s="1"/>
  <c r="G151" i="44"/>
  <c r="E151" i="44"/>
  <c r="D151" i="44"/>
  <c r="H150" i="44"/>
  <c r="AL173" i="50" s="1"/>
  <c r="AT173" i="50" s="1"/>
  <c r="G150" i="44"/>
  <c r="E150" i="44"/>
  <c r="D150" i="44"/>
  <c r="H149" i="44"/>
  <c r="AL172" i="50" s="1"/>
  <c r="AT172" i="50" s="1"/>
  <c r="G149" i="44"/>
  <c r="E149" i="44"/>
  <c r="D149" i="44"/>
  <c r="H148" i="44"/>
  <c r="AL171" i="50" s="1"/>
  <c r="AT171" i="50" s="1"/>
  <c r="G148" i="44"/>
  <c r="E148" i="44"/>
  <c r="D148" i="44"/>
  <c r="H147" i="44"/>
  <c r="AL170" i="50" s="1"/>
  <c r="AT170" i="50" s="1"/>
  <c r="G147" i="44"/>
  <c r="E147" i="44"/>
  <c r="D147" i="44"/>
  <c r="H146" i="44"/>
  <c r="AL169" i="50" s="1"/>
  <c r="AT169" i="50" s="1"/>
  <c r="G146" i="44"/>
  <c r="E146" i="44"/>
  <c r="D146" i="44"/>
  <c r="H145" i="44"/>
  <c r="AL168" i="50" s="1"/>
  <c r="AT168" i="50" s="1"/>
  <c r="G145" i="44"/>
  <c r="E145" i="44"/>
  <c r="D145" i="44"/>
  <c r="H144" i="44"/>
  <c r="AL167" i="50" s="1"/>
  <c r="AT167" i="50" s="1"/>
  <c r="G144" i="44"/>
  <c r="E144" i="44"/>
  <c r="D144" i="44"/>
  <c r="H143" i="44"/>
  <c r="AL166" i="50" s="1"/>
  <c r="AT166" i="50" s="1"/>
  <c r="G143" i="44"/>
  <c r="E143" i="44"/>
  <c r="D143" i="44"/>
  <c r="H142" i="44"/>
  <c r="AL165" i="50" s="1"/>
  <c r="AT165" i="50" s="1"/>
  <c r="G142" i="44"/>
  <c r="E142" i="44"/>
  <c r="D142" i="44"/>
  <c r="H141" i="44"/>
  <c r="AL164" i="50" s="1"/>
  <c r="AT164" i="50" s="1"/>
  <c r="G141" i="44"/>
  <c r="E141" i="44"/>
  <c r="D141" i="44"/>
  <c r="H140" i="44"/>
  <c r="AL163" i="50" s="1"/>
  <c r="AT163" i="50" s="1"/>
  <c r="G140" i="44"/>
  <c r="E140" i="44"/>
  <c r="D140" i="44"/>
  <c r="H139" i="44"/>
  <c r="AL162" i="50" s="1"/>
  <c r="AT162" i="50" s="1"/>
  <c r="G139" i="44"/>
  <c r="E139" i="44"/>
  <c r="D139" i="44"/>
  <c r="H138" i="44"/>
  <c r="AL161" i="50" s="1"/>
  <c r="AT161" i="50" s="1"/>
  <c r="G138" i="44"/>
  <c r="E138" i="44"/>
  <c r="D138" i="44"/>
  <c r="H137" i="44"/>
  <c r="AL160" i="50" s="1"/>
  <c r="AT160" i="50" s="1"/>
  <c r="G137" i="44"/>
  <c r="E137" i="44"/>
  <c r="D137" i="44"/>
  <c r="H136" i="44"/>
  <c r="AL159" i="50" s="1"/>
  <c r="AT159" i="50" s="1"/>
  <c r="G136" i="44"/>
  <c r="E136" i="44"/>
  <c r="D136" i="44"/>
  <c r="H135" i="44"/>
  <c r="AL158" i="50" s="1"/>
  <c r="AT158" i="50" s="1"/>
  <c r="G135" i="44"/>
  <c r="E135" i="44"/>
  <c r="D135" i="44"/>
  <c r="H134" i="44"/>
  <c r="AL157" i="50" s="1"/>
  <c r="AT157" i="50" s="1"/>
  <c r="G134" i="44"/>
  <c r="E134" i="44"/>
  <c r="D134" i="44"/>
  <c r="H133" i="44"/>
  <c r="AL156" i="50" s="1"/>
  <c r="AT156" i="50" s="1"/>
  <c r="G133" i="44"/>
  <c r="E133" i="44"/>
  <c r="D133" i="44"/>
  <c r="H132" i="44"/>
  <c r="AL155" i="50" s="1"/>
  <c r="AT155" i="50" s="1"/>
  <c r="G132" i="44"/>
  <c r="E132" i="44"/>
  <c r="D132" i="44"/>
  <c r="H131" i="44"/>
  <c r="AL154" i="50" s="1"/>
  <c r="AT154" i="50" s="1"/>
  <c r="G131" i="44"/>
  <c r="E131" i="44"/>
  <c r="D131" i="44"/>
  <c r="H130" i="44"/>
  <c r="AL153" i="50" s="1"/>
  <c r="AT153" i="50" s="1"/>
  <c r="G130" i="44"/>
  <c r="E130" i="44"/>
  <c r="D130" i="44"/>
  <c r="H129" i="44"/>
  <c r="AL152" i="50" s="1"/>
  <c r="AT152" i="50" s="1"/>
  <c r="G129" i="44"/>
  <c r="E129" i="44"/>
  <c r="D129" i="44"/>
  <c r="H128" i="44"/>
  <c r="AL151" i="50" s="1"/>
  <c r="AT151" i="50" s="1"/>
  <c r="G128" i="44"/>
  <c r="E128" i="44"/>
  <c r="D128" i="44"/>
  <c r="H127" i="44"/>
  <c r="AL150" i="50" s="1"/>
  <c r="G127" i="44"/>
  <c r="E127" i="44"/>
  <c r="D127" i="44"/>
  <c r="H122" i="44"/>
  <c r="AL67" i="50" s="1"/>
  <c r="AT67" i="50" s="1"/>
  <c r="G122" i="44"/>
  <c r="E122" i="44"/>
  <c r="D122" i="44"/>
  <c r="H121" i="44"/>
  <c r="AL66" i="50" s="1"/>
  <c r="AT66" i="50" s="1"/>
  <c r="G121" i="44"/>
  <c r="E121" i="44"/>
  <c r="D121" i="44"/>
  <c r="H120" i="44"/>
  <c r="AL65" i="50" s="1"/>
  <c r="AT65" i="50" s="1"/>
  <c r="G120" i="44"/>
  <c r="E120" i="44"/>
  <c r="D120" i="44"/>
  <c r="H119" i="44"/>
  <c r="AL64" i="50" s="1"/>
  <c r="AT64" i="50" s="1"/>
  <c r="G119" i="44"/>
  <c r="D119" i="44"/>
  <c r="H118" i="44"/>
  <c r="AL63" i="50" s="1"/>
  <c r="AT63" i="50" s="1"/>
  <c r="G118" i="44"/>
  <c r="D118" i="44"/>
  <c r="H117" i="44"/>
  <c r="AL62" i="50" s="1"/>
  <c r="AT62" i="50" s="1"/>
  <c r="G117" i="44"/>
  <c r="E117" i="44"/>
  <c r="D117" i="44"/>
  <c r="H116" i="44"/>
  <c r="AL61" i="50" s="1"/>
  <c r="G116" i="44"/>
  <c r="E116" i="44"/>
  <c r="D116" i="44"/>
  <c r="H115" i="44"/>
  <c r="G115" i="44"/>
  <c r="E115" i="44"/>
  <c r="D115" i="44"/>
  <c r="H114" i="44"/>
  <c r="G114" i="44"/>
  <c r="E114" i="44"/>
  <c r="D114" i="44"/>
  <c r="H113" i="44"/>
  <c r="G113" i="44"/>
  <c r="E113" i="44"/>
  <c r="D113" i="44"/>
  <c r="H112" i="44"/>
  <c r="G112" i="44"/>
  <c r="E112" i="44"/>
  <c r="D112" i="44"/>
  <c r="H111" i="44"/>
  <c r="G111" i="44"/>
  <c r="E111" i="44"/>
  <c r="D111" i="44"/>
  <c r="H110" i="44"/>
  <c r="G110" i="44"/>
  <c r="E110" i="44"/>
  <c r="D110" i="44"/>
  <c r="H109" i="44"/>
  <c r="G109" i="44"/>
  <c r="E109" i="44"/>
  <c r="D109" i="44"/>
  <c r="H108" i="44"/>
  <c r="G108" i="44"/>
  <c r="E108" i="44"/>
  <c r="D108" i="44"/>
  <c r="H107" i="44"/>
  <c r="G107" i="44"/>
  <c r="E107" i="44"/>
  <c r="D107" i="44"/>
  <c r="H106" i="44"/>
  <c r="G106" i="44"/>
  <c r="E106" i="44"/>
  <c r="D106" i="44"/>
  <c r="H105" i="44"/>
  <c r="G105" i="44"/>
  <c r="E105" i="44"/>
  <c r="D105" i="44"/>
  <c r="H104" i="44"/>
  <c r="G104" i="44"/>
  <c r="E104" i="44"/>
  <c r="D104" i="44"/>
  <c r="E66" i="44"/>
  <c r="D66" i="44"/>
  <c r="E61" i="44"/>
  <c r="D61" i="44"/>
  <c r="E60" i="44"/>
  <c r="D60" i="44"/>
  <c r="E59" i="44"/>
  <c r="D59" i="44"/>
  <c r="E54" i="44"/>
  <c r="D54" i="44"/>
  <c r="E50" i="44"/>
  <c r="D50" i="44"/>
  <c r="E49" i="44"/>
  <c r="D49" i="44"/>
  <c r="E48" i="44"/>
  <c r="D48" i="44"/>
  <c r="E47" i="44"/>
  <c r="D47" i="44"/>
  <c r="E44" i="44"/>
  <c r="D44" i="44"/>
  <c r="E43" i="44"/>
  <c r="D43" i="44"/>
  <c r="E39" i="44"/>
  <c r="D39" i="44"/>
  <c r="E38" i="44"/>
  <c r="D38" i="44"/>
  <c r="D34" i="44"/>
  <c r="D33" i="44" s="1"/>
  <c r="E314" i="44" l="1"/>
  <c r="D290" i="44"/>
  <c r="E290" i="44"/>
  <c r="AT88" i="50"/>
  <c r="AT194" i="50"/>
  <c r="AT230" i="50"/>
  <c r="AT109" i="50"/>
  <c r="AT61" i="50"/>
  <c r="AT252" i="50"/>
  <c r="AL251" i="50"/>
  <c r="AT150" i="50"/>
  <c r="N258" i="44"/>
  <c r="N115" i="44"/>
  <c r="N264" i="44"/>
  <c r="N272" i="44"/>
  <c r="N265" i="44"/>
  <c r="D65" i="44"/>
  <c r="D64" i="44" s="1"/>
  <c r="D16" i="44" s="1"/>
  <c r="E65" i="44"/>
  <c r="E64" i="44" s="1"/>
  <c r="E16" i="44" s="1"/>
  <c r="D70" i="44"/>
  <c r="D103" i="44"/>
  <c r="E229" i="44"/>
  <c r="E53" i="44"/>
  <c r="D53" i="44"/>
  <c r="E125" i="44"/>
  <c r="E58" i="44"/>
  <c r="E15" i="44" s="1"/>
  <c r="F120" i="44"/>
  <c r="C44" i="44"/>
  <c r="C133" i="44"/>
  <c r="F135" i="44"/>
  <c r="C145" i="44"/>
  <c r="C300" i="44"/>
  <c r="C60" i="44"/>
  <c r="F113" i="44"/>
  <c r="C165" i="44"/>
  <c r="C171" i="44"/>
  <c r="C128" i="44"/>
  <c r="F130" i="44"/>
  <c r="C154" i="44"/>
  <c r="C237" i="44"/>
  <c r="F117" i="44"/>
  <c r="K133" i="44"/>
  <c r="K145" i="44"/>
  <c r="C141" i="44"/>
  <c r="F143" i="44"/>
  <c r="C167" i="44"/>
  <c r="C262" i="44"/>
  <c r="C260" i="44"/>
  <c r="K139" i="44"/>
  <c r="C283" i="44"/>
  <c r="C166" i="44"/>
  <c r="C192" i="44"/>
  <c r="F268" i="44"/>
  <c r="C80" i="44"/>
  <c r="K172" i="44"/>
  <c r="C175" i="44"/>
  <c r="C185" i="44"/>
  <c r="C187" i="44"/>
  <c r="F262" i="44"/>
  <c r="K287" i="44"/>
  <c r="C104" i="44"/>
  <c r="C116" i="44"/>
  <c r="C287" i="44"/>
  <c r="C301" i="44"/>
  <c r="J265" i="44"/>
  <c r="J275" i="44"/>
  <c r="C122" i="44"/>
  <c r="C138" i="44"/>
  <c r="K161" i="44"/>
  <c r="C47" i="44"/>
  <c r="E46" i="44"/>
  <c r="F150" i="44"/>
  <c r="C162" i="44"/>
  <c r="F164" i="44"/>
  <c r="C266" i="44"/>
  <c r="K131" i="44"/>
  <c r="K273" i="44"/>
  <c r="D46" i="44"/>
  <c r="C115" i="44"/>
  <c r="C173" i="44"/>
  <c r="C193" i="44"/>
  <c r="C220" i="44"/>
  <c r="C222" i="44"/>
  <c r="C299" i="44"/>
  <c r="C277" i="44"/>
  <c r="F279" i="44"/>
  <c r="C129" i="44"/>
  <c r="C148" i="44"/>
  <c r="C263" i="44"/>
  <c r="C302" i="44"/>
  <c r="C74" i="44"/>
  <c r="J263" i="44"/>
  <c r="F157" i="44"/>
  <c r="K171" i="44"/>
  <c r="C180" i="44"/>
  <c r="C186" i="44"/>
  <c r="C188" i="44"/>
  <c r="F127" i="44"/>
  <c r="C137" i="44"/>
  <c r="F139" i="44"/>
  <c r="C144" i="44"/>
  <c r="F155" i="44"/>
  <c r="C219" i="44"/>
  <c r="J280" i="44"/>
  <c r="C293" i="44"/>
  <c r="C236" i="44"/>
  <c r="C271" i="44"/>
  <c r="F286" i="44"/>
  <c r="C298" i="44"/>
  <c r="F121" i="44"/>
  <c r="C142" i="44"/>
  <c r="F151" i="44"/>
  <c r="C163" i="44"/>
  <c r="C140" i="44"/>
  <c r="C156" i="44"/>
  <c r="C291" i="44"/>
  <c r="F293" i="44"/>
  <c r="D177" i="44"/>
  <c r="C39" i="44"/>
  <c r="E37" i="44"/>
  <c r="F118" i="44"/>
  <c r="K129" i="44"/>
  <c r="C132" i="44"/>
  <c r="C146" i="44"/>
  <c r="K150" i="44"/>
  <c r="C169" i="44"/>
  <c r="C233" i="44"/>
  <c r="C241" i="44"/>
  <c r="K260" i="44"/>
  <c r="C279" i="44"/>
  <c r="C72" i="44"/>
  <c r="J79" i="44"/>
  <c r="C59" i="44"/>
  <c r="K132" i="44"/>
  <c r="C160" i="44"/>
  <c r="F162" i="44"/>
  <c r="C182" i="44"/>
  <c r="C184" i="44"/>
  <c r="C190" i="44"/>
  <c r="F146" i="44"/>
  <c r="C149" i="44"/>
  <c r="F169" i="44"/>
  <c r="C261" i="44"/>
  <c r="C275" i="44"/>
  <c r="K270" i="44"/>
  <c r="F144" i="44"/>
  <c r="K167" i="44"/>
  <c r="C259" i="44"/>
  <c r="C108" i="44"/>
  <c r="F142" i="44"/>
  <c r="C147" i="44"/>
  <c r="K149" i="44"/>
  <c r="C161" i="44"/>
  <c r="F163" i="44"/>
  <c r="C240" i="44"/>
  <c r="C242" i="44"/>
  <c r="C257" i="44"/>
  <c r="F259" i="44"/>
  <c r="D76" i="44"/>
  <c r="D75" i="44" s="1"/>
  <c r="D18" i="44" s="1"/>
  <c r="J106" i="44"/>
  <c r="C48" i="44"/>
  <c r="C50" i="44"/>
  <c r="K120" i="44"/>
  <c r="C136" i="44"/>
  <c r="C150" i="44"/>
  <c r="C159" i="44"/>
  <c r="C189" i="44"/>
  <c r="C191" i="44"/>
  <c r="C269" i="44"/>
  <c r="F280" i="44"/>
  <c r="F288" i="44"/>
  <c r="F78" i="44"/>
  <c r="F145" i="44"/>
  <c r="C195" i="44"/>
  <c r="C316" i="44"/>
  <c r="C164" i="44"/>
  <c r="F136" i="44"/>
  <c r="F159" i="44"/>
  <c r="J276" i="44"/>
  <c r="G282" i="44"/>
  <c r="F112" i="44"/>
  <c r="F134" i="44"/>
  <c r="F166" i="44"/>
  <c r="C179" i="44"/>
  <c r="K259" i="44"/>
  <c r="C264" i="44"/>
  <c r="E70" i="44"/>
  <c r="C49" i="44"/>
  <c r="C139" i="44"/>
  <c r="K160" i="44"/>
  <c r="K175" i="44"/>
  <c r="C239" i="44"/>
  <c r="F257" i="44"/>
  <c r="J264" i="44"/>
  <c r="J293" i="44"/>
  <c r="C121" i="44"/>
  <c r="K141" i="44"/>
  <c r="C135" i="44"/>
  <c r="F148" i="44"/>
  <c r="F108" i="44"/>
  <c r="K137" i="44"/>
  <c r="K157" i="44"/>
  <c r="K159" i="44"/>
  <c r="F260" i="44"/>
  <c r="C278" i="44"/>
  <c r="C294" i="44"/>
  <c r="C317" i="44"/>
  <c r="C79" i="44"/>
  <c r="C105" i="44"/>
  <c r="K135" i="44"/>
  <c r="K155" i="44"/>
  <c r="F161" i="44"/>
  <c r="K265" i="44"/>
  <c r="F106" i="44"/>
  <c r="C131" i="44"/>
  <c r="K142" i="44"/>
  <c r="C151" i="44"/>
  <c r="F265" i="44"/>
  <c r="C274" i="44"/>
  <c r="F276" i="44"/>
  <c r="F149" i="44"/>
  <c r="F174" i="44"/>
  <c r="C197" i="44"/>
  <c r="C297" i="44"/>
  <c r="C77" i="44"/>
  <c r="C54" i="44"/>
  <c r="C61" i="44"/>
  <c r="F109" i="44"/>
  <c r="C114" i="44"/>
  <c r="K138" i="44"/>
  <c r="F114" i="44"/>
  <c r="C143" i="44"/>
  <c r="F168" i="44"/>
  <c r="J112" i="44"/>
  <c r="F116" i="44"/>
  <c r="C134" i="44"/>
  <c r="F138" i="44"/>
  <c r="F147" i="44"/>
  <c r="C168" i="44"/>
  <c r="F170" i="44"/>
  <c r="F261" i="44"/>
  <c r="K272" i="44"/>
  <c r="C281" i="44"/>
  <c r="C295" i="44"/>
  <c r="J105" i="44"/>
  <c r="C112" i="44"/>
  <c r="C120" i="44"/>
  <c r="F132" i="44"/>
  <c r="K144" i="44"/>
  <c r="K163" i="44"/>
  <c r="K165" i="44"/>
  <c r="F171" i="44"/>
  <c r="F173" i="44"/>
  <c r="C234" i="44"/>
  <c r="C265" i="44"/>
  <c r="C267" i="44"/>
  <c r="F273" i="44"/>
  <c r="F275" i="44"/>
  <c r="K284" i="44"/>
  <c r="J110" i="44"/>
  <c r="K116" i="44"/>
  <c r="F122" i="44"/>
  <c r="F128" i="44"/>
  <c r="K146" i="44"/>
  <c r="K148" i="44"/>
  <c r="K257" i="44"/>
  <c r="F269" i="44"/>
  <c r="J291" i="44"/>
  <c r="C106" i="44"/>
  <c r="J108" i="44"/>
  <c r="K122" i="44"/>
  <c r="F156" i="44"/>
  <c r="C174" i="44"/>
  <c r="K261" i="44"/>
  <c r="K263" i="44"/>
  <c r="F267" i="44"/>
  <c r="K269" i="44"/>
  <c r="D282" i="44"/>
  <c r="J295" i="44"/>
  <c r="F79" i="44"/>
  <c r="F137" i="44"/>
  <c r="F141" i="44"/>
  <c r="K156" i="44"/>
  <c r="F158" i="44"/>
  <c r="F160" i="44"/>
  <c r="C170" i="44"/>
  <c r="C172" i="44"/>
  <c r="C178" i="44"/>
  <c r="C183" i="44"/>
  <c r="K295" i="44"/>
  <c r="F110" i="44"/>
  <c r="J114" i="44"/>
  <c r="F172" i="44"/>
  <c r="E177" i="44"/>
  <c r="C231" i="44"/>
  <c r="C258" i="44"/>
  <c r="C272" i="44"/>
  <c r="F285" i="44"/>
  <c r="G76" i="44"/>
  <c r="G75" i="44" s="1"/>
  <c r="C127" i="44"/>
  <c r="F131" i="44"/>
  <c r="K143" i="44"/>
  <c r="C155" i="44"/>
  <c r="C157" i="44"/>
  <c r="K162" i="44"/>
  <c r="K164" i="44"/>
  <c r="K170" i="44"/>
  <c r="C235" i="44"/>
  <c r="J258" i="44"/>
  <c r="K262" i="44"/>
  <c r="C268" i="44"/>
  <c r="C270" i="44"/>
  <c r="F272" i="44"/>
  <c r="H282" i="44"/>
  <c r="D314" i="44"/>
  <c r="H76" i="44"/>
  <c r="H75" i="44" s="1"/>
  <c r="H18" i="44" s="1"/>
  <c r="H256" i="44"/>
  <c r="C43" i="44"/>
  <c r="F104" i="44"/>
  <c r="C111" i="44"/>
  <c r="C113" i="44"/>
  <c r="C117" i="44"/>
  <c r="K147" i="44"/>
  <c r="K258" i="44"/>
  <c r="C288" i="44"/>
  <c r="C292" i="44"/>
  <c r="C78" i="44"/>
  <c r="C109" i="44"/>
  <c r="K121" i="44"/>
  <c r="D229" i="44"/>
  <c r="F264" i="44"/>
  <c r="J266" i="44"/>
  <c r="C284" i="44"/>
  <c r="C286" i="44"/>
  <c r="D58" i="44"/>
  <c r="D15" i="44" s="1"/>
  <c r="C107" i="44"/>
  <c r="J113" i="44"/>
  <c r="C130" i="44"/>
  <c r="K134" i="44"/>
  <c r="K151" i="44"/>
  <c r="C221" i="44"/>
  <c r="K266" i="44"/>
  <c r="C273" i="44"/>
  <c r="J281" i="44"/>
  <c r="F284" i="44"/>
  <c r="J78" i="44"/>
  <c r="J80" i="44"/>
  <c r="J107" i="44"/>
  <c r="J109" i="44"/>
  <c r="K130" i="44"/>
  <c r="K140" i="44"/>
  <c r="K169" i="44"/>
  <c r="F175" i="44"/>
  <c r="K286" i="44"/>
  <c r="K288" i="44"/>
  <c r="C38" i="44"/>
  <c r="E42" i="44"/>
  <c r="E41" i="44" s="1"/>
  <c r="J111" i="44"/>
  <c r="F111" i="44"/>
  <c r="K128" i="44"/>
  <c r="C66" i="44"/>
  <c r="C65" i="44" s="1"/>
  <c r="J104" i="44"/>
  <c r="C110" i="44"/>
  <c r="J115" i="44"/>
  <c r="F115" i="44"/>
  <c r="K117" i="44"/>
  <c r="F119" i="44"/>
  <c r="K127" i="44"/>
  <c r="F129" i="44"/>
  <c r="D37" i="44"/>
  <c r="D42" i="44"/>
  <c r="D41" i="44" s="1"/>
  <c r="F105" i="44"/>
  <c r="K136" i="44"/>
  <c r="D125" i="44"/>
  <c r="F107" i="44"/>
  <c r="F133" i="44"/>
  <c r="K174" i="44"/>
  <c r="C196" i="44"/>
  <c r="F258" i="44"/>
  <c r="K268" i="44"/>
  <c r="F270" i="44"/>
  <c r="C276" i="44"/>
  <c r="F154" i="44"/>
  <c r="K166" i="44"/>
  <c r="C181" i="44"/>
  <c r="C280" i="44"/>
  <c r="D152" i="44"/>
  <c r="F165" i="44"/>
  <c r="C232" i="44"/>
  <c r="D256" i="44"/>
  <c r="F274" i="44"/>
  <c r="K274" i="44"/>
  <c r="F278" i="44"/>
  <c r="J278" i="44"/>
  <c r="E256" i="44"/>
  <c r="F140" i="44"/>
  <c r="K154" i="44"/>
  <c r="D218" i="44"/>
  <c r="K168" i="44"/>
  <c r="K173" i="44"/>
  <c r="C238" i="44"/>
  <c r="F263" i="44"/>
  <c r="K264" i="44"/>
  <c r="K267" i="44"/>
  <c r="F167" i="44"/>
  <c r="C194" i="44"/>
  <c r="C230" i="44"/>
  <c r="F266" i="44"/>
  <c r="K271" i="44"/>
  <c r="F271" i="44"/>
  <c r="J277" i="44"/>
  <c r="G256" i="44"/>
  <c r="K275" i="44"/>
  <c r="J259" i="44"/>
  <c r="J279" i="44"/>
  <c r="F277" i="44"/>
  <c r="F281" i="44"/>
  <c r="C71" i="44"/>
  <c r="C296" i="44"/>
  <c r="C315" i="44"/>
  <c r="K293" i="44"/>
  <c r="F283" i="44"/>
  <c r="F287" i="44"/>
  <c r="F291" i="44"/>
  <c r="F295" i="44"/>
  <c r="F77" i="44"/>
  <c r="F80" i="44"/>
  <c r="K283" i="44"/>
  <c r="E76" i="44"/>
  <c r="E75" i="44" s="1"/>
  <c r="J77" i="44"/>
  <c r="AL250" i="50" l="1"/>
  <c r="AT250" i="50" s="1"/>
  <c r="AT251" i="50"/>
  <c r="E18" i="44"/>
  <c r="P142" i="49"/>
  <c r="D17" i="44"/>
  <c r="E17" i="44"/>
  <c r="D27" i="44"/>
  <c r="I268" i="44"/>
  <c r="I122" i="44"/>
  <c r="I120" i="44"/>
  <c r="I144" i="44"/>
  <c r="I113" i="44"/>
  <c r="I137" i="44"/>
  <c r="I145" i="44"/>
  <c r="I274" i="44"/>
  <c r="I171" i="44"/>
  <c r="I262" i="44"/>
  <c r="I130" i="44"/>
  <c r="I135" i="44"/>
  <c r="I133" i="44"/>
  <c r="I165" i="44"/>
  <c r="I293" i="44"/>
  <c r="I128" i="44"/>
  <c r="I260" i="44"/>
  <c r="I265" i="44"/>
  <c r="I80" i="44"/>
  <c r="I141" i="44"/>
  <c r="I151" i="44"/>
  <c r="I138" i="44"/>
  <c r="I281" i="44"/>
  <c r="I116" i="44"/>
  <c r="I161" i="44"/>
  <c r="I288" i="44"/>
  <c r="I287" i="44"/>
  <c r="I275" i="44"/>
  <c r="I261" i="44"/>
  <c r="I143" i="44"/>
  <c r="I167" i="44"/>
  <c r="E40" i="44"/>
  <c r="E14" i="44" s="1"/>
  <c r="I117" i="44"/>
  <c r="I277" i="44"/>
  <c r="I160" i="44"/>
  <c r="I121" i="44"/>
  <c r="I166" i="44"/>
  <c r="I142" i="44"/>
  <c r="I162" i="44"/>
  <c r="I79" i="44"/>
  <c r="I279" i="44"/>
  <c r="I286" i="44"/>
  <c r="C76" i="44"/>
  <c r="C75" i="44" s="1"/>
  <c r="C18" i="44" s="1"/>
  <c r="I175" i="44"/>
  <c r="I132" i="44"/>
  <c r="I259" i="44"/>
  <c r="I111" i="44"/>
  <c r="I115" i="44"/>
  <c r="I104" i="44"/>
  <c r="I170" i="44"/>
  <c r="I269" i="44"/>
  <c r="I129" i="44"/>
  <c r="I284" i="44"/>
  <c r="I134" i="44"/>
  <c r="I148" i="44"/>
  <c r="I150" i="44"/>
  <c r="I164" i="44"/>
  <c r="C37" i="44"/>
  <c r="I146" i="44"/>
  <c r="I271" i="44"/>
  <c r="I109" i="44"/>
  <c r="I163" i="44"/>
  <c r="I156" i="44"/>
  <c r="I263" i="44"/>
  <c r="I266" i="44"/>
  <c r="I173" i="44"/>
  <c r="I108" i="44"/>
  <c r="I264" i="44"/>
  <c r="I273" i="44"/>
  <c r="I139" i="44"/>
  <c r="I157" i="44"/>
  <c r="I159" i="44"/>
  <c r="I155" i="44"/>
  <c r="I136" i="44"/>
  <c r="I169" i="44"/>
  <c r="D255" i="44"/>
  <c r="I149" i="44"/>
  <c r="I140" i="44"/>
  <c r="I106" i="44"/>
  <c r="I168" i="44"/>
  <c r="I112" i="44"/>
  <c r="C70" i="44"/>
  <c r="I110" i="44"/>
  <c r="I131" i="44"/>
  <c r="I278" i="44"/>
  <c r="I147" i="44"/>
  <c r="I114" i="44"/>
  <c r="I280" i="44"/>
  <c r="I105" i="44"/>
  <c r="I174" i="44"/>
  <c r="I295" i="44"/>
  <c r="I272" i="44"/>
  <c r="I257" i="44"/>
  <c r="J76" i="44"/>
  <c r="I267" i="44"/>
  <c r="D289" i="44"/>
  <c r="I107" i="44"/>
  <c r="I172" i="44"/>
  <c r="I270" i="44"/>
  <c r="C256" i="44"/>
  <c r="H255" i="44"/>
  <c r="I127" i="44"/>
  <c r="E289" i="44"/>
  <c r="I78" i="44"/>
  <c r="I276" i="44"/>
  <c r="I283" i="44"/>
  <c r="F282" i="44"/>
  <c r="D32" i="44"/>
  <c r="J75" i="44"/>
  <c r="G18" i="44"/>
  <c r="K256" i="44"/>
  <c r="J256" i="44"/>
  <c r="G255" i="44"/>
  <c r="I154" i="44"/>
  <c r="D124" i="44"/>
  <c r="I291" i="44"/>
  <c r="D217" i="44"/>
  <c r="D40" i="44"/>
  <c r="D14" i="44" s="1"/>
  <c r="F76" i="44"/>
  <c r="I77" i="44"/>
  <c r="I258" i="44"/>
  <c r="F256" i="44"/>
  <c r="P144" i="49" l="1"/>
  <c r="L142" i="49"/>
  <c r="L144" i="49"/>
  <c r="J144" i="49" s="1"/>
  <c r="J143" i="49" s="1"/>
  <c r="J142" i="49"/>
  <c r="L11" i="49"/>
  <c r="L143" i="49"/>
  <c r="N142" i="49"/>
  <c r="S142" i="49"/>
  <c r="P11" i="49"/>
  <c r="N144" i="49"/>
  <c r="S144" i="49"/>
  <c r="P143" i="49"/>
  <c r="C17" i="44"/>
  <c r="J18" i="44"/>
  <c r="C64" i="44"/>
  <c r="C16" i="44" s="1"/>
  <c r="D254" i="44"/>
  <c r="F255" i="44"/>
  <c r="I256" i="44"/>
  <c r="J255" i="44"/>
  <c r="D13" i="44"/>
  <c r="F75" i="44"/>
  <c r="I76" i="44"/>
  <c r="D176" i="44"/>
  <c r="D102" i="44" s="1"/>
  <c r="S143" i="49" l="1"/>
  <c r="J11" i="49"/>
  <c r="Q144" i="49"/>
  <c r="N143" i="49"/>
  <c r="Q143" i="49" s="1"/>
  <c r="Q142" i="49"/>
  <c r="N11" i="49"/>
  <c r="Q11" i="49" s="1"/>
  <c r="D29" i="44"/>
  <c r="D28" i="44" s="1"/>
  <c r="D101" i="44"/>
  <c r="I75" i="44"/>
  <c r="F18" i="44"/>
  <c r="D26" i="44" l="1"/>
  <c r="I18" i="44"/>
  <c r="D100" i="44"/>
  <c r="E63" i="36" l="1"/>
  <c r="G81" i="36"/>
  <c r="AK81" i="36"/>
  <c r="C81" i="36"/>
  <c r="C253" i="44" s="1"/>
  <c r="E117" i="34"/>
  <c r="E95" i="34"/>
  <c r="E285" i="44" l="1"/>
  <c r="L214" i="49"/>
  <c r="E158" i="44"/>
  <c r="L78" i="49"/>
  <c r="H253" i="44"/>
  <c r="P141" i="49"/>
  <c r="S141" i="49" s="1"/>
  <c r="G253" i="44"/>
  <c r="O141" i="49"/>
  <c r="F81" i="36"/>
  <c r="K253" i="44" l="1"/>
  <c r="AL142" i="50"/>
  <c r="AT142" i="50" s="1"/>
  <c r="C158" i="44"/>
  <c r="I158" i="44" s="1"/>
  <c r="E282" i="44"/>
  <c r="E255" i="44" s="1"/>
  <c r="E152" i="44"/>
  <c r="E124" i="44" s="1"/>
  <c r="C285" i="44"/>
  <c r="I285" i="44" s="1"/>
  <c r="K285" i="44"/>
  <c r="L211" i="49"/>
  <c r="J214" i="49"/>
  <c r="S214" i="49"/>
  <c r="L72" i="49"/>
  <c r="S72" i="49" s="1"/>
  <c r="J78" i="49"/>
  <c r="Q78" i="49" s="1"/>
  <c r="S78" i="49"/>
  <c r="K158" i="44"/>
  <c r="N141" i="49"/>
  <c r="Q141" i="49" s="1"/>
  <c r="F253" i="44"/>
  <c r="I253" i="44" s="1"/>
  <c r="D116" i="36"/>
  <c r="E116" i="36"/>
  <c r="H116" i="36"/>
  <c r="I116" i="36"/>
  <c r="AJ116" i="36"/>
  <c r="AL116" i="36"/>
  <c r="AM116" i="36"/>
  <c r="BP116" i="36"/>
  <c r="D113" i="36"/>
  <c r="E113" i="36"/>
  <c r="H113" i="36"/>
  <c r="I113" i="36"/>
  <c r="AJ113" i="36"/>
  <c r="AL113" i="36"/>
  <c r="AM113" i="36"/>
  <c r="BP113" i="36"/>
  <c r="AK117" i="36"/>
  <c r="P41" i="49" s="1"/>
  <c r="G117" i="36"/>
  <c r="C117" i="36"/>
  <c r="K282" i="44" l="1"/>
  <c r="C282" i="44"/>
  <c r="I282" i="44" s="1"/>
  <c r="J211" i="49"/>
  <c r="Q214" i="49"/>
  <c r="L190" i="49"/>
  <c r="S211" i="49"/>
  <c r="C62" i="44"/>
  <c r="J41" i="49"/>
  <c r="E34" i="44"/>
  <c r="L17" i="49"/>
  <c r="L16" i="49" s="1"/>
  <c r="G62" i="44"/>
  <c r="O41" i="49"/>
  <c r="N41" i="49" s="1"/>
  <c r="E254" i="44"/>
  <c r="E29" i="44" s="1"/>
  <c r="E28" i="44" s="1"/>
  <c r="K255" i="44"/>
  <c r="BS117" i="36"/>
  <c r="H62" i="44"/>
  <c r="F117" i="36"/>
  <c r="K62" i="44" l="1"/>
  <c r="AL49" i="50"/>
  <c r="AT49" i="50" s="1"/>
  <c r="C255" i="44"/>
  <c r="I255" i="44" s="1"/>
  <c r="L188" i="49"/>
  <c r="L189" i="49"/>
  <c r="S190" i="49"/>
  <c r="J190" i="49"/>
  <c r="Q211" i="49"/>
  <c r="E33" i="44"/>
  <c r="E32" i="44" s="1"/>
  <c r="L15" i="49"/>
  <c r="L14" i="49" s="1"/>
  <c r="L13" i="49" s="1"/>
  <c r="J17" i="49"/>
  <c r="J16" i="49" s="1"/>
  <c r="F62" i="44"/>
  <c r="I62" i="44" s="1"/>
  <c r="C34" i="44"/>
  <c r="BQ117" i="36"/>
  <c r="AK129" i="36"/>
  <c r="P182" i="49" s="1"/>
  <c r="AK136" i="36"/>
  <c r="AK135" i="36"/>
  <c r="AK134" i="36"/>
  <c r="AK130" i="36"/>
  <c r="AK127" i="36"/>
  <c r="AK121" i="36"/>
  <c r="AK120" i="36"/>
  <c r="AK118" i="36"/>
  <c r="P42" i="49" s="1"/>
  <c r="S42" i="49" s="1"/>
  <c r="AK115" i="36"/>
  <c r="P34" i="49"/>
  <c r="S34" i="49" s="1"/>
  <c r="AK112" i="36"/>
  <c r="AK106" i="36"/>
  <c r="H36" i="44" s="1"/>
  <c r="AK111" i="36"/>
  <c r="AK109" i="36"/>
  <c r="AK102" i="36"/>
  <c r="AK101" i="36"/>
  <c r="AK100" i="36"/>
  <c r="AK99" i="36"/>
  <c r="AK93" i="36"/>
  <c r="AK92" i="36"/>
  <c r="AK91" i="36"/>
  <c r="AK90" i="36"/>
  <c r="AK89" i="36"/>
  <c r="AK88" i="36"/>
  <c r="AK87" i="36"/>
  <c r="AK86" i="36"/>
  <c r="AK79" i="36"/>
  <c r="AK78" i="36"/>
  <c r="AK77" i="36"/>
  <c r="AK76" i="36"/>
  <c r="AK75" i="36"/>
  <c r="AK74" i="36"/>
  <c r="AK73" i="36"/>
  <c r="AK72" i="36"/>
  <c r="AK71" i="36"/>
  <c r="AK70" i="36"/>
  <c r="AK69" i="36"/>
  <c r="AK68" i="36"/>
  <c r="AK67" i="36"/>
  <c r="AK66" i="36"/>
  <c r="AK65" i="36"/>
  <c r="AK64" i="36"/>
  <c r="AK62" i="36"/>
  <c r="AK61" i="36"/>
  <c r="AK60" i="36"/>
  <c r="AK59" i="36"/>
  <c r="AK58" i="36"/>
  <c r="AK57" i="36"/>
  <c r="AK56" i="36"/>
  <c r="AK55" i="36"/>
  <c r="AK54" i="36"/>
  <c r="AK53" i="36"/>
  <c r="AK52" i="36"/>
  <c r="AK51" i="36"/>
  <c r="AK50" i="36"/>
  <c r="AK49" i="36"/>
  <c r="AK48" i="36"/>
  <c r="AK47" i="36"/>
  <c r="AK46" i="36"/>
  <c r="AK45" i="36"/>
  <c r="AK44" i="36"/>
  <c r="AK43" i="36"/>
  <c r="AK38" i="36"/>
  <c r="AK35" i="36"/>
  <c r="BS35" i="36" s="1"/>
  <c r="AK34" i="36"/>
  <c r="AK33" i="36"/>
  <c r="AK30" i="36"/>
  <c r="AK28" i="36"/>
  <c r="H50" i="44" s="1"/>
  <c r="AK27" i="36"/>
  <c r="H49" i="44" s="1"/>
  <c r="AK26" i="36"/>
  <c r="AK25" i="36"/>
  <c r="P29" i="49" s="1"/>
  <c r="AK23" i="36"/>
  <c r="P26" i="49" s="1"/>
  <c r="S26" i="49" s="1"/>
  <c r="AK22" i="36"/>
  <c r="P25" i="49" s="1"/>
  <c r="AK18" i="36"/>
  <c r="P21" i="49" s="1"/>
  <c r="S21" i="49" s="1"/>
  <c r="AK17" i="36"/>
  <c r="AK14" i="36"/>
  <c r="AK13" i="36" s="1"/>
  <c r="G14" i="36"/>
  <c r="G13" i="36" s="1"/>
  <c r="I133" i="36"/>
  <c r="I132" i="36" s="1"/>
  <c r="I131" i="36" s="1"/>
  <c r="I128" i="36"/>
  <c r="I126" i="36"/>
  <c r="I119" i="36"/>
  <c r="I108" i="36"/>
  <c r="I98" i="36"/>
  <c r="I94" i="36"/>
  <c r="I85" i="36"/>
  <c r="I63" i="36"/>
  <c r="I42" i="36"/>
  <c r="I37" i="36"/>
  <c r="I36" i="36" s="1"/>
  <c r="I32" i="36"/>
  <c r="I24" i="36"/>
  <c r="I21" i="36"/>
  <c r="I20" i="36" s="1"/>
  <c r="I16" i="36"/>
  <c r="BS34" i="36" l="1"/>
  <c r="H60" i="44"/>
  <c r="AK29" i="36"/>
  <c r="H54" i="44"/>
  <c r="AL33" i="50" s="1"/>
  <c r="AT33" i="50" s="1"/>
  <c r="BS33" i="36"/>
  <c r="H59" i="44"/>
  <c r="AL46" i="50" s="1"/>
  <c r="AT46" i="50" s="1"/>
  <c r="AK63" i="36"/>
  <c r="AK42" i="36"/>
  <c r="E13" i="44"/>
  <c r="AK110" i="36"/>
  <c r="Q190" i="49"/>
  <c r="J15" i="49"/>
  <c r="AK105" i="36"/>
  <c r="F101" i="36"/>
  <c r="P256" i="49"/>
  <c r="P40" i="49"/>
  <c r="H61" i="44"/>
  <c r="AL48" i="50" s="1"/>
  <c r="AT48" i="50" s="1"/>
  <c r="H38" i="44"/>
  <c r="AL19" i="50" s="1"/>
  <c r="P20" i="49"/>
  <c r="P19" i="49" s="1"/>
  <c r="H240" i="44"/>
  <c r="P128" i="49"/>
  <c r="S128" i="49" s="1"/>
  <c r="H66" i="44"/>
  <c r="P45" i="49"/>
  <c r="H68" i="44"/>
  <c r="P257" i="49"/>
  <c r="H251" i="44"/>
  <c r="P139" i="49"/>
  <c r="S139" i="49" s="1"/>
  <c r="H221" i="44"/>
  <c r="P180" i="49"/>
  <c r="S180" i="49" s="1"/>
  <c r="H317" i="44"/>
  <c r="P240" i="49"/>
  <c r="S240" i="49" s="1"/>
  <c r="S25" i="49"/>
  <c r="H231" i="44"/>
  <c r="P119" i="49"/>
  <c r="S119" i="49" s="1"/>
  <c r="H180" i="44"/>
  <c r="P100" i="49"/>
  <c r="S100" i="49" s="1"/>
  <c r="H74" i="44"/>
  <c r="P263" i="49"/>
  <c r="H224" i="44"/>
  <c r="P183" i="49"/>
  <c r="H72" i="44"/>
  <c r="P261" i="49"/>
  <c r="H310" i="44"/>
  <c r="P232" i="49"/>
  <c r="S232" i="49" s="1"/>
  <c r="H189" i="44"/>
  <c r="P109" i="49"/>
  <c r="H178" i="44"/>
  <c r="P98" i="49"/>
  <c r="H71" i="44"/>
  <c r="P260" i="49"/>
  <c r="H296" i="44"/>
  <c r="P223" i="49"/>
  <c r="H297" i="44"/>
  <c r="P224" i="49"/>
  <c r="S224" i="49" s="1"/>
  <c r="H233" i="44"/>
  <c r="P121" i="49"/>
  <c r="S121" i="49" s="1"/>
  <c r="H194" i="44"/>
  <c r="P294" i="49"/>
  <c r="H183" i="44"/>
  <c r="P103" i="49"/>
  <c r="S103" i="49" s="1"/>
  <c r="H300" i="44"/>
  <c r="P227" i="49"/>
  <c r="S227" i="49" s="1"/>
  <c r="H51" i="44"/>
  <c r="P30" i="49"/>
  <c r="S30" i="49" s="1"/>
  <c r="H308" i="44"/>
  <c r="P230" i="49"/>
  <c r="S230" i="49" s="1"/>
  <c r="H69" i="44"/>
  <c r="P258" i="49"/>
  <c r="H192" i="44"/>
  <c r="P292" i="49"/>
  <c r="H182" i="44"/>
  <c r="P102" i="49"/>
  <c r="S102" i="49" s="1"/>
  <c r="H45" i="44"/>
  <c r="P27" i="49"/>
  <c r="S27" i="49" s="1"/>
  <c r="P254" i="49"/>
  <c r="H196" i="44"/>
  <c r="P296" i="49"/>
  <c r="H236" i="44"/>
  <c r="P124" i="49"/>
  <c r="S124" i="49" s="1"/>
  <c r="H301" i="44"/>
  <c r="P228" i="49"/>
  <c r="S228" i="49" s="1"/>
  <c r="H311" i="44"/>
  <c r="P233" i="49"/>
  <c r="S233" i="49" s="1"/>
  <c r="H188" i="44"/>
  <c r="P108" i="49"/>
  <c r="S108" i="49" s="1"/>
  <c r="H222" i="44"/>
  <c r="P181" i="49"/>
  <c r="S181" i="49" s="1"/>
  <c r="H230" i="44"/>
  <c r="P118" i="49"/>
  <c r="H181" i="44"/>
  <c r="P101" i="49"/>
  <c r="S101" i="49" s="1"/>
  <c r="H195" i="44"/>
  <c r="P295" i="49"/>
  <c r="H197" i="44"/>
  <c r="P297" i="49"/>
  <c r="H237" i="44"/>
  <c r="P125" i="49"/>
  <c r="S125" i="49" s="1"/>
  <c r="H302" i="44"/>
  <c r="P229" i="49"/>
  <c r="H52" i="44"/>
  <c r="P31" i="49"/>
  <c r="S31" i="49" s="1"/>
  <c r="N182" i="49"/>
  <c r="H316" i="44"/>
  <c r="P239" i="49"/>
  <c r="S239" i="49" s="1"/>
  <c r="H73" i="44"/>
  <c r="F73" i="44" s="1"/>
  <c r="P262" i="49"/>
  <c r="H193" i="44"/>
  <c r="P293" i="49"/>
  <c r="H234" i="44"/>
  <c r="P122" i="49"/>
  <c r="S122" i="49" s="1"/>
  <c r="H48" i="44"/>
  <c r="P253" i="49"/>
  <c r="H235" i="44"/>
  <c r="P123" i="49"/>
  <c r="S123" i="49" s="1"/>
  <c r="H184" i="44"/>
  <c r="P104" i="49"/>
  <c r="S104" i="49" s="1"/>
  <c r="H219" i="44"/>
  <c r="P178" i="49"/>
  <c r="H238" i="44"/>
  <c r="P126" i="49"/>
  <c r="S126" i="49" s="1"/>
  <c r="H292" i="44"/>
  <c r="P329" i="49"/>
  <c r="P327" i="49" s="1"/>
  <c r="P326" i="49" s="1"/>
  <c r="P310" i="49" s="1"/>
  <c r="H34" i="44"/>
  <c r="P17" i="49"/>
  <c r="P16" i="49" s="1"/>
  <c r="P38" i="49"/>
  <c r="S38" i="49" s="1"/>
  <c r="H241" i="44"/>
  <c r="P129" i="49"/>
  <c r="S129" i="49" s="1"/>
  <c r="H190" i="44"/>
  <c r="P290" i="49"/>
  <c r="H242" i="44"/>
  <c r="P130" i="49"/>
  <c r="S130" i="49" s="1"/>
  <c r="H179" i="44"/>
  <c r="P99" i="49"/>
  <c r="S99" i="49" s="1"/>
  <c r="H191" i="44"/>
  <c r="P291" i="49"/>
  <c r="H232" i="44"/>
  <c r="P120" i="49"/>
  <c r="S120" i="49" s="1"/>
  <c r="H298" i="44"/>
  <c r="P225" i="49"/>
  <c r="S225" i="49" s="1"/>
  <c r="H299" i="44"/>
  <c r="P226" i="49"/>
  <c r="S226" i="49" s="1"/>
  <c r="H185" i="44"/>
  <c r="P105" i="49"/>
  <c r="S105" i="49" s="1"/>
  <c r="H186" i="44"/>
  <c r="P106" i="49"/>
  <c r="S106" i="49" s="1"/>
  <c r="P37" i="49"/>
  <c r="S37" i="49" s="1"/>
  <c r="H187" i="44"/>
  <c r="P107" i="49"/>
  <c r="S107" i="49" s="1"/>
  <c r="H220" i="44"/>
  <c r="P179" i="49"/>
  <c r="S179" i="49" s="1"/>
  <c r="H239" i="44"/>
  <c r="P127" i="49"/>
  <c r="S127" i="49" s="1"/>
  <c r="H315" i="44"/>
  <c r="P238" i="49"/>
  <c r="H57" i="44"/>
  <c r="P35" i="49"/>
  <c r="S35" i="49" s="1"/>
  <c r="G34" i="44"/>
  <c r="O17" i="49"/>
  <c r="O16" i="49" s="1"/>
  <c r="H39" i="44"/>
  <c r="AL20" i="50" s="1"/>
  <c r="H43" i="44"/>
  <c r="H44" i="44"/>
  <c r="AL26" i="50" s="1"/>
  <c r="AT26" i="50" s="1"/>
  <c r="AK116" i="36"/>
  <c r="H63" i="44"/>
  <c r="F129" i="36"/>
  <c r="H223" i="44"/>
  <c r="AL179" i="50" s="1"/>
  <c r="AT179" i="50" s="1"/>
  <c r="AK113" i="36"/>
  <c r="H56" i="44"/>
  <c r="I19" i="36"/>
  <c r="BS130" i="36"/>
  <c r="F130" i="36"/>
  <c r="I12" i="36"/>
  <c r="I84" i="36"/>
  <c r="I83" i="36" s="1"/>
  <c r="I82" i="36" s="1"/>
  <c r="I41" i="36"/>
  <c r="I40" i="36" s="1"/>
  <c r="F14" i="36"/>
  <c r="F13" i="36" s="1"/>
  <c r="I125" i="36"/>
  <c r="I124" i="36" s="1"/>
  <c r="I123" i="36" s="1"/>
  <c r="I122" i="36" s="1"/>
  <c r="K59" i="44" l="1"/>
  <c r="K43" i="44"/>
  <c r="AL25" i="50"/>
  <c r="K317" i="44"/>
  <c r="AL238" i="50"/>
  <c r="AT238" i="50" s="1"/>
  <c r="AL18" i="50"/>
  <c r="AE19" i="50"/>
  <c r="AT19" i="50"/>
  <c r="K308" i="44"/>
  <c r="AL191" i="50"/>
  <c r="K232" i="44"/>
  <c r="AL123" i="50"/>
  <c r="AT123" i="50" s="1"/>
  <c r="K230" i="44"/>
  <c r="AL121" i="50"/>
  <c r="K251" i="44"/>
  <c r="AL99" i="50"/>
  <c r="AT99" i="50" s="1"/>
  <c r="K236" i="44"/>
  <c r="AL127" i="50"/>
  <c r="AT127" i="50" s="1"/>
  <c r="K187" i="44"/>
  <c r="AL78" i="50"/>
  <c r="AT78" i="50" s="1"/>
  <c r="K52" i="44"/>
  <c r="AL30" i="50"/>
  <c r="AT30" i="50" s="1"/>
  <c r="K224" i="44"/>
  <c r="AL180" i="50"/>
  <c r="AT180" i="50" s="1"/>
  <c r="K302" i="44"/>
  <c r="AL221" i="50"/>
  <c r="AT221" i="50" s="1"/>
  <c r="K57" i="44"/>
  <c r="AL36" i="50"/>
  <c r="AT36" i="50" s="1"/>
  <c r="K234" i="44"/>
  <c r="AL125" i="50"/>
  <c r="AT125" i="50" s="1"/>
  <c r="K300" i="44"/>
  <c r="AL219" i="50"/>
  <c r="AT219" i="50" s="1"/>
  <c r="K297" i="44"/>
  <c r="AL216" i="50"/>
  <c r="AT216" i="50" s="1"/>
  <c r="K222" i="44"/>
  <c r="AL178" i="50"/>
  <c r="AT178" i="50" s="1"/>
  <c r="K188" i="44"/>
  <c r="AL79" i="50"/>
  <c r="AT79" i="50" s="1"/>
  <c r="K296" i="44"/>
  <c r="AL215" i="50"/>
  <c r="AT215" i="50" s="1"/>
  <c r="K56" i="44"/>
  <c r="AL35" i="50"/>
  <c r="K179" i="44"/>
  <c r="AL70" i="50"/>
  <c r="AT70" i="50" s="1"/>
  <c r="K185" i="44"/>
  <c r="AL76" i="50"/>
  <c r="AT76" i="50" s="1"/>
  <c r="K238" i="44"/>
  <c r="AL129" i="50"/>
  <c r="AT129" i="50" s="1"/>
  <c r="K182" i="44"/>
  <c r="AL73" i="50"/>
  <c r="AT73" i="50" s="1"/>
  <c r="K183" i="44"/>
  <c r="AL74" i="50"/>
  <c r="AT74" i="50" s="1"/>
  <c r="K178" i="44"/>
  <c r="AL69" i="50"/>
  <c r="AT69" i="50" s="1"/>
  <c r="K180" i="44"/>
  <c r="AL71" i="50"/>
  <c r="AT71" i="50" s="1"/>
  <c r="K51" i="44"/>
  <c r="AL29" i="50"/>
  <c r="AT29" i="50" s="1"/>
  <c r="K242" i="44"/>
  <c r="AL133" i="50"/>
  <c r="AT133" i="50" s="1"/>
  <c r="K311" i="44"/>
  <c r="AL224" i="50"/>
  <c r="AT224" i="50" s="1"/>
  <c r="H65" i="44"/>
  <c r="H64" i="44" s="1"/>
  <c r="AL52" i="50"/>
  <c r="AT20" i="50"/>
  <c r="AE20" i="50"/>
  <c r="K186" i="44"/>
  <c r="AL77" i="50"/>
  <c r="AT77" i="50" s="1"/>
  <c r="K237" i="44"/>
  <c r="AL128" i="50"/>
  <c r="AT128" i="50" s="1"/>
  <c r="K315" i="44"/>
  <c r="AL236" i="50"/>
  <c r="K63" i="44"/>
  <c r="AL50" i="50"/>
  <c r="AT50" i="50" s="1"/>
  <c r="K239" i="44"/>
  <c r="AL130" i="50"/>
  <c r="AT130" i="50" s="1"/>
  <c r="K299" i="44"/>
  <c r="AL218" i="50"/>
  <c r="AT218" i="50" s="1"/>
  <c r="K219" i="44"/>
  <c r="AL175" i="50"/>
  <c r="K189" i="44"/>
  <c r="AL107" i="50"/>
  <c r="K231" i="44"/>
  <c r="AL122" i="50"/>
  <c r="AT122" i="50" s="1"/>
  <c r="K181" i="44"/>
  <c r="AL72" i="50"/>
  <c r="AT72" i="50" s="1"/>
  <c r="K60" i="44"/>
  <c r="AL47" i="50"/>
  <c r="K221" i="44"/>
  <c r="AL177" i="50"/>
  <c r="AT177" i="50" s="1"/>
  <c r="K301" i="44"/>
  <c r="AL220" i="50"/>
  <c r="AT220" i="50" s="1"/>
  <c r="K240" i="44"/>
  <c r="AL131" i="50"/>
  <c r="AT131" i="50" s="1"/>
  <c r="K235" i="44"/>
  <c r="AL126" i="50"/>
  <c r="AT126" i="50" s="1"/>
  <c r="H33" i="44"/>
  <c r="AL248" i="50"/>
  <c r="K220" i="44"/>
  <c r="AL176" i="50"/>
  <c r="AT176" i="50" s="1"/>
  <c r="K298" i="44"/>
  <c r="AL217" i="50"/>
  <c r="AT217" i="50" s="1"/>
  <c r="K241" i="44"/>
  <c r="AL132" i="50"/>
  <c r="AT132" i="50" s="1"/>
  <c r="K184" i="44"/>
  <c r="AL75" i="50"/>
  <c r="AT75" i="50" s="1"/>
  <c r="K316" i="44"/>
  <c r="AL237" i="50"/>
  <c r="AT237" i="50" s="1"/>
  <c r="K233" i="44"/>
  <c r="AL124" i="50"/>
  <c r="AT124" i="50" s="1"/>
  <c r="K310" i="44"/>
  <c r="AL223" i="50"/>
  <c r="AT223" i="50" s="1"/>
  <c r="AK41" i="36"/>
  <c r="K38" i="44"/>
  <c r="H37" i="44"/>
  <c r="M14" i="44"/>
  <c r="K34" i="44"/>
  <c r="F224" i="44"/>
  <c r="K66" i="44"/>
  <c r="F34" i="44"/>
  <c r="I34" i="44" s="1"/>
  <c r="H70" i="44"/>
  <c r="H17" i="44" s="1"/>
  <c r="P288" i="49"/>
  <c r="P287" i="49" s="1"/>
  <c r="P271" i="49" s="1"/>
  <c r="P270" i="49" s="1"/>
  <c r="S223" i="49"/>
  <c r="S183" i="49"/>
  <c r="N183" i="49"/>
  <c r="P259" i="49"/>
  <c r="N109" i="49"/>
  <c r="Q109" i="49" s="1"/>
  <c r="S109" i="49"/>
  <c r="P44" i="49"/>
  <c r="S45" i="49"/>
  <c r="P97" i="49"/>
  <c r="S98" i="49"/>
  <c r="P237" i="49"/>
  <c r="S237" i="49" s="1"/>
  <c r="S238" i="49"/>
  <c r="S29" i="49"/>
  <c r="P28" i="49"/>
  <c r="S28" i="49" s="1"/>
  <c r="P117" i="49"/>
  <c r="S117" i="49" s="1"/>
  <c r="S118" i="49"/>
  <c r="P24" i="49"/>
  <c r="P177" i="49"/>
  <c r="S178" i="49"/>
  <c r="S229" i="49"/>
  <c r="N229" i="49"/>
  <c r="Q229" i="49" s="1"/>
  <c r="S20" i="49"/>
  <c r="S19" i="49"/>
  <c r="N17" i="49"/>
  <c r="I39" i="36"/>
  <c r="F223" i="44"/>
  <c r="I11" i="36"/>
  <c r="H126" i="36"/>
  <c r="AJ126" i="36"/>
  <c r="AL126" i="36"/>
  <c r="AM126" i="36"/>
  <c r="BP126" i="36"/>
  <c r="F128" i="36"/>
  <c r="G128" i="36"/>
  <c r="H128" i="36"/>
  <c r="AJ128" i="36"/>
  <c r="AL128" i="36"/>
  <c r="AM128" i="36"/>
  <c r="BP128" i="36"/>
  <c r="AK128" i="36"/>
  <c r="AK126" i="36"/>
  <c r="G127" i="36"/>
  <c r="G26" i="36"/>
  <c r="G48" i="44" s="1"/>
  <c r="C130" i="36"/>
  <c r="D126" i="36"/>
  <c r="E126" i="36"/>
  <c r="D128" i="36"/>
  <c r="E129" i="36"/>
  <c r="K65" i="44" l="1"/>
  <c r="H32" i="44"/>
  <c r="AT191" i="50"/>
  <c r="AL190" i="50"/>
  <c r="AT107" i="50"/>
  <c r="AL106" i="50"/>
  <c r="AT175" i="50"/>
  <c r="AT35" i="50"/>
  <c r="AL32" i="50"/>
  <c r="AL15" i="50"/>
  <c r="AT18" i="50"/>
  <c r="K33" i="44"/>
  <c r="AT47" i="50"/>
  <c r="AL45" i="50"/>
  <c r="AL51" i="50"/>
  <c r="AT51" i="50" s="1"/>
  <c r="AT52" i="50"/>
  <c r="AC52" i="50"/>
  <c r="AT25" i="50"/>
  <c r="AL24" i="50"/>
  <c r="AT236" i="50"/>
  <c r="AT248" i="50"/>
  <c r="AL247" i="50"/>
  <c r="AT121" i="50"/>
  <c r="N16" i="49"/>
  <c r="Q16" i="49" s="1"/>
  <c r="Q17" i="49"/>
  <c r="H16" i="44"/>
  <c r="K16" i="44" s="1"/>
  <c r="F16" i="44"/>
  <c r="C224" i="44"/>
  <c r="I224" i="44" s="1"/>
  <c r="J183" i="49"/>
  <c r="Q183" i="49" s="1"/>
  <c r="L182" i="49"/>
  <c r="O253" i="49"/>
  <c r="P15" i="49"/>
  <c r="S15" i="49" s="1"/>
  <c r="P176" i="49"/>
  <c r="P23" i="49"/>
  <c r="S24" i="49"/>
  <c r="S44" i="49"/>
  <c r="P43" i="49"/>
  <c r="S97" i="49"/>
  <c r="P96" i="49"/>
  <c r="P62" i="49" s="1"/>
  <c r="P61" i="49" s="1"/>
  <c r="G251" i="44"/>
  <c r="F251" i="44" s="1"/>
  <c r="O139" i="49"/>
  <c r="N139" i="49" s="1"/>
  <c r="Q139" i="49" s="1"/>
  <c r="E139" i="36"/>
  <c r="E223" i="44"/>
  <c r="I10" i="36"/>
  <c r="H125" i="36"/>
  <c r="H124" i="36" s="1"/>
  <c r="K64" i="44"/>
  <c r="G126" i="36"/>
  <c r="G125" i="36" s="1"/>
  <c r="G124" i="36" s="1"/>
  <c r="F127" i="36"/>
  <c r="F126" i="36" s="1"/>
  <c r="F125" i="36" s="1"/>
  <c r="F124" i="36" s="1"/>
  <c r="C129" i="36"/>
  <c r="BS129" i="36"/>
  <c r="BQ130" i="36"/>
  <c r="D125" i="36"/>
  <c r="E128" i="36"/>
  <c r="E125" i="36" s="1"/>
  <c r="AM125" i="36"/>
  <c r="AM124" i="36" s="1"/>
  <c r="AL125" i="36"/>
  <c r="AL124" i="36" s="1"/>
  <c r="AK125" i="36"/>
  <c r="AK124" i="36" s="1"/>
  <c r="BP125" i="36"/>
  <c r="BP124" i="36" s="1"/>
  <c r="AJ125" i="36"/>
  <c r="AJ124" i="36" s="1"/>
  <c r="H13" i="44" l="1"/>
  <c r="AT247" i="50"/>
  <c r="AL246" i="50"/>
  <c r="AT15" i="50"/>
  <c r="AT24" i="50"/>
  <c r="Y24" i="50"/>
  <c r="AT32" i="50"/>
  <c r="AE32" i="50"/>
  <c r="AL40" i="50"/>
  <c r="AT45" i="50"/>
  <c r="AE45" i="50"/>
  <c r="Y190" i="50"/>
  <c r="AT190" i="50"/>
  <c r="AT106" i="50"/>
  <c r="AC106" i="50"/>
  <c r="L177" i="49"/>
  <c r="S182" i="49"/>
  <c r="J182" i="49"/>
  <c r="S43" i="49"/>
  <c r="S23" i="49"/>
  <c r="P60" i="49"/>
  <c r="P147" i="49"/>
  <c r="BQ129" i="36"/>
  <c r="C223" i="44"/>
  <c r="I223" i="44" s="1"/>
  <c r="E218" i="44"/>
  <c r="K223" i="44"/>
  <c r="BS128" i="36"/>
  <c r="C128" i="36"/>
  <c r="BQ128" i="36" s="1"/>
  <c r="H322" i="44"/>
  <c r="AL242" i="50" s="1"/>
  <c r="AT242" i="50" s="1"/>
  <c r="G322" i="44"/>
  <c r="H306" i="44"/>
  <c r="G305" i="44"/>
  <c r="J305" i="44" s="1"/>
  <c r="H250" i="44"/>
  <c r="AL141" i="50" s="1"/>
  <c r="G250" i="44"/>
  <c r="H249" i="44"/>
  <c r="AL140" i="50" s="1"/>
  <c r="G249" i="44"/>
  <c r="H248" i="44"/>
  <c r="AL139" i="50" s="1"/>
  <c r="G248" i="44"/>
  <c r="H247" i="44"/>
  <c r="AL138" i="50" s="1"/>
  <c r="G247" i="44"/>
  <c r="H153" i="44"/>
  <c r="AL98" i="50" s="1"/>
  <c r="G153" i="44"/>
  <c r="G152" i="44" s="1"/>
  <c r="H215" i="44"/>
  <c r="AL84" i="50" s="1"/>
  <c r="AT84" i="50" s="1"/>
  <c r="G215" i="44"/>
  <c r="H208" i="44"/>
  <c r="G208" i="44"/>
  <c r="J208" i="44" s="1"/>
  <c r="H207" i="44"/>
  <c r="G207" i="44"/>
  <c r="J207" i="44" s="1"/>
  <c r="H206" i="44"/>
  <c r="G206" i="44"/>
  <c r="J206" i="44" s="1"/>
  <c r="H228" i="44"/>
  <c r="AL184" i="50" s="1"/>
  <c r="AT184" i="50" s="1"/>
  <c r="G228" i="44"/>
  <c r="H126" i="44"/>
  <c r="AL185" i="50" s="1"/>
  <c r="AT185" i="50" s="1"/>
  <c r="G126" i="44"/>
  <c r="G125" i="44" s="1"/>
  <c r="H216" i="44"/>
  <c r="AL85" i="50" s="1"/>
  <c r="AT85" i="50" s="1"/>
  <c r="G216" i="44"/>
  <c r="H321" i="44"/>
  <c r="AL241" i="50" s="1"/>
  <c r="AT241" i="50" s="1"/>
  <c r="G321" i="44"/>
  <c r="H227" i="44"/>
  <c r="AL183" i="50" s="1"/>
  <c r="AT183" i="50" s="1"/>
  <c r="G227" i="44"/>
  <c r="H205" i="44"/>
  <c r="G205" i="44"/>
  <c r="J205" i="44" s="1"/>
  <c r="H214" i="44"/>
  <c r="AL83" i="50" s="1"/>
  <c r="AT83" i="50" s="1"/>
  <c r="G214" i="44"/>
  <c r="H211" i="44"/>
  <c r="AL80" i="50" s="1"/>
  <c r="AT80" i="50" s="1"/>
  <c r="G211" i="44"/>
  <c r="H320" i="44"/>
  <c r="AL240" i="50" s="1"/>
  <c r="AT240" i="50" s="1"/>
  <c r="H318" i="44"/>
  <c r="AL227" i="50" s="1"/>
  <c r="AT227" i="50" s="1"/>
  <c r="G318" i="44"/>
  <c r="H312" i="44"/>
  <c r="AL225" i="50" s="1"/>
  <c r="AT225" i="50" s="1"/>
  <c r="G312" i="44"/>
  <c r="G252" i="44"/>
  <c r="H252" i="44"/>
  <c r="AL100" i="50" s="1"/>
  <c r="AT100" i="50" s="1"/>
  <c r="H246" i="44"/>
  <c r="AL137" i="50" s="1"/>
  <c r="G246" i="44"/>
  <c r="H245" i="44"/>
  <c r="AL136" i="50" s="1"/>
  <c r="G245" i="44"/>
  <c r="H210" i="44"/>
  <c r="AL68" i="50" s="1"/>
  <c r="G210" i="44"/>
  <c r="H123" i="44"/>
  <c r="H103" i="44" s="1"/>
  <c r="G123" i="44"/>
  <c r="G103" i="44" s="1"/>
  <c r="H209" i="44"/>
  <c r="G209" i="44"/>
  <c r="J209" i="44" s="1"/>
  <c r="H204" i="44"/>
  <c r="G204" i="44"/>
  <c r="J204" i="44" s="1"/>
  <c r="H203" i="44"/>
  <c r="G203" i="44"/>
  <c r="J203" i="44" s="1"/>
  <c r="H202" i="44"/>
  <c r="G202" i="44"/>
  <c r="J202" i="44" s="1"/>
  <c r="H319" i="44"/>
  <c r="AL239" i="50" s="1"/>
  <c r="G319" i="44"/>
  <c r="G307" i="44"/>
  <c r="J307" i="44" s="1"/>
  <c r="H313" i="44"/>
  <c r="AL226" i="50" s="1"/>
  <c r="AT226" i="50" s="1"/>
  <c r="G313" i="44"/>
  <c r="H244" i="44"/>
  <c r="AL135" i="50" s="1"/>
  <c r="G244" i="44"/>
  <c r="H243" i="44"/>
  <c r="AL134" i="50" s="1"/>
  <c r="G243" i="44"/>
  <c r="H226" i="44"/>
  <c r="AL182" i="50" s="1"/>
  <c r="AT182" i="50" s="1"/>
  <c r="G226" i="44"/>
  <c r="G225" i="44"/>
  <c r="H225" i="44"/>
  <c r="AL181" i="50" s="1"/>
  <c r="H201" i="44"/>
  <c r="G201" i="44"/>
  <c r="J201" i="44" s="1"/>
  <c r="H200" i="44"/>
  <c r="G200" i="44"/>
  <c r="J200" i="44" s="1"/>
  <c r="H199" i="44"/>
  <c r="G199" i="44"/>
  <c r="J199" i="44" s="1"/>
  <c r="H198" i="44"/>
  <c r="G198" i="44"/>
  <c r="J198" i="44" s="1"/>
  <c r="H213" i="44"/>
  <c r="AL82" i="50" s="1"/>
  <c r="AT82" i="50" s="1"/>
  <c r="G213" i="44"/>
  <c r="H212" i="44"/>
  <c r="AL81" i="50" s="1"/>
  <c r="AT81" i="50" s="1"/>
  <c r="G212" i="44"/>
  <c r="H309" i="44"/>
  <c r="AJ314" i="34"/>
  <c r="AJ311" i="34"/>
  <c r="AJ310" i="34" s="1"/>
  <c r="AJ303" i="34"/>
  <c r="AJ298" i="34"/>
  <c r="AJ294" i="34"/>
  <c r="AJ293" i="34" s="1"/>
  <c r="AJ287" i="34"/>
  <c r="AJ285" i="34"/>
  <c r="AJ282" i="34"/>
  <c r="AJ281" i="34" s="1"/>
  <c r="AJ275" i="34"/>
  <c r="AJ271" i="34"/>
  <c r="AJ260" i="34"/>
  <c r="AJ259" i="34" s="1"/>
  <c r="AJ258" i="34" s="1"/>
  <c r="AJ251" i="34"/>
  <c r="AJ244" i="34"/>
  <c r="AJ241" i="34"/>
  <c r="AJ238" i="34"/>
  <c r="AJ228" i="34"/>
  <c r="AJ221" i="34"/>
  <c r="AJ218" i="34"/>
  <c r="AJ217" i="34" s="1"/>
  <c r="AJ211" i="34"/>
  <c r="AJ203" i="34"/>
  <c r="AJ197" i="34"/>
  <c r="AJ193" i="34"/>
  <c r="AJ186" i="34"/>
  <c r="AJ177" i="34"/>
  <c r="AJ166" i="34"/>
  <c r="AJ164" i="34"/>
  <c r="AJ158" i="34"/>
  <c r="AJ156" i="34"/>
  <c r="AJ153" i="34"/>
  <c r="AJ146" i="34"/>
  <c r="AJ145" i="34" s="1"/>
  <c r="AJ140" i="34"/>
  <c r="AJ137" i="34"/>
  <c r="AJ130" i="34"/>
  <c r="AJ129" i="34" s="1"/>
  <c r="AJ124" i="34"/>
  <c r="AJ120" i="34"/>
  <c r="AJ116" i="34"/>
  <c r="AJ114" i="34"/>
  <c r="AJ107" i="34"/>
  <c r="AJ106" i="34" s="1"/>
  <c r="AJ101" i="34"/>
  <c r="AJ98" i="34"/>
  <c r="AJ94" i="34"/>
  <c r="AJ93" i="34" s="1"/>
  <c r="AJ84" i="34"/>
  <c r="AJ83" i="34" s="1"/>
  <c r="AJ79" i="34"/>
  <c r="AJ77" i="34"/>
  <c r="AJ74" i="34"/>
  <c r="AJ71" i="34" s="1"/>
  <c r="AJ72" i="34"/>
  <c r="AJ65" i="34"/>
  <c r="AJ63" i="34"/>
  <c r="AJ54" i="34"/>
  <c r="AJ51" i="34"/>
  <c r="AJ47" i="34"/>
  <c r="AJ45" i="34"/>
  <c r="AJ44" i="34" s="1"/>
  <c r="AJ41" i="34"/>
  <c r="AJ37" i="34"/>
  <c r="AJ34" i="34"/>
  <c r="AJ31" i="34"/>
  <c r="AJ30" i="34" s="1"/>
  <c r="AJ21" i="34"/>
  <c r="AJ20" i="34" s="1"/>
  <c r="AJ19" i="34" s="1"/>
  <c r="AJ14" i="34"/>
  <c r="AJ10" i="34" s="1"/>
  <c r="H314" i="34"/>
  <c r="H311" i="34"/>
  <c r="H310" i="34" s="1"/>
  <c r="H303" i="34"/>
  <c r="H298" i="34"/>
  <c r="H294" i="34"/>
  <c r="H293" i="34" s="1"/>
  <c r="H287" i="34"/>
  <c r="H285" i="34"/>
  <c r="H282" i="34"/>
  <c r="H281" i="34" s="1"/>
  <c r="H275" i="34"/>
  <c r="H271" i="34"/>
  <c r="H260" i="34"/>
  <c r="H259" i="34" s="1"/>
  <c r="H258" i="34" s="1"/>
  <c r="H251" i="34"/>
  <c r="H244" i="34"/>
  <c r="H241" i="34"/>
  <c r="H238" i="34"/>
  <c r="H228" i="34"/>
  <c r="H221" i="34"/>
  <c r="H218" i="34"/>
  <c r="H217" i="34" s="1"/>
  <c r="H211" i="34"/>
  <c r="H203" i="34"/>
  <c r="H197" i="34"/>
  <c r="H193" i="34"/>
  <c r="H186" i="34"/>
  <c r="H177" i="34"/>
  <c r="H166" i="34"/>
  <c r="H164" i="34"/>
  <c r="H158" i="34"/>
  <c r="H156" i="34"/>
  <c r="H153" i="34"/>
  <c r="H146" i="34"/>
  <c r="H145" i="34" s="1"/>
  <c r="H140" i="34"/>
  <c r="H137" i="34"/>
  <c r="H130" i="34"/>
  <c r="H129" i="34" s="1"/>
  <c r="H124" i="34"/>
  <c r="H120" i="34"/>
  <c r="H116" i="34"/>
  <c r="H114" i="34"/>
  <c r="H107" i="34"/>
  <c r="H106" i="34" s="1"/>
  <c r="H101" i="34"/>
  <c r="H98" i="34"/>
  <c r="H94" i="34"/>
  <c r="H93" i="34" s="1"/>
  <c r="H84" i="34"/>
  <c r="H83" i="34" s="1"/>
  <c r="H79" i="34"/>
  <c r="H77" i="34"/>
  <c r="H74" i="34"/>
  <c r="H71" i="34" s="1"/>
  <c r="H72" i="34"/>
  <c r="H65" i="34"/>
  <c r="H63" i="34"/>
  <c r="H54" i="34"/>
  <c r="H51" i="34"/>
  <c r="H47" i="34"/>
  <c r="H45" i="34"/>
  <c r="H44" i="34" s="1"/>
  <c r="H41" i="34"/>
  <c r="H37" i="34"/>
  <c r="H34" i="34"/>
  <c r="H31" i="34"/>
  <c r="H30" i="34" s="1"/>
  <c r="H21" i="34"/>
  <c r="H20" i="34" s="1"/>
  <c r="H19" i="34" s="1"/>
  <c r="H14" i="34"/>
  <c r="H10" i="34" s="1"/>
  <c r="G136" i="36"/>
  <c r="G135" i="36"/>
  <c r="G134" i="36"/>
  <c r="G121" i="36"/>
  <c r="G120" i="36"/>
  <c r="G118" i="36"/>
  <c r="G115" i="36"/>
  <c r="G114" i="36"/>
  <c r="G109" i="36"/>
  <c r="G112" i="36"/>
  <c r="G106" i="36"/>
  <c r="O250" i="49" s="1"/>
  <c r="G111" i="36"/>
  <c r="C106" i="36"/>
  <c r="AL222" i="50" l="1"/>
  <c r="AT222" i="50" s="1"/>
  <c r="AL39" i="50"/>
  <c r="AT40" i="50"/>
  <c r="AT181" i="50"/>
  <c r="AL149" i="50"/>
  <c r="AT239" i="50"/>
  <c r="AL229" i="50"/>
  <c r="AT68" i="50"/>
  <c r="AL60" i="50"/>
  <c r="AT98" i="50"/>
  <c r="AL87" i="50"/>
  <c r="AL108" i="50"/>
  <c r="AL245" i="50"/>
  <c r="AT246" i="50"/>
  <c r="N212" i="44"/>
  <c r="N213" i="44"/>
  <c r="AJ50" i="34"/>
  <c r="C105" i="36"/>
  <c r="C36" i="44"/>
  <c r="C33" i="44" s="1"/>
  <c r="C32" i="44" s="1"/>
  <c r="J250" i="49"/>
  <c r="J249" i="49" s="1"/>
  <c r="J248" i="49" s="1"/>
  <c r="G105" i="36"/>
  <c r="G36" i="44"/>
  <c r="G110" i="36"/>
  <c r="L176" i="49"/>
  <c r="W64" i="49"/>
  <c r="W274" i="49" s="1"/>
  <c r="S177" i="49"/>
  <c r="O30" i="49"/>
  <c r="N30" i="49" s="1"/>
  <c r="O27" i="49"/>
  <c r="N27" i="49" s="1"/>
  <c r="J252" i="49"/>
  <c r="J251" i="49" s="1"/>
  <c r="Q182" i="49"/>
  <c r="O233" i="49"/>
  <c r="N233" i="49" s="1"/>
  <c r="Q233" i="49" s="1"/>
  <c r="O258" i="49"/>
  <c r="N258" i="49" s="1"/>
  <c r="O232" i="49"/>
  <c r="N232" i="49" s="1"/>
  <c r="Q232" i="49" s="1"/>
  <c r="O34" i="49"/>
  <c r="N34" i="49" s="1"/>
  <c r="O35" i="49"/>
  <c r="N35" i="49" s="1"/>
  <c r="O257" i="49"/>
  <c r="R257" i="49" s="1"/>
  <c r="O230" i="49"/>
  <c r="N230" i="49" s="1"/>
  <c r="Q230" i="49" s="1"/>
  <c r="AJ163" i="34"/>
  <c r="AJ297" i="34"/>
  <c r="AJ292" i="34" s="1"/>
  <c r="AJ136" i="34"/>
  <c r="AJ135" i="34" s="1"/>
  <c r="P146" i="49"/>
  <c r="P59" i="49"/>
  <c r="G63" i="44"/>
  <c r="F63" i="44" s="1"/>
  <c r="O42" i="49"/>
  <c r="N42" i="49" s="1"/>
  <c r="G52" i="44"/>
  <c r="F52" i="44" s="1"/>
  <c r="O31" i="49"/>
  <c r="N31" i="49" s="1"/>
  <c r="H136" i="34"/>
  <c r="H135" i="34" s="1"/>
  <c r="E27" i="44"/>
  <c r="M27" i="44" s="1"/>
  <c r="N125" i="44"/>
  <c r="E217" i="44"/>
  <c r="O103" i="44" s="1"/>
  <c r="AJ97" i="34"/>
  <c r="AJ96" i="34" s="1"/>
  <c r="AJ220" i="34"/>
  <c r="AJ216" i="34" s="1"/>
  <c r="H50" i="34"/>
  <c r="H192" i="34"/>
  <c r="AJ309" i="34"/>
  <c r="H163" i="34"/>
  <c r="AJ243" i="34"/>
  <c r="AJ192" i="34"/>
  <c r="AJ76" i="34"/>
  <c r="AJ70" i="34" s="1"/>
  <c r="H97" i="34"/>
  <c r="H96" i="34" s="1"/>
  <c r="H152" i="34"/>
  <c r="H151" i="34" s="1"/>
  <c r="H220" i="34"/>
  <c r="H216" i="34" s="1"/>
  <c r="H119" i="34"/>
  <c r="H118" i="34" s="1"/>
  <c r="AJ119" i="34"/>
  <c r="AJ118" i="34" s="1"/>
  <c r="AJ176" i="34"/>
  <c r="H177" i="44"/>
  <c r="N103" i="44" s="1"/>
  <c r="AJ152" i="34"/>
  <c r="AJ151" i="34" s="1"/>
  <c r="H243" i="34"/>
  <c r="AJ62" i="34"/>
  <c r="AJ113" i="34"/>
  <c r="AJ112" i="34" s="1"/>
  <c r="AJ202" i="34"/>
  <c r="H309" i="34"/>
  <c r="H202" i="34"/>
  <c r="H62" i="34"/>
  <c r="H113" i="34"/>
  <c r="H112" i="34" s="1"/>
  <c r="AJ33" i="34"/>
  <c r="AJ29" i="34" s="1"/>
  <c r="F200" i="44"/>
  <c r="F208" i="44"/>
  <c r="F202" i="44"/>
  <c r="F204" i="44"/>
  <c r="F209" i="44"/>
  <c r="F199" i="44"/>
  <c r="G124" i="44"/>
  <c r="F203" i="44"/>
  <c r="G303" i="44"/>
  <c r="J303" i="44" s="1"/>
  <c r="G306" i="44"/>
  <c r="J306" i="44" s="1"/>
  <c r="F205" i="44"/>
  <c r="G309" i="44"/>
  <c r="J309" i="44" s="1"/>
  <c r="J123" i="44"/>
  <c r="F201" i="44"/>
  <c r="F206" i="44"/>
  <c r="G320" i="44"/>
  <c r="F320" i="44" s="1"/>
  <c r="F207" i="44"/>
  <c r="F252" i="44"/>
  <c r="K252" i="44"/>
  <c r="H152" i="44"/>
  <c r="K152" i="44" s="1"/>
  <c r="K153" i="44"/>
  <c r="F153" i="44"/>
  <c r="H307" i="44"/>
  <c r="F307" i="44" s="1"/>
  <c r="K247" i="44"/>
  <c r="F247" i="44"/>
  <c r="K322" i="44"/>
  <c r="F322" i="44"/>
  <c r="K312" i="44"/>
  <c r="F312" i="44"/>
  <c r="K225" i="44"/>
  <c r="F225" i="44"/>
  <c r="H218" i="44"/>
  <c r="F123" i="44"/>
  <c r="F103" i="44" s="1"/>
  <c r="K212" i="44"/>
  <c r="F212" i="44"/>
  <c r="F319" i="44"/>
  <c r="K319" i="44"/>
  <c r="H314" i="44"/>
  <c r="K314" i="44" s="1"/>
  <c r="F210" i="44"/>
  <c r="K210" i="44"/>
  <c r="K318" i="44"/>
  <c r="F318" i="44"/>
  <c r="F321" i="44"/>
  <c r="K321" i="44"/>
  <c r="K248" i="44"/>
  <c r="F248" i="44"/>
  <c r="F227" i="44"/>
  <c r="K227" i="44"/>
  <c r="K213" i="44"/>
  <c r="F213" i="44"/>
  <c r="K226" i="44"/>
  <c r="F226" i="44"/>
  <c r="K245" i="44"/>
  <c r="F245" i="44"/>
  <c r="K320" i="44"/>
  <c r="F216" i="44"/>
  <c r="K216" i="44"/>
  <c r="F249" i="44"/>
  <c r="K249" i="44"/>
  <c r="K313" i="44"/>
  <c r="F313" i="44"/>
  <c r="F198" i="44"/>
  <c r="K243" i="44"/>
  <c r="F243" i="44"/>
  <c r="H229" i="44"/>
  <c r="K229" i="44" s="1"/>
  <c r="K246" i="44"/>
  <c r="F246" i="44"/>
  <c r="F211" i="44"/>
  <c r="K211" i="44"/>
  <c r="K126" i="44"/>
  <c r="H125" i="44"/>
  <c r="F126" i="44"/>
  <c r="K250" i="44"/>
  <c r="F250" i="44"/>
  <c r="K309" i="44"/>
  <c r="H303" i="44"/>
  <c r="F244" i="44"/>
  <c r="K244" i="44"/>
  <c r="F214" i="44"/>
  <c r="K214" i="44"/>
  <c r="F228" i="44"/>
  <c r="K228" i="44"/>
  <c r="F215" i="44"/>
  <c r="K215" i="44"/>
  <c r="H305" i="44"/>
  <c r="F305" i="44" s="1"/>
  <c r="AJ237" i="34"/>
  <c r="H76" i="34"/>
  <c r="H70" i="34" s="1"/>
  <c r="H237" i="34"/>
  <c r="H176" i="34"/>
  <c r="F114" i="36"/>
  <c r="G56" i="44"/>
  <c r="F56" i="44" s="1"/>
  <c r="F121" i="36"/>
  <c r="G69" i="44"/>
  <c r="F135" i="36"/>
  <c r="G308" i="44"/>
  <c r="F308" i="44" s="1"/>
  <c r="F111" i="36"/>
  <c r="G51" i="44"/>
  <c r="F51" i="44" s="1"/>
  <c r="F136" i="36"/>
  <c r="G311" i="44"/>
  <c r="F311" i="44" s="1"/>
  <c r="F134" i="36"/>
  <c r="G310" i="44"/>
  <c r="F310" i="44" s="1"/>
  <c r="F109" i="36"/>
  <c r="G45" i="44"/>
  <c r="F45" i="44" s="1"/>
  <c r="F115" i="36"/>
  <c r="G57" i="44"/>
  <c r="F57" i="44" s="1"/>
  <c r="F120" i="36"/>
  <c r="G68" i="44"/>
  <c r="F106" i="36"/>
  <c r="BU106" i="36" s="1"/>
  <c r="F112" i="36"/>
  <c r="G116" i="36"/>
  <c r="F118" i="36"/>
  <c r="F116" i="36" s="1"/>
  <c r="AJ82" i="34"/>
  <c r="H82" i="34"/>
  <c r="H33" i="34"/>
  <c r="H29" i="34" s="1"/>
  <c r="AJ43" i="34"/>
  <c r="H43" i="34"/>
  <c r="G113" i="36"/>
  <c r="H297" i="34"/>
  <c r="H292" i="34" s="1"/>
  <c r="AJ284" i="34"/>
  <c r="AJ280" i="34" s="1"/>
  <c r="H284" i="34"/>
  <c r="H280" i="34" s="1"/>
  <c r="AJ270" i="34"/>
  <c r="H270" i="34"/>
  <c r="BP315" i="34"/>
  <c r="F315" i="34"/>
  <c r="F313" i="34"/>
  <c r="F312" i="34"/>
  <c r="F308" i="34"/>
  <c r="F307" i="34"/>
  <c r="F306" i="34"/>
  <c r="BP305" i="34"/>
  <c r="G303" i="34"/>
  <c r="F304" i="34"/>
  <c r="F302" i="34"/>
  <c r="F301" i="34"/>
  <c r="BO300" i="34"/>
  <c r="F300" i="34"/>
  <c r="F299" i="34"/>
  <c r="BO296" i="34"/>
  <c r="F296" i="34"/>
  <c r="F295" i="34"/>
  <c r="F289" i="34"/>
  <c r="F288" i="34"/>
  <c r="F286" i="34"/>
  <c r="F285" i="34" s="1"/>
  <c r="F283" i="34"/>
  <c r="F282" i="34" s="1"/>
  <c r="F276" i="34"/>
  <c r="F274" i="34"/>
  <c r="BP273" i="34"/>
  <c r="F273" i="34"/>
  <c r="F272" i="34"/>
  <c r="BP269" i="34"/>
  <c r="F269" i="34"/>
  <c r="F268" i="34"/>
  <c r="F261" i="34"/>
  <c r="F254" i="34"/>
  <c r="F253" i="34"/>
  <c r="F252" i="34"/>
  <c r="BP250" i="34"/>
  <c r="F250" i="34"/>
  <c r="F249" i="34"/>
  <c r="F248" i="34"/>
  <c r="F247" i="34"/>
  <c r="F246" i="34"/>
  <c r="F245" i="34"/>
  <c r="F242" i="34"/>
  <c r="F240" i="34"/>
  <c r="BP239" i="34"/>
  <c r="F239" i="34"/>
  <c r="BP232" i="34"/>
  <c r="F232" i="34"/>
  <c r="F231" i="34"/>
  <c r="F230" i="34"/>
  <c r="F229" i="34"/>
  <c r="F227" i="34"/>
  <c r="F226" i="34"/>
  <c r="F225" i="34"/>
  <c r="F224" i="34"/>
  <c r="F223" i="34"/>
  <c r="F222" i="34"/>
  <c r="F219" i="34"/>
  <c r="BO312" i="34"/>
  <c r="BP308" i="34"/>
  <c r="BP307" i="34"/>
  <c r="BP306" i="34"/>
  <c r="BP304" i="34"/>
  <c r="BP302" i="34"/>
  <c r="BO301" i="34"/>
  <c r="BO295" i="34"/>
  <c r="BP288" i="34"/>
  <c r="BP286" i="34"/>
  <c r="BP283" i="34"/>
  <c r="BP276" i="34"/>
  <c r="BO274" i="34"/>
  <c r="BP272" i="34"/>
  <c r="BP268" i="34"/>
  <c r="BP261" i="34"/>
  <c r="BP254" i="34"/>
  <c r="BP253" i="34"/>
  <c r="BP252" i="34"/>
  <c r="BO248" i="34"/>
  <c r="BO246" i="34"/>
  <c r="BP242" i="34"/>
  <c r="BO240" i="34"/>
  <c r="C315" i="34"/>
  <c r="J244" i="49" s="1"/>
  <c r="Q244" i="49" s="1"/>
  <c r="C313" i="34"/>
  <c r="C312" i="34"/>
  <c r="D311" i="34"/>
  <c r="D310" i="34" s="1"/>
  <c r="E311" i="34"/>
  <c r="E310" i="34" s="1"/>
  <c r="AH311" i="34"/>
  <c r="AH310" i="34" s="1"/>
  <c r="BM311" i="34"/>
  <c r="BM310" i="34" s="1"/>
  <c r="D314" i="34"/>
  <c r="E314" i="34"/>
  <c r="G314" i="34"/>
  <c r="AH314" i="34"/>
  <c r="BM314" i="34"/>
  <c r="C304" i="34"/>
  <c r="BM298" i="34"/>
  <c r="D298" i="34"/>
  <c r="E298" i="34"/>
  <c r="AH298" i="34"/>
  <c r="C308" i="34"/>
  <c r="C250" i="44" s="1"/>
  <c r="C307" i="34"/>
  <c r="C249" i="44" s="1"/>
  <c r="C306" i="34"/>
  <c r="C248" i="44" s="1"/>
  <c r="C305" i="34"/>
  <c r="C247" i="44" s="1"/>
  <c r="C302" i="34"/>
  <c r="C301" i="34"/>
  <c r="C300" i="34"/>
  <c r="C299" i="34"/>
  <c r="AH303" i="34"/>
  <c r="BM303" i="34"/>
  <c r="D303" i="34"/>
  <c r="E303" i="34"/>
  <c r="C296" i="34"/>
  <c r="C304" i="44" s="1"/>
  <c r="I304" i="44" s="1"/>
  <c r="C295" i="34"/>
  <c r="D294" i="34"/>
  <c r="D293" i="34" s="1"/>
  <c r="E294" i="34"/>
  <c r="E293" i="34" s="1"/>
  <c r="AH294" i="34"/>
  <c r="AH293" i="34" s="1"/>
  <c r="BM294" i="34"/>
  <c r="BM293" i="34" s="1"/>
  <c r="D282" i="34"/>
  <c r="D281" i="34" s="1"/>
  <c r="E282" i="34"/>
  <c r="E281" i="34" s="1"/>
  <c r="G282" i="34"/>
  <c r="G281" i="34" s="1"/>
  <c r="AH282" i="34"/>
  <c r="AH281" i="34" s="1"/>
  <c r="BM282" i="34"/>
  <c r="BM281" i="34" s="1"/>
  <c r="C289" i="34"/>
  <c r="C288" i="34"/>
  <c r="J150" i="49" s="1"/>
  <c r="C286" i="34"/>
  <c r="J116" i="49" s="1"/>
  <c r="Q116" i="49" s="1"/>
  <c r="C283" i="34"/>
  <c r="J243" i="49" s="1"/>
  <c r="Q243" i="49" s="1"/>
  <c r="G285" i="34"/>
  <c r="AH285" i="34"/>
  <c r="BM285" i="34"/>
  <c r="D285" i="34"/>
  <c r="E285" i="34"/>
  <c r="BP285" i="34" s="1"/>
  <c r="AH287" i="34"/>
  <c r="BM287" i="34"/>
  <c r="D287" i="34"/>
  <c r="E287" i="34"/>
  <c r="C274" i="34"/>
  <c r="C276" i="34"/>
  <c r="D271" i="34"/>
  <c r="E271" i="34"/>
  <c r="AH271" i="34"/>
  <c r="BM271" i="34"/>
  <c r="C273" i="34"/>
  <c r="C272" i="34"/>
  <c r="C254" i="34"/>
  <c r="C252" i="44" s="1"/>
  <c r="C250" i="34"/>
  <c r="F267" i="34" l="1"/>
  <c r="F266" i="34" s="1"/>
  <c r="H27" i="44"/>
  <c r="AT108" i="50"/>
  <c r="AE108" i="50"/>
  <c r="AL102" i="50"/>
  <c r="AE87" i="50"/>
  <c r="AT87" i="50"/>
  <c r="AA60" i="50"/>
  <c r="AL57" i="50"/>
  <c r="AT60" i="50"/>
  <c r="AT229" i="50"/>
  <c r="AE229" i="50"/>
  <c r="AT149" i="50"/>
  <c r="AE149" i="50"/>
  <c r="AL144" i="50"/>
  <c r="AL38" i="50"/>
  <c r="AT39" i="50"/>
  <c r="AT245" i="50"/>
  <c r="AL244" i="50"/>
  <c r="AJ49" i="34"/>
  <c r="AJ191" i="34"/>
  <c r="H191" i="34"/>
  <c r="H236" i="34"/>
  <c r="AJ236" i="34"/>
  <c r="AJ162" i="34"/>
  <c r="AJ265" i="34"/>
  <c r="H265" i="34"/>
  <c r="C13" i="44"/>
  <c r="H162" i="34"/>
  <c r="H49" i="34"/>
  <c r="C227" i="44"/>
  <c r="I227" i="44" s="1"/>
  <c r="J186" i="49"/>
  <c r="Q186" i="49" s="1"/>
  <c r="J149" i="49"/>
  <c r="Q150" i="49"/>
  <c r="C210" i="44"/>
  <c r="I210" i="44" s="1"/>
  <c r="J110" i="49"/>
  <c r="C153" i="44"/>
  <c r="C152" i="44" s="1"/>
  <c r="J73" i="49"/>
  <c r="BN302" i="34"/>
  <c r="C207" i="44"/>
  <c r="I207" i="44" s="1"/>
  <c r="J307" i="49"/>
  <c r="Q307" i="49" s="1"/>
  <c r="C205" i="44"/>
  <c r="I205" i="44" s="1"/>
  <c r="J305" i="49"/>
  <c r="Q305" i="49" s="1"/>
  <c r="C228" i="44"/>
  <c r="I228" i="44" s="1"/>
  <c r="J187" i="49"/>
  <c r="Q187" i="49" s="1"/>
  <c r="C208" i="44"/>
  <c r="I208" i="44" s="1"/>
  <c r="J308" i="49"/>
  <c r="Q308" i="49" s="1"/>
  <c r="C206" i="44"/>
  <c r="I206" i="44" s="1"/>
  <c r="J306" i="49"/>
  <c r="Q306" i="49" s="1"/>
  <c r="C215" i="44"/>
  <c r="I215" i="44" s="1"/>
  <c r="J115" i="49"/>
  <c r="Q115" i="49" s="1"/>
  <c r="C211" i="44"/>
  <c r="I211" i="44" s="1"/>
  <c r="J111" i="49"/>
  <c r="Q111" i="49" s="1"/>
  <c r="C214" i="44"/>
  <c r="I214" i="44" s="1"/>
  <c r="J114" i="49"/>
  <c r="Q114" i="49" s="1"/>
  <c r="N257" i="49"/>
  <c r="N256" i="49" s="1"/>
  <c r="J247" i="49"/>
  <c r="J36" i="44"/>
  <c r="F36" i="44"/>
  <c r="G33" i="44"/>
  <c r="F105" i="36"/>
  <c r="N250" i="49"/>
  <c r="R258" i="49"/>
  <c r="F110" i="36"/>
  <c r="L147" i="49"/>
  <c r="AG40" i="49"/>
  <c r="AH40" i="49" s="1"/>
  <c r="S176" i="49"/>
  <c r="BN312" i="34"/>
  <c r="N177" i="44"/>
  <c r="E176" i="44"/>
  <c r="Y61" i="44" s="1"/>
  <c r="BN250" i="34"/>
  <c r="BN274" i="34"/>
  <c r="C282" i="34"/>
  <c r="C281" i="34" s="1"/>
  <c r="C321" i="44"/>
  <c r="I321" i="44" s="1"/>
  <c r="C285" i="34"/>
  <c r="BN285" i="34" s="1"/>
  <c r="C216" i="44"/>
  <c r="I216" i="44" s="1"/>
  <c r="C287" i="34"/>
  <c r="C126" i="44"/>
  <c r="C125" i="44" s="1"/>
  <c r="C303" i="44"/>
  <c r="BN254" i="34"/>
  <c r="I250" i="44"/>
  <c r="BN289" i="34"/>
  <c r="BN306" i="34"/>
  <c r="I252" i="44"/>
  <c r="C306" i="44"/>
  <c r="C314" i="34"/>
  <c r="C322" i="44"/>
  <c r="I322" i="44" s="1"/>
  <c r="I247" i="44"/>
  <c r="C311" i="34"/>
  <c r="C310" i="34" s="1"/>
  <c r="C305" i="44"/>
  <c r="I305" i="44" s="1"/>
  <c r="I249" i="44"/>
  <c r="I248" i="44"/>
  <c r="F306" i="44"/>
  <c r="F294" i="34"/>
  <c r="F293" i="34" s="1"/>
  <c r="F309" i="44"/>
  <c r="F303" i="44"/>
  <c r="K177" i="44"/>
  <c r="F152" i="44"/>
  <c r="K218" i="44"/>
  <c r="H217" i="44"/>
  <c r="F311" i="34"/>
  <c r="F310" i="34" s="1"/>
  <c r="F125" i="44"/>
  <c r="K125" i="44"/>
  <c r="H124" i="44"/>
  <c r="BP314" i="34"/>
  <c r="BP303" i="34"/>
  <c r="J68" i="44"/>
  <c r="F68" i="44"/>
  <c r="J69" i="44"/>
  <c r="F69" i="44"/>
  <c r="F113" i="36"/>
  <c r="E297" i="34"/>
  <c r="E292" i="34" s="1"/>
  <c r="BP298" i="34"/>
  <c r="BP271" i="34"/>
  <c r="BN315" i="34"/>
  <c r="F314" i="34"/>
  <c r="G311" i="34"/>
  <c r="BN313" i="34"/>
  <c r="BO313" i="34"/>
  <c r="BN307" i="34"/>
  <c r="BN308" i="34"/>
  <c r="F305" i="34"/>
  <c r="BN305" i="34" s="1"/>
  <c r="BN304" i="34"/>
  <c r="BN299" i="34"/>
  <c r="F298" i="34"/>
  <c r="G298" i="34"/>
  <c r="BO298" i="34" s="1"/>
  <c r="BO299" i="34"/>
  <c r="BN300" i="34"/>
  <c r="BN301" i="34"/>
  <c r="BN296" i="34"/>
  <c r="BN295" i="34"/>
  <c r="G294" i="34"/>
  <c r="G293" i="34" s="1"/>
  <c r="BO293" i="34" s="1"/>
  <c r="F287" i="34"/>
  <c r="F284" i="34" s="1"/>
  <c r="G287" i="34"/>
  <c r="G284" i="34" s="1"/>
  <c r="G280" i="34" s="1"/>
  <c r="BP289" i="34"/>
  <c r="BN286" i="34"/>
  <c r="AH284" i="34"/>
  <c r="AH280" i="34" s="1"/>
  <c r="BP281" i="34"/>
  <c r="BN276" i="34"/>
  <c r="F271" i="34"/>
  <c r="BN272" i="34"/>
  <c r="BN273" i="34"/>
  <c r="G271" i="34"/>
  <c r="BO271" i="34" s="1"/>
  <c r="BO247" i="34"/>
  <c r="BO249" i="34"/>
  <c r="BO245" i="34"/>
  <c r="BN283" i="34"/>
  <c r="AH309" i="34"/>
  <c r="E309" i="34"/>
  <c r="D284" i="34"/>
  <c r="D280" i="34" s="1"/>
  <c r="F281" i="34"/>
  <c r="D309" i="34"/>
  <c r="AH297" i="34"/>
  <c r="AH292" i="34" s="1"/>
  <c r="BP287" i="34"/>
  <c r="BN288" i="34"/>
  <c r="C298" i="34"/>
  <c r="BM309" i="34"/>
  <c r="BP282" i="34"/>
  <c r="BM284" i="34"/>
  <c r="BM280" i="34" s="1"/>
  <c r="D297" i="34"/>
  <c r="D292" i="34" s="1"/>
  <c r="BM297" i="34"/>
  <c r="BM292" i="34" s="1"/>
  <c r="C303" i="34"/>
  <c r="C294" i="34"/>
  <c r="E284" i="34"/>
  <c r="E280" i="34" s="1"/>
  <c r="C271" i="34"/>
  <c r="BM275" i="34"/>
  <c r="BM270" i="34" s="1"/>
  <c r="AH275" i="34"/>
  <c r="AH270" i="34" s="1"/>
  <c r="G275" i="34"/>
  <c r="F275" i="34"/>
  <c r="E275" i="34"/>
  <c r="E270" i="34" s="1"/>
  <c r="D275" i="34"/>
  <c r="D270" i="34" s="1"/>
  <c r="C275" i="34"/>
  <c r="C269" i="34"/>
  <c r="J242" i="49" s="1"/>
  <c r="Q242" i="49" s="1"/>
  <c r="BP267" i="34"/>
  <c r="C268" i="34"/>
  <c r="C261" i="34"/>
  <c r="D260" i="34"/>
  <c r="D259" i="34" s="1"/>
  <c r="D258" i="34" s="1"/>
  <c r="E260" i="34"/>
  <c r="E259" i="34" s="1"/>
  <c r="E258" i="34" s="1"/>
  <c r="F260" i="34"/>
  <c r="G260" i="34"/>
  <c r="G259" i="34" s="1"/>
  <c r="G258" i="34" s="1"/>
  <c r="AH260" i="34"/>
  <c r="AH259" i="34" s="1"/>
  <c r="AH258" i="34" s="1"/>
  <c r="BM260" i="34"/>
  <c r="BM259" i="34" s="1"/>
  <c r="BM258" i="34" s="1"/>
  <c r="C249" i="34"/>
  <c r="J286" i="49" s="1"/>
  <c r="D238" i="34"/>
  <c r="E238" i="34"/>
  <c r="F238" i="34"/>
  <c r="G238" i="34"/>
  <c r="AH238" i="34"/>
  <c r="BM238" i="34"/>
  <c r="D251" i="34"/>
  <c r="E251" i="34"/>
  <c r="F251" i="34"/>
  <c r="G251" i="34"/>
  <c r="AH251" i="34"/>
  <c r="BM251" i="34"/>
  <c r="C253" i="34"/>
  <c r="C252" i="34"/>
  <c r="C248" i="34"/>
  <c r="J309" i="49" s="1"/>
  <c r="Q309" i="49" s="1"/>
  <c r="C247" i="34"/>
  <c r="J304" i="49" s="1"/>
  <c r="Q304" i="49" s="1"/>
  <c r="C246" i="34"/>
  <c r="J303" i="49" s="1"/>
  <c r="Q303" i="49" s="1"/>
  <c r="C245" i="34"/>
  <c r="J302" i="49" s="1"/>
  <c r="Q302" i="49" s="1"/>
  <c r="C242" i="34"/>
  <c r="J241" i="49" s="1"/>
  <c r="C240" i="34"/>
  <c r="C239" i="34"/>
  <c r="D241" i="34"/>
  <c r="E241" i="34"/>
  <c r="F241" i="34"/>
  <c r="G241" i="34"/>
  <c r="AH241" i="34"/>
  <c r="BM241" i="34"/>
  <c r="D244" i="34"/>
  <c r="E244" i="34"/>
  <c r="BP244" i="34" s="1"/>
  <c r="F244" i="34"/>
  <c r="G244" i="34"/>
  <c r="AH244" i="34"/>
  <c r="BM244" i="34"/>
  <c r="C267" i="34" l="1"/>
  <c r="C266" i="34" s="1"/>
  <c r="AT57" i="50"/>
  <c r="AT244" i="50"/>
  <c r="AL243" i="50"/>
  <c r="AT243" i="50" s="1"/>
  <c r="AL37" i="50"/>
  <c r="AT37" i="50" s="1"/>
  <c r="AT38" i="50"/>
  <c r="AL101" i="50"/>
  <c r="AT101" i="50" s="1"/>
  <c r="AT102" i="50"/>
  <c r="AT144" i="50"/>
  <c r="AL143" i="50"/>
  <c r="AT143" i="50" s="1"/>
  <c r="H9" i="34"/>
  <c r="AJ9" i="34"/>
  <c r="C284" i="34"/>
  <c r="C280" i="34" s="1"/>
  <c r="BN281" i="34"/>
  <c r="F280" i="34"/>
  <c r="AJ215" i="34"/>
  <c r="C124" i="44"/>
  <c r="BN282" i="34"/>
  <c r="I152" i="44"/>
  <c r="J273" i="49"/>
  <c r="J272" i="49" s="1"/>
  <c r="Q286" i="49"/>
  <c r="J72" i="49"/>
  <c r="Q72" i="49" s="1"/>
  <c r="Q73" i="49"/>
  <c r="Q110" i="49"/>
  <c r="J148" i="49"/>
  <c r="Q148" i="49" s="1"/>
  <c r="Q149" i="49"/>
  <c r="J237" i="49"/>
  <c r="J218" i="49" s="1"/>
  <c r="Q241" i="49"/>
  <c r="I153" i="44"/>
  <c r="N249" i="49"/>
  <c r="Q250" i="49"/>
  <c r="I36" i="44"/>
  <c r="F33" i="44"/>
  <c r="I33" i="44" s="1"/>
  <c r="L146" i="49"/>
  <c r="S147" i="49"/>
  <c r="H215" i="34"/>
  <c r="O104" i="44"/>
  <c r="K217" i="44"/>
  <c r="N124" i="44"/>
  <c r="C309" i="34"/>
  <c r="BN314" i="34"/>
  <c r="I126" i="44"/>
  <c r="BN310" i="34"/>
  <c r="BN298" i="34"/>
  <c r="I306" i="44"/>
  <c r="I303" i="44"/>
  <c r="BN239" i="34"/>
  <c r="C313" i="44"/>
  <c r="I313" i="44" s="1"/>
  <c r="BN240" i="34"/>
  <c r="C307" i="44"/>
  <c r="I307" i="44" s="1"/>
  <c r="BN242" i="34"/>
  <c r="C319" i="44"/>
  <c r="BN245" i="34"/>
  <c r="C202" i="44"/>
  <c r="I202" i="44" s="1"/>
  <c r="C312" i="44"/>
  <c r="I312" i="44" s="1"/>
  <c r="C318" i="44"/>
  <c r="I318" i="44" s="1"/>
  <c r="BN248" i="34"/>
  <c r="C209" i="44"/>
  <c r="I209" i="44" s="1"/>
  <c r="BN249" i="34"/>
  <c r="C123" i="44"/>
  <c r="I123" i="44" s="1"/>
  <c r="BN247" i="34"/>
  <c r="C204" i="44"/>
  <c r="I204" i="44" s="1"/>
  <c r="C320" i="44"/>
  <c r="I320" i="44" s="1"/>
  <c r="C297" i="34"/>
  <c r="BN246" i="34"/>
  <c r="C203" i="44"/>
  <c r="I203" i="44" s="1"/>
  <c r="C241" i="34"/>
  <c r="BN241" i="34" s="1"/>
  <c r="BN252" i="34"/>
  <c r="C245" i="44"/>
  <c r="I245" i="44" s="1"/>
  <c r="BN253" i="34"/>
  <c r="C246" i="44"/>
  <c r="I246" i="44" s="1"/>
  <c r="K27" i="44"/>
  <c r="K124" i="44"/>
  <c r="H176" i="44"/>
  <c r="BN311" i="34"/>
  <c r="F124" i="44"/>
  <c r="I125" i="44"/>
  <c r="BP251" i="34"/>
  <c r="BO238" i="34"/>
  <c r="BN271" i="34"/>
  <c r="BO294" i="34"/>
  <c r="BP309" i="34"/>
  <c r="C4" i="48" s="1"/>
  <c r="F309" i="34"/>
  <c r="BP280" i="34"/>
  <c r="C11" i="48" s="1"/>
  <c r="BO311" i="34"/>
  <c r="G310" i="34"/>
  <c r="F303" i="34"/>
  <c r="BN303" i="34" s="1"/>
  <c r="G297" i="34"/>
  <c r="BO297" i="34" s="1"/>
  <c r="BN287" i="34"/>
  <c r="BP284" i="34"/>
  <c r="G270" i="34"/>
  <c r="BO270" i="34" s="1"/>
  <c r="BN267" i="34"/>
  <c r="BN269" i="34"/>
  <c r="BP292" i="34"/>
  <c r="C19" i="48" s="1"/>
  <c r="BP297" i="34"/>
  <c r="BO244" i="34"/>
  <c r="BP260" i="34"/>
  <c r="C293" i="34"/>
  <c r="BN293" i="34" s="1"/>
  <c r="BN294" i="34"/>
  <c r="BN268" i="34"/>
  <c r="F270" i="34"/>
  <c r="BN275" i="34"/>
  <c r="F259" i="34"/>
  <c r="F258" i="34" s="1"/>
  <c r="BP238" i="34"/>
  <c r="BP241" i="34"/>
  <c r="BP270" i="34"/>
  <c r="BP275" i="34"/>
  <c r="C260" i="34"/>
  <c r="C259" i="34" s="1"/>
  <c r="C258" i="34" s="1"/>
  <c r="BN261" i="34"/>
  <c r="G237" i="34"/>
  <c r="C270" i="34"/>
  <c r="E265" i="34"/>
  <c r="AH265" i="34"/>
  <c r="C251" i="34"/>
  <c r="BN251" i="34" s="1"/>
  <c r="E243" i="34"/>
  <c r="BP243" i="34" s="1"/>
  <c r="AH243" i="34"/>
  <c r="D265" i="34"/>
  <c r="BM265" i="34"/>
  <c r="D243" i="34"/>
  <c r="G243" i="34"/>
  <c r="BM243" i="34"/>
  <c r="F237" i="34"/>
  <c r="F243" i="34"/>
  <c r="E237" i="34"/>
  <c r="D237" i="34"/>
  <c r="BM237" i="34"/>
  <c r="AH237" i="34"/>
  <c r="C238" i="34"/>
  <c r="BN238" i="34" s="1"/>
  <c r="C244" i="34"/>
  <c r="BN244" i="34" s="1"/>
  <c r="BP231" i="34"/>
  <c r="BP230" i="34"/>
  <c r="BP229" i="34"/>
  <c r="BO227" i="34"/>
  <c r="BO226" i="34"/>
  <c r="BO225" i="34"/>
  <c r="BO224" i="34"/>
  <c r="BP223" i="34"/>
  <c r="BP222" i="34"/>
  <c r="BP219" i="34"/>
  <c r="BO219" i="34"/>
  <c r="D228" i="34"/>
  <c r="E228" i="34"/>
  <c r="F228" i="34"/>
  <c r="G228" i="34"/>
  <c r="AH228" i="34"/>
  <c r="BM228" i="34"/>
  <c r="C232" i="34"/>
  <c r="C231" i="34"/>
  <c r="C230" i="34"/>
  <c r="J185" i="49" s="1"/>
  <c r="Q185" i="49" s="1"/>
  <c r="C229" i="34"/>
  <c r="J184" i="49" s="1"/>
  <c r="C227" i="34"/>
  <c r="J301" i="49" s="1"/>
  <c r="Q301" i="49" s="1"/>
  <c r="C226" i="34"/>
  <c r="J300" i="49" s="1"/>
  <c r="Q300" i="49" s="1"/>
  <c r="C225" i="34"/>
  <c r="J299" i="49" s="1"/>
  <c r="Q299" i="49" s="1"/>
  <c r="C224" i="34"/>
  <c r="J298" i="49" s="1"/>
  <c r="C223" i="34"/>
  <c r="J113" i="49" s="1"/>
  <c r="Q113" i="49" s="1"/>
  <c r="C222" i="34"/>
  <c r="J112" i="49" s="1"/>
  <c r="Q112" i="49" s="1"/>
  <c r="C219" i="34"/>
  <c r="D218" i="34"/>
  <c r="D217" i="34" s="1"/>
  <c r="E218" i="34"/>
  <c r="E217" i="34" s="1"/>
  <c r="F218" i="34"/>
  <c r="F217" i="34" s="1"/>
  <c r="G218" i="34"/>
  <c r="G217" i="34" s="1"/>
  <c r="AH218" i="34"/>
  <c r="AH217" i="34" s="1"/>
  <c r="BM218" i="34"/>
  <c r="BM217" i="34" s="1"/>
  <c r="D221" i="34"/>
  <c r="E221" i="34"/>
  <c r="F221" i="34"/>
  <c r="G221" i="34"/>
  <c r="AH221" i="34"/>
  <c r="BM221" i="34"/>
  <c r="BN284" i="34" l="1"/>
  <c r="AL56" i="50"/>
  <c r="AJ8" i="34"/>
  <c r="BN280" i="34"/>
  <c r="H8" i="34"/>
  <c r="D236" i="34"/>
  <c r="F265" i="34"/>
  <c r="G265" i="34"/>
  <c r="BO265" i="34" s="1"/>
  <c r="C49" i="48" s="1"/>
  <c r="G236" i="34"/>
  <c r="E236" i="34"/>
  <c r="F236" i="34"/>
  <c r="AH236" i="34"/>
  <c r="BM236" i="34"/>
  <c r="C237" i="34"/>
  <c r="BN260" i="34"/>
  <c r="J189" i="49"/>
  <c r="J188" i="49"/>
  <c r="J288" i="49"/>
  <c r="J287" i="49" s="1"/>
  <c r="J271" i="49" s="1"/>
  <c r="J270" i="49" s="1"/>
  <c r="Q298" i="49"/>
  <c r="J97" i="49"/>
  <c r="J96" i="49" s="1"/>
  <c r="Q184" i="49"/>
  <c r="J177" i="49"/>
  <c r="J176" i="49" s="1"/>
  <c r="J147" i="49" s="1"/>
  <c r="J146" i="49" s="1"/>
  <c r="N248" i="49"/>
  <c r="Q248" i="49" s="1"/>
  <c r="Q249" i="49"/>
  <c r="L145" i="49"/>
  <c r="S146" i="49"/>
  <c r="BN309" i="34"/>
  <c r="C314" i="44"/>
  <c r="I319" i="44"/>
  <c r="BN231" i="34"/>
  <c r="C243" i="44"/>
  <c r="BN226" i="34"/>
  <c r="C200" i="44"/>
  <c r="I200" i="44" s="1"/>
  <c r="BN232" i="34"/>
  <c r="C244" i="44"/>
  <c r="I244" i="44" s="1"/>
  <c r="C218" i="34"/>
  <c r="C217" i="34" s="1"/>
  <c r="C309" i="44"/>
  <c r="I309" i="44" s="1"/>
  <c r="BN224" i="34"/>
  <c r="C198" i="44"/>
  <c r="BN225" i="34"/>
  <c r="C199" i="44"/>
  <c r="I199" i="44" s="1"/>
  <c r="BN227" i="34"/>
  <c r="C201" i="44"/>
  <c r="I201" i="44" s="1"/>
  <c r="BN222" i="34"/>
  <c r="C212" i="44"/>
  <c r="I212" i="44" s="1"/>
  <c r="BN223" i="34"/>
  <c r="C213" i="44"/>
  <c r="I213" i="44" s="1"/>
  <c r="BN229" i="34"/>
  <c r="C225" i="44"/>
  <c r="BN230" i="34"/>
  <c r="C226" i="44"/>
  <c r="I226" i="44" s="1"/>
  <c r="K176" i="44"/>
  <c r="N179" i="44"/>
  <c r="BO243" i="34"/>
  <c r="I124" i="44"/>
  <c r="BP237" i="34"/>
  <c r="G292" i="34"/>
  <c r="BO292" i="34" s="1"/>
  <c r="C47" i="48" s="1"/>
  <c r="G309" i="34"/>
  <c r="BO309" i="34" s="1"/>
  <c r="C42" i="48" s="1"/>
  <c r="BO310" i="34"/>
  <c r="F297" i="34"/>
  <c r="BN258" i="34"/>
  <c r="BN259" i="34"/>
  <c r="BP265" i="34"/>
  <c r="C16" i="48" s="1"/>
  <c r="BP258" i="34"/>
  <c r="C8" i="48" s="1"/>
  <c r="BP259" i="34"/>
  <c r="BN270" i="34"/>
  <c r="C292" i="34"/>
  <c r="BO237" i="34"/>
  <c r="D220" i="34"/>
  <c r="D216" i="34" s="1"/>
  <c r="BP228" i="34"/>
  <c r="C243" i="34"/>
  <c r="BO221" i="34"/>
  <c r="BP217" i="34"/>
  <c r="BO218" i="34"/>
  <c r="BO217" i="34"/>
  <c r="G220" i="34"/>
  <c r="G216" i="34" s="1"/>
  <c r="AH220" i="34"/>
  <c r="AH216" i="34" s="1"/>
  <c r="E220" i="34"/>
  <c r="E216" i="34" s="1"/>
  <c r="BP218" i="34"/>
  <c r="C228" i="34"/>
  <c r="BN228" i="34" s="1"/>
  <c r="BN219" i="34"/>
  <c r="C221" i="34"/>
  <c r="BN221" i="34" s="1"/>
  <c r="BM220" i="34"/>
  <c r="BM216" i="34" s="1"/>
  <c r="F220" i="34"/>
  <c r="F216" i="34" s="1"/>
  <c r="BP221" i="34"/>
  <c r="BS136" i="36"/>
  <c r="BS135" i="36"/>
  <c r="BS134" i="36"/>
  <c r="BS127" i="36"/>
  <c r="BR121" i="36"/>
  <c r="BR120" i="36"/>
  <c r="BS118" i="36"/>
  <c r="BS115" i="36"/>
  <c r="BS114" i="36"/>
  <c r="BS112" i="36"/>
  <c r="BS111" i="36"/>
  <c r="C136" i="36"/>
  <c r="C135" i="36"/>
  <c r="C134" i="36"/>
  <c r="C127" i="36"/>
  <c r="E119" i="36"/>
  <c r="F119" i="36"/>
  <c r="G119" i="36"/>
  <c r="H119" i="36"/>
  <c r="AJ119" i="36"/>
  <c r="AK119" i="36"/>
  <c r="AL119" i="36"/>
  <c r="AM119" i="36"/>
  <c r="BP119" i="36"/>
  <c r="C121" i="36"/>
  <c r="C120" i="36"/>
  <c r="D124" i="36"/>
  <c r="D123" i="36" s="1"/>
  <c r="E124" i="36"/>
  <c r="F123" i="36"/>
  <c r="G123" i="36"/>
  <c r="H123" i="36"/>
  <c r="AJ123" i="36"/>
  <c r="AK123" i="36"/>
  <c r="AL123" i="36"/>
  <c r="AM123" i="36"/>
  <c r="BP123" i="36"/>
  <c r="F133" i="36"/>
  <c r="F132" i="36" s="1"/>
  <c r="F131" i="36" s="1"/>
  <c r="G133" i="36"/>
  <c r="G132" i="36" s="1"/>
  <c r="G131" i="36" s="1"/>
  <c r="H133" i="36"/>
  <c r="H132" i="36" s="1"/>
  <c r="H131" i="36" s="1"/>
  <c r="AJ133" i="36"/>
  <c r="AJ132" i="36" s="1"/>
  <c r="AJ131" i="36" s="1"/>
  <c r="AL133" i="36"/>
  <c r="AM133" i="36"/>
  <c r="AM132" i="36" s="1"/>
  <c r="AM131" i="36" s="1"/>
  <c r="BP133" i="36"/>
  <c r="BP132" i="36" s="1"/>
  <c r="BP131" i="36" s="1"/>
  <c r="D133" i="36"/>
  <c r="D132" i="36" s="1"/>
  <c r="D131" i="36" s="1"/>
  <c r="E133" i="36"/>
  <c r="E132" i="36" s="1"/>
  <c r="E131" i="36" s="1"/>
  <c r="F108" i="36"/>
  <c r="G108" i="36"/>
  <c r="H108" i="36"/>
  <c r="AJ108" i="36"/>
  <c r="AK108" i="36"/>
  <c r="AK107" i="36" s="1"/>
  <c r="AL108" i="36"/>
  <c r="AM108" i="36"/>
  <c r="BP108" i="36"/>
  <c r="D108" i="36"/>
  <c r="C118" i="36"/>
  <c r="C115" i="36"/>
  <c r="C114" i="36"/>
  <c r="C112" i="36"/>
  <c r="C111" i="36"/>
  <c r="C109" i="36"/>
  <c r="E108" i="36"/>
  <c r="C251" i="44" l="1"/>
  <c r="I251" i="44" s="1"/>
  <c r="C141" i="36"/>
  <c r="AL55" i="50"/>
  <c r="AT56" i="50"/>
  <c r="AK104" i="36"/>
  <c r="C110" i="36"/>
  <c r="BN266" i="34"/>
  <c r="C265" i="34"/>
  <c r="BN265" i="34" s="1"/>
  <c r="BN237" i="34"/>
  <c r="C236" i="34"/>
  <c r="BN236" i="34" s="1"/>
  <c r="BN218" i="34"/>
  <c r="BN217" i="34"/>
  <c r="J145" i="49"/>
  <c r="C56" i="44"/>
  <c r="I56" i="44" s="1"/>
  <c r="J34" i="49"/>
  <c r="C69" i="44"/>
  <c r="I69" i="44" s="1"/>
  <c r="J258" i="49"/>
  <c r="Q258" i="49" s="1"/>
  <c r="C57" i="44"/>
  <c r="I57" i="44" s="1"/>
  <c r="J35" i="49"/>
  <c r="Q35" i="49" s="1"/>
  <c r="J30" i="49"/>
  <c r="J42" i="49"/>
  <c r="O256" i="49"/>
  <c r="C45" i="44"/>
  <c r="J27" i="49"/>
  <c r="J31" i="49"/>
  <c r="Q31" i="49" s="1"/>
  <c r="K245" i="49"/>
  <c r="K9" i="49" s="1"/>
  <c r="K10" i="49" s="1"/>
  <c r="C68" i="44"/>
  <c r="I68" i="44" s="1"/>
  <c r="J257" i="49"/>
  <c r="L245" i="49"/>
  <c r="C51" i="44"/>
  <c r="C310" i="44"/>
  <c r="I310" i="44" s="1"/>
  <c r="C308" i="44"/>
  <c r="C116" i="36"/>
  <c r="C63" i="44"/>
  <c r="C311" i="44"/>
  <c r="I311" i="44" s="1"/>
  <c r="C52" i="44"/>
  <c r="I52" i="44" s="1"/>
  <c r="C218" i="44"/>
  <c r="I225" i="44"/>
  <c r="C177" i="44"/>
  <c r="I198" i="44"/>
  <c r="C229" i="44"/>
  <c r="I243" i="44"/>
  <c r="H102" i="44"/>
  <c r="H67" i="44"/>
  <c r="H19" i="44" s="1"/>
  <c r="G67" i="44"/>
  <c r="E67" i="44"/>
  <c r="E31" i="44" s="1"/>
  <c r="D67" i="44"/>
  <c r="D31" i="44" s="1"/>
  <c r="F67" i="44"/>
  <c r="F19" i="44" s="1"/>
  <c r="C113" i="36"/>
  <c r="AL132" i="36"/>
  <c r="AK133" i="36"/>
  <c r="BS133" i="36" s="1"/>
  <c r="BQ136" i="36"/>
  <c r="C126" i="36"/>
  <c r="C125" i="36" s="1"/>
  <c r="C124" i="36" s="1"/>
  <c r="BQ124" i="36" s="1"/>
  <c r="BS125" i="36"/>
  <c r="BS113" i="36"/>
  <c r="BS108" i="36"/>
  <c r="BQ135" i="36"/>
  <c r="BQ127" i="36"/>
  <c r="C119" i="36"/>
  <c r="BQ121" i="36"/>
  <c r="D215" i="34"/>
  <c r="BT215" i="34" s="1"/>
  <c r="BR119" i="36"/>
  <c r="BQ115" i="36"/>
  <c r="BQ118" i="36"/>
  <c r="C108" i="36"/>
  <c r="BQ111" i="36"/>
  <c r="BQ112" i="36"/>
  <c r="BQ114" i="36"/>
  <c r="E123" i="36"/>
  <c r="BS123" i="36" s="1"/>
  <c r="BN297" i="34"/>
  <c r="F292" i="34"/>
  <c r="BN292" i="34" s="1"/>
  <c r="AH215" i="34"/>
  <c r="BM215" i="34"/>
  <c r="BN243" i="34"/>
  <c r="E215" i="34"/>
  <c r="BP236" i="34"/>
  <c r="C24" i="48" s="1"/>
  <c r="BO236" i="34"/>
  <c r="C44" i="48" s="1"/>
  <c r="BO220" i="34"/>
  <c r="BP220" i="34"/>
  <c r="BQ120" i="36"/>
  <c r="C133" i="36"/>
  <c r="C132" i="36" s="1"/>
  <c r="C131" i="36" s="1"/>
  <c r="BQ131" i="36" s="1"/>
  <c r="BS124" i="36"/>
  <c r="BQ134" i="36"/>
  <c r="BO216" i="34"/>
  <c r="C48" i="48" s="1"/>
  <c r="BP216" i="34"/>
  <c r="C9" i="48" s="1"/>
  <c r="C220" i="34"/>
  <c r="C216" i="34" s="1"/>
  <c r="AJ122" i="36"/>
  <c r="D122" i="36"/>
  <c r="AM122" i="36"/>
  <c r="H122" i="36"/>
  <c r="G122" i="36"/>
  <c r="F122" i="36"/>
  <c r="BP122" i="36"/>
  <c r="AM98" i="36"/>
  <c r="AM94" i="36"/>
  <c r="AM85" i="36"/>
  <c r="AM63" i="36"/>
  <c r="AM42" i="36"/>
  <c r="AM37" i="36"/>
  <c r="AM36" i="36" s="1"/>
  <c r="AM32" i="36"/>
  <c r="AM24" i="36"/>
  <c r="AM21" i="36"/>
  <c r="AM20" i="36" s="1"/>
  <c r="AM16" i="36"/>
  <c r="G99" i="36"/>
  <c r="G102" i="36"/>
  <c r="O262" i="49"/>
  <c r="G100" i="36"/>
  <c r="G96" i="36"/>
  <c r="G95" i="36"/>
  <c r="G93" i="36"/>
  <c r="G92" i="36"/>
  <c r="G91" i="36"/>
  <c r="G90" i="36"/>
  <c r="G89" i="36"/>
  <c r="G88" i="36"/>
  <c r="G87" i="36"/>
  <c r="G86" i="36"/>
  <c r="G80" i="36"/>
  <c r="G79" i="36"/>
  <c r="G78" i="36"/>
  <c r="G77" i="36"/>
  <c r="G76" i="36"/>
  <c r="G75" i="36"/>
  <c r="G74" i="36"/>
  <c r="G73" i="36"/>
  <c r="G72" i="36"/>
  <c r="G71" i="36"/>
  <c r="G70" i="36"/>
  <c r="G69" i="36"/>
  <c r="G68" i="36"/>
  <c r="G67" i="36"/>
  <c r="G66" i="36"/>
  <c r="G65" i="36"/>
  <c r="G64" i="36"/>
  <c r="G62" i="36"/>
  <c r="G61" i="36"/>
  <c r="G60" i="36"/>
  <c r="G59" i="36"/>
  <c r="G58" i="36"/>
  <c r="G57" i="36"/>
  <c r="G56" i="36"/>
  <c r="G55" i="36"/>
  <c r="G54" i="36"/>
  <c r="G53" i="36"/>
  <c r="G52" i="36"/>
  <c r="G51" i="36"/>
  <c r="G50" i="36"/>
  <c r="G49" i="36"/>
  <c r="G48" i="36"/>
  <c r="G47" i="36"/>
  <c r="G46" i="36"/>
  <c r="G45" i="36"/>
  <c r="G44" i="36"/>
  <c r="G43" i="36"/>
  <c r="G38" i="36"/>
  <c r="G35" i="36"/>
  <c r="G34" i="36"/>
  <c r="G60" i="44" s="1"/>
  <c r="G33" i="36"/>
  <c r="G30" i="36"/>
  <c r="G29" i="36" s="1"/>
  <c r="G28" i="36"/>
  <c r="G27" i="36"/>
  <c r="G49" i="44" s="1"/>
  <c r="G25" i="36"/>
  <c r="BR25" i="36" s="1"/>
  <c r="G23" i="36"/>
  <c r="G22" i="36"/>
  <c r="G18" i="36"/>
  <c r="G17" i="36"/>
  <c r="H98" i="36"/>
  <c r="H94" i="36"/>
  <c r="H85" i="36"/>
  <c r="H63" i="36"/>
  <c r="H42" i="36"/>
  <c r="H37" i="36"/>
  <c r="H36" i="36" s="1"/>
  <c r="H32" i="36"/>
  <c r="H24" i="36"/>
  <c r="H21" i="36"/>
  <c r="H20" i="36" s="1"/>
  <c r="H16" i="36"/>
  <c r="BP200" i="34"/>
  <c r="BP199" i="34"/>
  <c r="BP198" i="34"/>
  <c r="BO195" i="34"/>
  <c r="BO194" i="34"/>
  <c r="BP40" i="34"/>
  <c r="BP61" i="34"/>
  <c r="BP60" i="34"/>
  <c r="BP59" i="34"/>
  <c r="BP58" i="34"/>
  <c r="BP56" i="34"/>
  <c r="BP91" i="34"/>
  <c r="BP89" i="34"/>
  <c r="BP85" i="34"/>
  <c r="BP105" i="34"/>
  <c r="BP103" i="34"/>
  <c r="BP102" i="34"/>
  <c r="BP117" i="34"/>
  <c r="BP128" i="34"/>
  <c r="BP127" i="34"/>
  <c r="BP141" i="34"/>
  <c r="BP157" i="34"/>
  <c r="BP172" i="34"/>
  <c r="BP170" i="34"/>
  <c r="BP168" i="34"/>
  <c r="C196" i="34"/>
  <c r="BP115" i="34"/>
  <c r="G50" i="44" l="1"/>
  <c r="BR28" i="36"/>
  <c r="I308" i="44"/>
  <c r="C290" i="44"/>
  <c r="AT55" i="50"/>
  <c r="F215" i="34"/>
  <c r="C42" i="44"/>
  <c r="C41" i="44" s="1"/>
  <c r="Q257" i="49"/>
  <c r="J256" i="49"/>
  <c r="J246" i="49" s="1"/>
  <c r="R256" i="49"/>
  <c r="C53" i="44"/>
  <c r="J36" i="49"/>
  <c r="Q42" i="49"/>
  <c r="O20" i="49"/>
  <c r="O130" i="49"/>
  <c r="N130" i="49" s="1"/>
  <c r="Q130" i="49" s="1"/>
  <c r="O261" i="49"/>
  <c r="N261" i="49" s="1"/>
  <c r="Q261" i="49" s="1"/>
  <c r="O239" i="49"/>
  <c r="N239" i="49" s="1"/>
  <c r="Q239" i="49" s="1"/>
  <c r="J24" i="49"/>
  <c r="J23" i="49" s="1"/>
  <c r="Q27" i="49"/>
  <c r="O263" i="49"/>
  <c r="R263" i="49" s="1"/>
  <c r="J28" i="49"/>
  <c r="Q30" i="49"/>
  <c r="O21" i="49"/>
  <c r="N21" i="49" s="1"/>
  <c r="Q21" i="49" s="1"/>
  <c r="O260" i="49"/>
  <c r="N260" i="49" s="1"/>
  <c r="J32" i="49"/>
  <c r="Q34" i="49"/>
  <c r="O45" i="49"/>
  <c r="N45" i="49" s="1"/>
  <c r="O240" i="49"/>
  <c r="N240" i="49" s="1"/>
  <c r="Q240" i="49" s="1"/>
  <c r="O98" i="49"/>
  <c r="N98" i="49" s="1"/>
  <c r="O118" i="49"/>
  <c r="N118" i="49" s="1"/>
  <c r="O129" i="49"/>
  <c r="N129" i="49" s="1"/>
  <c r="Q129" i="49" s="1"/>
  <c r="O99" i="49"/>
  <c r="N99" i="49" s="1"/>
  <c r="Q99" i="49" s="1"/>
  <c r="O119" i="49"/>
  <c r="N119" i="49" s="1"/>
  <c r="Q119" i="49" s="1"/>
  <c r="O223" i="49"/>
  <c r="N223" i="49" s="1"/>
  <c r="O100" i="49"/>
  <c r="N100" i="49" s="1"/>
  <c r="Q100" i="49" s="1"/>
  <c r="O120" i="49"/>
  <c r="N120" i="49" s="1"/>
  <c r="Q120" i="49" s="1"/>
  <c r="O224" i="49"/>
  <c r="N224" i="49" s="1"/>
  <c r="Q224" i="49" s="1"/>
  <c r="O225" i="49"/>
  <c r="N225" i="49" s="1"/>
  <c r="Q225" i="49" s="1"/>
  <c r="O102" i="49"/>
  <c r="N102" i="49" s="1"/>
  <c r="Q102" i="49" s="1"/>
  <c r="O122" i="49"/>
  <c r="N122" i="49" s="1"/>
  <c r="Q122" i="49" s="1"/>
  <c r="O226" i="49"/>
  <c r="N226" i="49" s="1"/>
  <c r="Q226" i="49" s="1"/>
  <c r="O101" i="49"/>
  <c r="N101" i="49" s="1"/>
  <c r="Q101" i="49" s="1"/>
  <c r="O103" i="49"/>
  <c r="N103" i="49" s="1"/>
  <c r="Q103" i="49" s="1"/>
  <c r="O123" i="49"/>
  <c r="N123" i="49" s="1"/>
  <c r="Q123" i="49" s="1"/>
  <c r="O227" i="49"/>
  <c r="N227" i="49" s="1"/>
  <c r="Q227" i="49" s="1"/>
  <c r="O181" i="49"/>
  <c r="N181" i="49" s="1"/>
  <c r="Q181" i="49" s="1"/>
  <c r="O104" i="49"/>
  <c r="N104" i="49" s="1"/>
  <c r="Q104" i="49" s="1"/>
  <c r="O124" i="49"/>
  <c r="N124" i="49" s="1"/>
  <c r="Q124" i="49" s="1"/>
  <c r="O228" i="49"/>
  <c r="N228" i="49" s="1"/>
  <c r="Q228" i="49" s="1"/>
  <c r="O105" i="49"/>
  <c r="N105" i="49" s="1"/>
  <c r="Q105" i="49" s="1"/>
  <c r="O125" i="49"/>
  <c r="N125" i="49" s="1"/>
  <c r="Q125" i="49" s="1"/>
  <c r="O332" i="49"/>
  <c r="R332" i="49" s="1"/>
  <c r="O106" i="49"/>
  <c r="N106" i="49" s="1"/>
  <c r="Q106" i="49" s="1"/>
  <c r="O178" i="49"/>
  <c r="N178" i="49" s="1"/>
  <c r="O126" i="49"/>
  <c r="N126" i="49" s="1"/>
  <c r="Q126" i="49" s="1"/>
  <c r="O329" i="49"/>
  <c r="O107" i="49"/>
  <c r="N107" i="49" s="1"/>
  <c r="Q107" i="49" s="1"/>
  <c r="O108" i="49"/>
  <c r="N108" i="49" s="1"/>
  <c r="Q108" i="49" s="1"/>
  <c r="O29" i="49"/>
  <c r="G47" i="44"/>
  <c r="O254" i="49"/>
  <c r="O296" i="49"/>
  <c r="G196" i="44"/>
  <c r="G220" i="44"/>
  <c r="F220" i="44" s="1"/>
  <c r="I220" i="44" s="1"/>
  <c r="O179" i="49"/>
  <c r="N179" i="49" s="1"/>
  <c r="Q179" i="49" s="1"/>
  <c r="G239" i="44"/>
  <c r="F239" i="44" s="1"/>
  <c r="I239" i="44" s="1"/>
  <c r="O127" i="49"/>
  <c r="N127" i="49" s="1"/>
  <c r="Q127" i="49" s="1"/>
  <c r="G315" i="44"/>
  <c r="F315" i="44" s="1"/>
  <c r="O238" i="49"/>
  <c r="O297" i="49"/>
  <c r="G197" i="44"/>
  <c r="G221" i="44"/>
  <c r="F221" i="44" s="1"/>
  <c r="I221" i="44" s="1"/>
  <c r="O180" i="49"/>
  <c r="N180" i="49" s="1"/>
  <c r="Q180" i="49" s="1"/>
  <c r="G240" i="44"/>
  <c r="F240" i="44" s="1"/>
  <c r="I240" i="44" s="1"/>
  <c r="O128" i="49"/>
  <c r="N128" i="49" s="1"/>
  <c r="Q128" i="49" s="1"/>
  <c r="O289" i="49"/>
  <c r="G189" i="44"/>
  <c r="O290" i="49"/>
  <c r="G190" i="44"/>
  <c r="O295" i="49"/>
  <c r="G195" i="44"/>
  <c r="F60" i="44"/>
  <c r="I60" i="44" s="1"/>
  <c r="O38" i="49"/>
  <c r="N38" i="49" s="1"/>
  <c r="Q38" i="49" s="1"/>
  <c r="O291" i="49"/>
  <c r="G191" i="44"/>
  <c r="Q262" i="49"/>
  <c r="R262" i="49"/>
  <c r="O292" i="49"/>
  <c r="G192" i="44"/>
  <c r="O255" i="49"/>
  <c r="R255" i="49" s="1"/>
  <c r="O25" i="49"/>
  <c r="O26" i="49"/>
  <c r="N26" i="49" s="1"/>
  <c r="Q26" i="49" s="1"/>
  <c r="O293" i="49"/>
  <c r="G193" i="44"/>
  <c r="G233" i="44"/>
  <c r="F233" i="44" s="1"/>
  <c r="I233" i="44" s="1"/>
  <c r="O121" i="49"/>
  <c r="N121" i="49" s="1"/>
  <c r="Q121" i="49" s="1"/>
  <c r="G59" i="44"/>
  <c r="F59" i="44" s="1"/>
  <c r="I59" i="44" s="1"/>
  <c r="O37" i="49"/>
  <c r="N37" i="49" s="1"/>
  <c r="Q37" i="49" s="1"/>
  <c r="O294" i="49"/>
  <c r="G194" i="44"/>
  <c r="C67" i="44"/>
  <c r="C19" i="44" s="1"/>
  <c r="P255" i="49"/>
  <c r="G98" i="36"/>
  <c r="C58" i="44"/>
  <c r="C15" i="44" s="1"/>
  <c r="I63" i="44"/>
  <c r="C289" i="44"/>
  <c r="C254" i="44" s="1"/>
  <c r="C29" i="44" s="1"/>
  <c r="C28" i="44" s="1"/>
  <c r="I51" i="44"/>
  <c r="C46" i="44"/>
  <c r="BN216" i="34"/>
  <c r="C217" i="44"/>
  <c r="C176" i="44" s="1"/>
  <c r="C27" i="44"/>
  <c r="J48" i="44"/>
  <c r="J49" i="44"/>
  <c r="D30" i="44"/>
  <c r="D7" i="44" s="1"/>
  <c r="G39" i="44"/>
  <c r="F39" i="44" s="1"/>
  <c r="G43" i="44"/>
  <c r="F43" i="44" s="1"/>
  <c r="I43" i="44" s="1"/>
  <c r="G44" i="44"/>
  <c r="H101" i="44"/>
  <c r="G66" i="44"/>
  <c r="G65" i="44" s="1"/>
  <c r="G222" i="44"/>
  <c r="F222" i="44" s="1"/>
  <c r="I222" i="44" s="1"/>
  <c r="G241" i="44"/>
  <c r="F241" i="44" s="1"/>
  <c r="I241" i="44" s="1"/>
  <c r="G317" i="44"/>
  <c r="F317" i="44" s="1"/>
  <c r="I317" i="44" s="1"/>
  <c r="G38" i="44"/>
  <c r="F38" i="44" s="1"/>
  <c r="I38" i="44" s="1"/>
  <c r="G178" i="44"/>
  <c r="G230" i="44"/>
  <c r="G242" i="44"/>
  <c r="F242" i="44" s="1"/>
  <c r="I242" i="44" s="1"/>
  <c r="G72" i="44"/>
  <c r="G179" i="44"/>
  <c r="F179" i="44" s="1"/>
  <c r="I179" i="44" s="1"/>
  <c r="G231" i="44"/>
  <c r="F231" i="44" s="1"/>
  <c r="I231" i="44" s="1"/>
  <c r="G296" i="44"/>
  <c r="G180" i="44"/>
  <c r="F180" i="44" s="1"/>
  <c r="I180" i="44" s="1"/>
  <c r="G232" i="44"/>
  <c r="F232" i="44" s="1"/>
  <c r="I232" i="44" s="1"/>
  <c r="G297" i="44"/>
  <c r="F297" i="44" s="1"/>
  <c r="I297" i="44" s="1"/>
  <c r="G74" i="44"/>
  <c r="G181" i="44"/>
  <c r="F181" i="44" s="1"/>
  <c r="I181" i="44" s="1"/>
  <c r="G298" i="44"/>
  <c r="F298" i="44" s="1"/>
  <c r="I298" i="44" s="1"/>
  <c r="G71" i="44"/>
  <c r="G188" i="44"/>
  <c r="F188" i="44" s="1"/>
  <c r="I188" i="44" s="1"/>
  <c r="G182" i="44"/>
  <c r="F182" i="44" s="1"/>
  <c r="I182" i="44" s="1"/>
  <c r="G234" i="44"/>
  <c r="F234" i="44" s="1"/>
  <c r="I234" i="44" s="1"/>
  <c r="G299" i="44"/>
  <c r="F299" i="44" s="1"/>
  <c r="I299" i="44" s="1"/>
  <c r="G183" i="44"/>
  <c r="F183" i="44" s="1"/>
  <c r="I183" i="44" s="1"/>
  <c r="G235" i="44"/>
  <c r="F235" i="44" s="1"/>
  <c r="I235" i="44" s="1"/>
  <c r="G300" i="44"/>
  <c r="F300" i="44" s="1"/>
  <c r="I300" i="44" s="1"/>
  <c r="G184" i="44"/>
  <c r="F184" i="44" s="1"/>
  <c r="I184" i="44" s="1"/>
  <c r="G236" i="44"/>
  <c r="F236" i="44" s="1"/>
  <c r="I236" i="44" s="1"/>
  <c r="G301" i="44"/>
  <c r="F301" i="44" s="1"/>
  <c r="I301" i="44" s="1"/>
  <c r="G185" i="44"/>
  <c r="F185" i="44" s="1"/>
  <c r="I185" i="44" s="1"/>
  <c r="G237" i="44"/>
  <c r="F237" i="44" s="1"/>
  <c r="I237" i="44" s="1"/>
  <c r="G302" i="44"/>
  <c r="G316" i="44"/>
  <c r="F316" i="44" s="1"/>
  <c r="I316" i="44" s="1"/>
  <c r="G186" i="44"/>
  <c r="F186" i="44" s="1"/>
  <c r="I186" i="44" s="1"/>
  <c r="G219" i="44"/>
  <c r="G238" i="44"/>
  <c r="F238" i="44" s="1"/>
  <c r="I238" i="44" s="1"/>
  <c r="G292" i="44"/>
  <c r="G187" i="44"/>
  <c r="F187" i="44" s="1"/>
  <c r="I187" i="44" s="1"/>
  <c r="D19" i="44"/>
  <c r="D12" i="44" s="1"/>
  <c r="E19" i="44"/>
  <c r="E12" i="44" s="1"/>
  <c r="G19" i="44"/>
  <c r="J67" i="44"/>
  <c r="BQ125" i="36"/>
  <c r="AL131" i="36"/>
  <c r="AK132" i="36"/>
  <c r="BS132" i="36" s="1"/>
  <c r="BQ133" i="36"/>
  <c r="F34" i="36"/>
  <c r="F65" i="36"/>
  <c r="F77" i="36"/>
  <c r="F95" i="36"/>
  <c r="AM12" i="36"/>
  <c r="H41" i="36"/>
  <c r="H40" i="36" s="1"/>
  <c r="E122" i="36"/>
  <c r="BQ119" i="36"/>
  <c r="C215" i="34"/>
  <c r="BQ113" i="36"/>
  <c r="BQ108" i="36"/>
  <c r="C123" i="36"/>
  <c r="G215" i="34"/>
  <c r="BO215" i="34" s="1"/>
  <c r="BP215" i="34"/>
  <c r="BP126" i="34"/>
  <c r="BP212" i="34"/>
  <c r="BP175" i="34"/>
  <c r="BP169" i="34"/>
  <c r="F212" i="34"/>
  <c r="BP57" i="34"/>
  <c r="BP55" i="34"/>
  <c r="F157" i="34"/>
  <c r="F126" i="34"/>
  <c r="BP80" i="34"/>
  <c r="BP39" i="34"/>
  <c r="F201" i="34"/>
  <c r="BP173" i="34"/>
  <c r="BP167" i="34"/>
  <c r="BP86" i="34"/>
  <c r="F91" i="34"/>
  <c r="F173" i="34"/>
  <c r="F57" i="34"/>
  <c r="BP92" i="34"/>
  <c r="F199" i="34"/>
  <c r="BP201" i="34"/>
  <c r="BO64" i="34"/>
  <c r="BP81" i="34"/>
  <c r="BN220" i="34"/>
  <c r="BP104" i="34"/>
  <c r="BP171" i="34"/>
  <c r="F168" i="34"/>
  <c r="F88" i="34"/>
  <c r="BP144" i="34"/>
  <c r="F127" i="34"/>
  <c r="H12" i="36"/>
  <c r="BQ132" i="36"/>
  <c r="F167" i="34"/>
  <c r="BP196" i="34"/>
  <c r="F87" i="34"/>
  <c r="BP187" i="34"/>
  <c r="F103" i="34"/>
  <c r="F55" i="34"/>
  <c r="F60" i="34"/>
  <c r="F195" i="34"/>
  <c r="F174" i="34"/>
  <c r="F38" i="34"/>
  <c r="BP88" i="34"/>
  <c r="BP142" i="34"/>
  <c r="F40" i="34"/>
  <c r="F141" i="34"/>
  <c r="F80" i="34"/>
  <c r="F81" i="34"/>
  <c r="F59" i="34"/>
  <c r="F142" i="34"/>
  <c r="F105" i="34"/>
  <c r="F89" i="34"/>
  <c r="F143" i="34"/>
  <c r="F90" i="34"/>
  <c r="F61" i="34"/>
  <c r="F172" i="34"/>
  <c r="F194" i="34"/>
  <c r="F104" i="34"/>
  <c r="F92" i="34"/>
  <c r="F56" i="34"/>
  <c r="F200" i="34"/>
  <c r="F115" i="34"/>
  <c r="F128" i="34"/>
  <c r="F170" i="34"/>
  <c r="F196" i="34"/>
  <c r="BN196" i="34" s="1"/>
  <c r="F187" i="34"/>
  <c r="F175" i="34"/>
  <c r="F144" i="34"/>
  <c r="F85" i="34"/>
  <c r="F58" i="34"/>
  <c r="F171" i="34"/>
  <c r="F102" i="34"/>
  <c r="F86" i="34"/>
  <c r="F198" i="34"/>
  <c r="F66" i="36"/>
  <c r="F78" i="36"/>
  <c r="AM84" i="36"/>
  <c r="AM83" i="36" s="1"/>
  <c r="AM82" i="36" s="1"/>
  <c r="F30" i="36"/>
  <c r="F29" i="36" s="1"/>
  <c r="AM41" i="36"/>
  <c r="AM40" i="36" s="1"/>
  <c r="H19" i="36"/>
  <c r="AK21" i="36"/>
  <c r="AK20" i="36" s="1"/>
  <c r="F69" i="36"/>
  <c r="F76" i="36"/>
  <c r="AK24" i="36"/>
  <c r="AK32" i="36"/>
  <c r="F71" i="36"/>
  <c r="F74" i="36"/>
  <c r="F102" i="36"/>
  <c r="F75" i="36"/>
  <c r="AM19" i="36"/>
  <c r="F64" i="36"/>
  <c r="F17" i="36"/>
  <c r="AK37" i="36"/>
  <c r="AK36" i="36" s="1"/>
  <c r="F79" i="36"/>
  <c r="F18" i="36"/>
  <c r="F68" i="36"/>
  <c r="F80" i="36"/>
  <c r="F73" i="36"/>
  <c r="H84" i="36"/>
  <c r="H83" i="36" s="1"/>
  <c r="H82" i="36" s="1"/>
  <c r="F97" i="36"/>
  <c r="AK98" i="36"/>
  <c r="AK85" i="36"/>
  <c r="F67" i="36"/>
  <c r="F72" i="36"/>
  <c r="AK16" i="36"/>
  <c r="AK94" i="36"/>
  <c r="F96" i="36"/>
  <c r="F35" i="36"/>
  <c r="F25" i="36"/>
  <c r="F33" i="36"/>
  <c r="F70" i="36"/>
  <c r="F39" i="34"/>
  <c r="F117" i="34"/>
  <c r="BP125" i="34"/>
  <c r="F125" i="34"/>
  <c r="BP143" i="34"/>
  <c r="BP174" i="34"/>
  <c r="F169" i="34"/>
  <c r="BP90" i="34"/>
  <c r="BP87" i="34"/>
  <c r="BP38" i="34"/>
  <c r="H47" i="44" l="1"/>
  <c r="N263" i="49"/>
  <c r="Q263" i="49" s="1"/>
  <c r="G290" i="44"/>
  <c r="J290" i="44" s="1"/>
  <c r="H46" i="44"/>
  <c r="K46" i="44" s="1"/>
  <c r="AL28" i="50"/>
  <c r="K47" i="44"/>
  <c r="F47" i="44"/>
  <c r="N20" i="49"/>
  <c r="N19" i="49" s="1"/>
  <c r="O19" i="49"/>
  <c r="O15" i="49" s="1"/>
  <c r="O327" i="49"/>
  <c r="O326" i="49" s="1"/>
  <c r="O310" i="49" s="1"/>
  <c r="O44" i="49"/>
  <c r="O43" i="49" s="1"/>
  <c r="R261" i="49"/>
  <c r="R260" i="49"/>
  <c r="C40" i="44"/>
  <c r="C31" i="44" s="1"/>
  <c r="O259" i="49"/>
  <c r="R259" i="49" s="1"/>
  <c r="N332" i="49"/>
  <c r="Q332" i="49" s="1"/>
  <c r="N329" i="49"/>
  <c r="Q329" i="49" s="1"/>
  <c r="R329" i="49"/>
  <c r="O97" i="49"/>
  <c r="J22" i="49"/>
  <c r="J14" i="49" s="1"/>
  <c r="J13" i="49" s="1"/>
  <c r="O219" i="49"/>
  <c r="R219" i="49" s="1"/>
  <c r="N29" i="49"/>
  <c r="O28" i="49"/>
  <c r="R28" i="49" s="1"/>
  <c r="K54" i="44"/>
  <c r="P33" i="49"/>
  <c r="Q260" i="49"/>
  <c r="N259" i="49"/>
  <c r="N292" i="49"/>
  <c r="Q292" i="49" s="1"/>
  <c r="R292" i="49"/>
  <c r="N44" i="49"/>
  <c r="Q45" i="49"/>
  <c r="R295" i="49"/>
  <c r="N295" i="49"/>
  <c r="Q295" i="49" s="1"/>
  <c r="O288" i="49"/>
  <c r="O287" i="49" s="1"/>
  <c r="O271" i="49" s="1"/>
  <c r="N289" i="49"/>
  <c r="R289" i="49"/>
  <c r="N293" i="49"/>
  <c r="Q293" i="49" s="1"/>
  <c r="R293" i="49"/>
  <c r="O117" i="49"/>
  <c r="N25" i="49"/>
  <c r="O24" i="49"/>
  <c r="O23" i="49" s="1"/>
  <c r="Q118" i="49"/>
  <c r="N117" i="49"/>
  <c r="Q117" i="49" s="1"/>
  <c r="N296" i="49"/>
  <c r="Q296" i="49" s="1"/>
  <c r="R296" i="49"/>
  <c r="N294" i="49"/>
  <c r="Q294" i="49" s="1"/>
  <c r="R294" i="49"/>
  <c r="Q178" i="49"/>
  <c r="N177" i="49"/>
  <c r="N254" i="49"/>
  <c r="Q254" i="49" s="1"/>
  <c r="R254" i="49"/>
  <c r="Q223" i="49"/>
  <c r="R290" i="49"/>
  <c r="N290" i="49"/>
  <c r="Q290" i="49" s="1"/>
  <c r="O177" i="49"/>
  <c r="O176" i="49" s="1"/>
  <c r="R253" i="49"/>
  <c r="O252" i="49"/>
  <c r="O251" i="49" s="1"/>
  <c r="O247" i="49" s="1"/>
  <c r="N253" i="49"/>
  <c r="Q253" i="49" s="1"/>
  <c r="N97" i="49"/>
  <c r="Q98" i="49"/>
  <c r="N291" i="49"/>
  <c r="Q291" i="49" s="1"/>
  <c r="R291" i="49"/>
  <c r="N297" i="49"/>
  <c r="Q297" i="49" s="1"/>
  <c r="R297" i="49"/>
  <c r="O237" i="49"/>
  <c r="N238" i="49"/>
  <c r="I67" i="44"/>
  <c r="H58" i="44"/>
  <c r="P252" i="49"/>
  <c r="P251" i="49" s="1"/>
  <c r="P247" i="49" s="1"/>
  <c r="N255" i="49"/>
  <c r="J245" i="49"/>
  <c r="Q256" i="49"/>
  <c r="F48" i="44"/>
  <c r="F49" i="44"/>
  <c r="I49" i="44" s="1"/>
  <c r="G70" i="44"/>
  <c r="H26" i="44"/>
  <c r="BN215" i="34"/>
  <c r="K44" i="44"/>
  <c r="H42" i="44"/>
  <c r="J197" i="44"/>
  <c r="F197" i="44"/>
  <c r="I197" i="44" s="1"/>
  <c r="J192" i="44"/>
  <c r="F192" i="44"/>
  <c r="I192" i="44" s="1"/>
  <c r="G218" i="44"/>
  <c r="F219" i="44"/>
  <c r="F193" i="44"/>
  <c r="I193" i="44" s="1"/>
  <c r="J193" i="44"/>
  <c r="F72" i="44"/>
  <c r="I72" i="44" s="1"/>
  <c r="J72" i="44"/>
  <c r="J194" i="44"/>
  <c r="F194" i="44"/>
  <c r="I194" i="44" s="1"/>
  <c r="I73" i="44"/>
  <c r="J73" i="44"/>
  <c r="F314" i="44"/>
  <c r="I314" i="44" s="1"/>
  <c r="I315" i="44"/>
  <c r="J195" i="44"/>
  <c r="F195" i="44"/>
  <c r="I195" i="44" s="1"/>
  <c r="J74" i="44"/>
  <c r="F74" i="44"/>
  <c r="I74" i="44" s="1"/>
  <c r="F296" i="44"/>
  <c r="G229" i="44"/>
  <c r="F230" i="44"/>
  <c r="G314" i="44"/>
  <c r="J302" i="44"/>
  <c r="F302" i="44"/>
  <c r="I302" i="44" s="1"/>
  <c r="J196" i="44"/>
  <c r="F196" i="44"/>
  <c r="I196" i="44" s="1"/>
  <c r="J190" i="44"/>
  <c r="F190" i="44"/>
  <c r="I190" i="44" s="1"/>
  <c r="F189" i="44"/>
  <c r="I189" i="44" s="1"/>
  <c r="J189" i="44"/>
  <c r="J292" i="44"/>
  <c r="F292" i="44"/>
  <c r="F71" i="44"/>
  <c r="J71" i="44"/>
  <c r="F191" i="44"/>
  <c r="I191" i="44" s="1"/>
  <c r="J191" i="44"/>
  <c r="F178" i="44"/>
  <c r="G177" i="44"/>
  <c r="J177" i="44" s="1"/>
  <c r="F66" i="44"/>
  <c r="F65" i="44" s="1"/>
  <c r="G64" i="44"/>
  <c r="G16" i="44" s="1"/>
  <c r="J19" i="44"/>
  <c r="I19" i="44"/>
  <c r="H39" i="36"/>
  <c r="AK131" i="36"/>
  <c r="AL122" i="36"/>
  <c r="H11" i="36"/>
  <c r="AM11" i="36"/>
  <c r="AM39" i="36"/>
  <c r="AK19" i="36"/>
  <c r="BQ123" i="36"/>
  <c r="C122" i="36"/>
  <c r="AK12" i="36"/>
  <c r="AK84" i="36"/>
  <c r="AK83" i="36" s="1"/>
  <c r="AK82" i="36" s="1"/>
  <c r="AK40" i="36"/>
  <c r="AK11" i="36" l="1"/>
  <c r="AT28" i="50"/>
  <c r="AL27" i="50"/>
  <c r="AK144" i="36"/>
  <c r="I48" i="44"/>
  <c r="I47" i="44"/>
  <c r="Q20" i="49"/>
  <c r="P246" i="49"/>
  <c r="P245" i="49" s="1"/>
  <c r="O246" i="49"/>
  <c r="O270" i="49"/>
  <c r="C14" i="44"/>
  <c r="C12" i="44" s="1"/>
  <c r="H53" i="44"/>
  <c r="N327" i="49"/>
  <c r="N326" i="49" s="1"/>
  <c r="N310" i="49" s="1"/>
  <c r="O96" i="49"/>
  <c r="O62" i="49" s="1"/>
  <c r="O61" i="49" s="1"/>
  <c r="O60" i="49" s="1"/>
  <c r="O59" i="49" s="1"/>
  <c r="O218" i="49"/>
  <c r="O188" i="49" s="1"/>
  <c r="N28" i="49"/>
  <c r="Q28" i="49" s="1"/>
  <c r="Q29" i="49"/>
  <c r="P32" i="49"/>
  <c r="S33" i="49"/>
  <c r="Q289" i="49"/>
  <c r="N288" i="49"/>
  <c r="N287" i="49" s="1"/>
  <c r="N271" i="49" s="1"/>
  <c r="O147" i="49"/>
  <c r="O146" i="49" s="1"/>
  <c r="R176" i="49"/>
  <c r="N43" i="49"/>
  <c r="Q44" i="49"/>
  <c r="Q19" i="49"/>
  <c r="N15" i="49"/>
  <c r="Q25" i="49"/>
  <c r="N24" i="49"/>
  <c r="N176" i="49"/>
  <c r="N147" i="49" s="1"/>
  <c r="Q177" i="49"/>
  <c r="Q238" i="49"/>
  <c r="N237" i="49"/>
  <c r="Q237" i="49" s="1"/>
  <c r="N96" i="49"/>
  <c r="N62" i="49" s="1"/>
  <c r="N61" i="49" s="1"/>
  <c r="N60" i="49" s="1"/>
  <c r="Q97" i="49"/>
  <c r="Q259" i="49"/>
  <c r="K61" i="44"/>
  <c r="N252" i="49"/>
  <c r="Q255" i="49"/>
  <c r="P36" i="49"/>
  <c r="S40" i="49"/>
  <c r="H41" i="44"/>
  <c r="K42" i="44"/>
  <c r="I292" i="44"/>
  <c r="I230" i="44"/>
  <c r="F229" i="44"/>
  <c r="I229" i="44" s="1"/>
  <c r="I296" i="44"/>
  <c r="F177" i="44"/>
  <c r="I178" i="44"/>
  <c r="F218" i="44"/>
  <c r="I219" i="44"/>
  <c r="G27" i="44"/>
  <c r="G217" i="44"/>
  <c r="G176" i="44" s="1"/>
  <c r="I66" i="44"/>
  <c r="G17" i="44"/>
  <c r="J17" i="44" s="1"/>
  <c r="J70" i="44"/>
  <c r="G289" i="44"/>
  <c r="F70" i="44"/>
  <c r="I71" i="44"/>
  <c r="K39" i="44"/>
  <c r="H15" i="44"/>
  <c r="K58" i="44"/>
  <c r="H10" i="36"/>
  <c r="BS131" i="36"/>
  <c r="AK122" i="36"/>
  <c r="AK103" i="36" s="1"/>
  <c r="AM10" i="36"/>
  <c r="BQ122" i="36"/>
  <c r="AK39" i="36"/>
  <c r="AK10" i="36" s="1"/>
  <c r="AK9" i="36" l="1"/>
  <c r="H9" i="44" s="1"/>
  <c r="AT27" i="50"/>
  <c r="AA27" i="50"/>
  <c r="AL22" i="50"/>
  <c r="K53" i="44"/>
  <c r="H40" i="44"/>
  <c r="H31" i="44" s="1"/>
  <c r="R218" i="49"/>
  <c r="O245" i="49"/>
  <c r="N270" i="49"/>
  <c r="N251" i="49"/>
  <c r="N247" i="49" s="1"/>
  <c r="N246" i="49" s="1"/>
  <c r="Q252" i="49"/>
  <c r="O145" i="49"/>
  <c r="O58" i="49" s="1"/>
  <c r="K15" i="44"/>
  <c r="S32" i="49"/>
  <c r="P22" i="49"/>
  <c r="P14" i="49" s="1"/>
  <c r="P13" i="49" s="1"/>
  <c r="U11" i="49" s="1"/>
  <c r="Q43" i="49"/>
  <c r="Q176" i="49"/>
  <c r="N23" i="49"/>
  <c r="Q24" i="49"/>
  <c r="Q15" i="49"/>
  <c r="R188" i="49"/>
  <c r="S36" i="49"/>
  <c r="J103" i="44"/>
  <c r="G102" i="44"/>
  <c r="J102" i="44" s="1"/>
  <c r="K41" i="44"/>
  <c r="J176" i="44"/>
  <c r="F27" i="44"/>
  <c r="I218" i="44"/>
  <c r="F217" i="44"/>
  <c r="I217" i="44" s="1"/>
  <c r="F17" i="44"/>
  <c r="I17" i="44" s="1"/>
  <c r="I70" i="44"/>
  <c r="I177" i="44"/>
  <c r="J289" i="44"/>
  <c r="G254" i="44"/>
  <c r="F64" i="44"/>
  <c r="I65" i="44"/>
  <c r="K37" i="44"/>
  <c r="BS122" i="36"/>
  <c r="AL21" i="50" l="1"/>
  <c r="AT22" i="50"/>
  <c r="Q251" i="49"/>
  <c r="S22" i="49"/>
  <c r="Q23" i="49"/>
  <c r="N146" i="49"/>
  <c r="Q147" i="49"/>
  <c r="N59" i="49"/>
  <c r="S14" i="49"/>
  <c r="G101" i="44"/>
  <c r="G26" i="44" s="1"/>
  <c r="F176" i="44"/>
  <c r="H14" i="44"/>
  <c r="H12" i="44" s="1"/>
  <c r="K40" i="44"/>
  <c r="I16" i="44"/>
  <c r="I64" i="44"/>
  <c r="G29" i="44"/>
  <c r="J254" i="44"/>
  <c r="I27" i="44"/>
  <c r="K32" i="44"/>
  <c r="AT21" i="50" l="1"/>
  <c r="AL14" i="50"/>
  <c r="K14" i="44"/>
  <c r="O12" i="44"/>
  <c r="Q247" i="49"/>
  <c r="Q146" i="49"/>
  <c r="G100" i="44"/>
  <c r="J100" i="44" s="1"/>
  <c r="J101" i="44"/>
  <c r="I176" i="44"/>
  <c r="F102" i="44"/>
  <c r="G28" i="44"/>
  <c r="J28" i="44" s="1"/>
  <c r="J29" i="44"/>
  <c r="K31" i="44"/>
  <c r="K13" i="44"/>
  <c r="C14" i="36"/>
  <c r="C13" i="36" s="1"/>
  <c r="D16" i="36"/>
  <c r="E16" i="36"/>
  <c r="C17" i="36"/>
  <c r="C18" i="36"/>
  <c r="D21" i="36"/>
  <c r="D20" i="36" s="1"/>
  <c r="E21" i="36"/>
  <c r="E20" i="36" s="1"/>
  <c r="C22" i="36"/>
  <c r="C23" i="36"/>
  <c r="D24" i="36"/>
  <c r="E24" i="36"/>
  <c r="C25" i="36"/>
  <c r="BQ25" i="36" s="1"/>
  <c r="C26" i="36"/>
  <c r="C27" i="36"/>
  <c r="C28" i="36"/>
  <c r="C30" i="36"/>
  <c r="C29" i="36" s="1"/>
  <c r="D32" i="36"/>
  <c r="C33" i="36"/>
  <c r="BQ33" i="36" s="1"/>
  <c r="C34" i="36"/>
  <c r="BQ34" i="36" s="1"/>
  <c r="C35" i="36"/>
  <c r="BQ35" i="36" s="1"/>
  <c r="D37" i="36"/>
  <c r="D36" i="36" s="1"/>
  <c r="E37" i="36"/>
  <c r="E36" i="36" s="1"/>
  <c r="C38" i="36"/>
  <c r="C37" i="36" s="1"/>
  <c r="C36" i="36" s="1"/>
  <c r="D42" i="36"/>
  <c r="E42" i="36"/>
  <c r="C43" i="36"/>
  <c r="C44" i="36"/>
  <c r="C45" i="36"/>
  <c r="C46" i="36"/>
  <c r="C47" i="36"/>
  <c r="C48" i="36"/>
  <c r="C49" i="36"/>
  <c r="C50" i="36"/>
  <c r="C51" i="36"/>
  <c r="C52" i="36"/>
  <c r="C53" i="36"/>
  <c r="C54" i="36"/>
  <c r="C55" i="36"/>
  <c r="C56" i="36"/>
  <c r="C57" i="36"/>
  <c r="C58" i="36"/>
  <c r="C59" i="36"/>
  <c r="C60" i="36"/>
  <c r="C61" i="36"/>
  <c r="C62" i="36"/>
  <c r="D63" i="36"/>
  <c r="C64" i="36"/>
  <c r="C65" i="36"/>
  <c r="C66" i="36"/>
  <c r="C67" i="36"/>
  <c r="C68" i="36"/>
  <c r="C69" i="36"/>
  <c r="C70" i="36"/>
  <c r="C71" i="36"/>
  <c r="C72" i="36"/>
  <c r="C73" i="36"/>
  <c r="C74" i="36"/>
  <c r="C75" i="36"/>
  <c r="C76" i="36"/>
  <c r="C77" i="36"/>
  <c r="C78" i="36"/>
  <c r="C79" i="36"/>
  <c r="C80" i="36"/>
  <c r="D85" i="36"/>
  <c r="E85" i="36"/>
  <c r="C86" i="36"/>
  <c r="C87" i="36"/>
  <c r="C88" i="36"/>
  <c r="C89" i="36"/>
  <c r="C90" i="36"/>
  <c r="C91" i="36"/>
  <c r="C92" i="36"/>
  <c r="C93" i="36"/>
  <c r="D94" i="36"/>
  <c r="E94" i="36"/>
  <c r="C95" i="36"/>
  <c r="C96" i="36"/>
  <c r="BQ96" i="36" s="1"/>
  <c r="C97" i="36"/>
  <c r="BQ97" i="36" s="1"/>
  <c r="E98" i="36"/>
  <c r="C99" i="36"/>
  <c r="C100" i="36"/>
  <c r="C102" i="36"/>
  <c r="D45" i="34"/>
  <c r="D44" i="34" s="1"/>
  <c r="E45" i="34"/>
  <c r="E44" i="34" s="1"/>
  <c r="AH45" i="34"/>
  <c r="AH44" i="34" s="1"/>
  <c r="BM45" i="34"/>
  <c r="BM44" i="34" s="1"/>
  <c r="AT14" i="50" l="1"/>
  <c r="AL13" i="50"/>
  <c r="AT13" i="50" s="1"/>
  <c r="K12" i="44"/>
  <c r="Q246" i="49"/>
  <c r="N245" i="49"/>
  <c r="F101" i="44"/>
  <c r="E12" i="36"/>
  <c r="D12" i="36"/>
  <c r="E84" i="36"/>
  <c r="E83" i="36" s="1"/>
  <c r="E82" i="36" s="1"/>
  <c r="D41" i="36"/>
  <c r="D40" i="36" s="1"/>
  <c r="E19" i="36"/>
  <c r="C32" i="36"/>
  <c r="D19" i="36"/>
  <c r="E41" i="36"/>
  <c r="E40" i="36" s="1"/>
  <c r="C24" i="36"/>
  <c r="D84" i="36"/>
  <c r="D83" i="36" s="1"/>
  <c r="D82" i="36" s="1"/>
  <c r="C42" i="36"/>
  <c r="C21" i="36"/>
  <c r="C20" i="36" s="1"/>
  <c r="C63" i="36"/>
  <c r="C16" i="36"/>
  <c r="C12" i="36" s="1"/>
  <c r="C98" i="36"/>
  <c r="C85" i="36"/>
  <c r="C94" i="36"/>
  <c r="BQ95" i="36"/>
  <c r="Q245" i="49" l="1"/>
  <c r="U245" i="49"/>
  <c r="F26" i="44"/>
  <c r="E39" i="36"/>
  <c r="D39" i="36"/>
  <c r="E11" i="36"/>
  <c r="C41" i="36"/>
  <c r="C40" i="36" s="1"/>
  <c r="C84" i="36"/>
  <c r="C83" i="36" s="1"/>
  <c r="C82" i="36" s="1"/>
  <c r="C19" i="36"/>
  <c r="E10" i="36" l="1"/>
  <c r="C39" i="36"/>
  <c r="C64" i="34"/>
  <c r="E63" i="34"/>
  <c r="F63" i="34"/>
  <c r="G63" i="34"/>
  <c r="AH63" i="34"/>
  <c r="BM63" i="34"/>
  <c r="D63" i="34"/>
  <c r="D177" i="34"/>
  <c r="C185" i="34"/>
  <c r="C15" i="34"/>
  <c r="C14" i="34" s="1"/>
  <c r="BM14" i="34"/>
  <c r="AH14" i="34"/>
  <c r="AH10" i="34" s="1"/>
  <c r="E14" i="34"/>
  <c r="D14" i="34"/>
  <c r="F193" i="34"/>
  <c r="G193" i="34"/>
  <c r="AH193" i="34"/>
  <c r="BM193" i="34"/>
  <c r="D193" i="34"/>
  <c r="E193" i="34"/>
  <c r="F197" i="34"/>
  <c r="G197" i="34"/>
  <c r="AH197" i="34"/>
  <c r="BM197" i="34"/>
  <c r="C199" i="34"/>
  <c r="BN199" i="34" s="1"/>
  <c r="D197" i="34"/>
  <c r="E197" i="34"/>
  <c r="BS10" i="36" l="1"/>
  <c r="F15" i="34"/>
  <c r="F14" i="34" s="1"/>
  <c r="BN14" i="34" s="1"/>
  <c r="BP193" i="34"/>
  <c r="BO193" i="34"/>
  <c r="BO185" i="34"/>
  <c r="BP197" i="34"/>
  <c r="G14" i="34"/>
  <c r="BO15" i="34"/>
  <c r="C63" i="34"/>
  <c r="BN63" i="34" s="1"/>
  <c r="BN64" i="34"/>
  <c r="BO63" i="34"/>
  <c r="F185" i="34"/>
  <c r="BN185" i="34" s="1"/>
  <c r="BM192" i="34"/>
  <c r="E192" i="34"/>
  <c r="D192" i="34"/>
  <c r="G192" i="34"/>
  <c r="AH192" i="34"/>
  <c r="F192" i="34"/>
  <c r="BO14" i="34" l="1"/>
  <c r="G10" i="34"/>
  <c r="BO192" i="34"/>
  <c r="BN15" i="34"/>
  <c r="BP192" i="34"/>
  <c r="C200" i="34" l="1"/>
  <c r="BN200" i="34" s="1"/>
  <c r="C198" i="34"/>
  <c r="BN198" i="34" s="1"/>
  <c r="C195" i="34"/>
  <c r="BN195" i="34" s="1"/>
  <c r="C194" i="34"/>
  <c r="BN194" i="34" s="1"/>
  <c r="C193" i="34" l="1"/>
  <c r="BN193" i="34" s="1"/>
  <c r="F166" i="34"/>
  <c r="G166" i="34"/>
  <c r="AH166" i="34"/>
  <c r="BM166" i="34"/>
  <c r="D166" i="34"/>
  <c r="E166" i="34"/>
  <c r="C172" i="34"/>
  <c r="BN172" i="34" s="1"/>
  <c r="C173" i="34"/>
  <c r="BN173" i="34" s="1"/>
  <c r="C171" i="34"/>
  <c r="BN171" i="34" s="1"/>
  <c r="AH130" i="34"/>
  <c r="BM130" i="34"/>
  <c r="D130" i="34"/>
  <c r="E130" i="34"/>
  <c r="E124" i="34"/>
  <c r="AH203" i="34"/>
  <c r="BM203" i="34"/>
  <c r="D203" i="34"/>
  <c r="E203" i="34"/>
  <c r="BM74" i="34"/>
  <c r="BM71" i="34" s="1"/>
  <c r="AH74" i="34"/>
  <c r="AH71" i="34" s="1"/>
  <c r="E74" i="34"/>
  <c r="E71" i="34" s="1"/>
  <c r="D74" i="34"/>
  <c r="D71" i="34" s="1"/>
  <c r="C201" i="34"/>
  <c r="BN201" i="34" s="1"/>
  <c r="C92" i="34"/>
  <c r="BN92" i="34" s="1"/>
  <c r="C91" i="34"/>
  <c r="BN91" i="34" s="1"/>
  <c r="C90" i="34"/>
  <c r="BN90" i="34" s="1"/>
  <c r="C89" i="34"/>
  <c r="BN89" i="34" s="1"/>
  <c r="C88" i="34"/>
  <c r="BN88" i="34" s="1"/>
  <c r="C87" i="34"/>
  <c r="BN87" i="34" s="1"/>
  <c r="C86" i="34"/>
  <c r="BN86" i="34" s="1"/>
  <c r="C85" i="34"/>
  <c r="BN85" i="34" s="1"/>
  <c r="F84" i="34"/>
  <c r="G84" i="34"/>
  <c r="AH84" i="34"/>
  <c r="BM84" i="34"/>
  <c r="D84" i="34"/>
  <c r="E84" i="34"/>
  <c r="C42" i="34"/>
  <c r="C41" i="34" s="1"/>
  <c r="BM41" i="34"/>
  <c r="AH41" i="34"/>
  <c r="E41" i="34"/>
  <c r="D41" i="34"/>
  <c r="D153" i="34"/>
  <c r="E153" i="34"/>
  <c r="AH153" i="34"/>
  <c r="BM153" i="34"/>
  <c r="F156" i="34"/>
  <c r="G156" i="34"/>
  <c r="AH156" i="34"/>
  <c r="BM156" i="34"/>
  <c r="D156" i="34"/>
  <c r="E156" i="34"/>
  <c r="C157" i="34"/>
  <c r="D98" i="34"/>
  <c r="E98" i="34"/>
  <c r="AH98" i="34"/>
  <c r="BM98" i="34"/>
  <c r="C105" i="34"/>
  <c r="BN105" i="34" s="1"/>
  <c r="C104" i="34"/>
  <c r="BN104" i="34" s="1"/>
  <c r="C103" i="34"/>
  <c r="BN103" i="34" s="1"/>
  <c r="C102" i="34"/>
  <c r="F101" i="34"/>
  <c r="G101" i="34"/>
  <c r="AH101" i="34"/>
  <c r="BM101" i="34"/>
  <c r="D101" i="34"/>
  <c r="E101" i="34"/>
  <c r="BN102" i="34" l="1"/>
  <c r="C101" i="34"/>
  <c r="BN101" i="34" s="1"/>
  <c r="BP101" i="34"/>
  <c r="C156" i="34"/>
  <c r="BN156" i="34" s="1"/>
  <c r="BN157" i="34"/>
  <c r="BP166" i="34"/>
  <c r="BP156" i="34"/>
  <c r="G41" i="34"/>
  <c r="BO41" i="34" s="1"/>
  <c r="BO42" i="34"/>
  <c r="BP84" i="34"/>
  <c r="C197" i="34"/>
  <c r="BN197" i="34" s="1"/>
  <c r="C84" i="34"/>
  <c r="BN84" i="34" s="1"/>
  <c r="F42" i="34"/>
  <c r="C192" i="34" l="1"/>
  <c r="F41" i="34"/>
  <c r="BN41" i="34" s="1"/>
  <c r="BN42" i="34"/>
  <c r="C61" i="34"/>
  <c r="BN61" i="34" s="1"/>
  <c r="C60" i="34"/>
  <c r="BN60" i="34" s="1"/>
  <c r="C59" i="34"/>
  <c r="BN59" i="34" s="1"/>
  <c r="C58" i="34"/>
  <c r="BN58" i="34" s="1"/>
  <c r="C57" i="34"/>
  <c r="BN57" i="34" s="1"/>
  <c r="C56" i="34"/>
  <c r="BN56" i="34" s="1"/>
  <c r="C55" i="34"/>
  <c r="BN55" i="34" s="1"/>
  <c r="F54" i="34"/>
  <c r="G54" i="34"/>
  <c r="AH54" i="34"/>
  <c r="BM54" i="34"/>
  <c r="D54" i="34"/>
  <c r="E54" i="34"/>
  <c r="D79" i="34"/>
  <c r="E79" i="34"/>
  <c r="F79" i="34"/>
  <c r="G79" i="34"/>
  <c r="AH79" i="34"/>
  <c r="BM79" i="34"/>
  <c r="D77" i="34"/>
  <c r="E77" i="34"/>
  <c r="AH77" i="34"/>
  <c r="BM77" i="34"/>
  <c r="C81" i="34"/>
  <c r="BN81" i="34" s="1"/>
  <c r="C80" i="34"/>
  <c r="BN80" i="34" s="1"/>
  <c r="C175" i="34"/>
  <c r="BN175" i="34" s="1"/>
  <c r="D164" i="34"/>
  <c r="D163" i="34" s="1"/>
  <c r="E164" i="34"/>
  <c r="E163" i="34" s="1"/>
  <c r="AH164" i="34"/>
  <c r="AH163" i="34" s="1"/>
  <c r="BM164" i="34"/>
  <c r="BM163" i="34" s="1"/>
  <c r="BN192" i="34" l="1"/>
  <c r="BP79" i="34"/>
  <c r="BP54" i="34"/>
  <c r="C79" i="34"/>
  <c r="BN79" i="34" s="1"/>
  <c r="C54" i="34"/>
  <c r="BN54" i="34" s="1"/>
  <c r="C174" i="34" l="1"/>
  <c r="BN174" i="34" s="1"/>
  <c r="F186" i="34"/>
  <c r="G186" i="34"/>
  <c r="AH186" i="34"/>
  <c r="BM186" i="34"/>
  <c r="D186" i="34"/>
  <c r="E186" i="34"/>
  <c r="C187" i="34"/>
  <c r="BN187" i="34" s="1"/>
  <c r="C169" i="34"/>
  <c r="BN169" i="34" s="1"/>
  <c r="C170" i="34"/>
  <c r="BN170" i="34" s="1"/>
  <c r="C168" i="34"/>
  <c r="BN168" i="34" s="1"/>
  <c r="C167" i="34"/>
  <c r="BN167" i="34" s="1"/>
  <c r="D211" i="34"/>
  <c r="D202" i="34" s="1"/>
  <c r="D191" i="34" s="1"/>
  <c r="E211" i="34"/>
  <c r="E202" i="34" s="1"/>
  <c r="E191" i="34" s="1"/>
  <c r="F211" i="34"/>
  <c r="G211" i="34"/>
  <c r="AH211" i="34"/>
  <c r="AH202" i="34" s="1"/>
  <c r="AH191" i="34" s="1"/>
  <c r="BM211" i="34"/>
  <c r="BM202" i="34" s="1"/>
  <c r="BM191" i="34" s="1"/>
  <c r="C212" i="34"/>
  <c r="BP211" i="34" l="1"/>
  <c r="BP186" i="34"/>
  <c r="C211" i="34"/>
  <c r="BN211" i="34" s="1"/>
  <c r="BN212" i="34"/>
  <c r="C186" i="34"/>
  <c r="BN186" i="34" s="1"/>
  <c r="C166" i="34"/>
  <c r="BN166" i="34" s="1"/>
  <c r="C128" i="34" l="1"/>
  <c r="BN128" i="34" s="1"/>
  <c r="D37" i="34"/>
  <c r="E37" i="34"/>
  <c r="F37" i="34"/>
  <c r="G37" i="34"/>
  <c r="AH37" i="34"/>
  <c r="BM37" i="34"/>
  <c r="C39" i="34"/>
  <c r="BN39" i="34" s="1"/>
  <c r="C40" i="34"/>
  <c r="BN40" i="34" s="1"/>
  <c r="C38" i="34"/>
  <c r="BN38" i="34" s="1"/>
  <c r="AH34" i="34"/>
  <c r="BM34" i="34"/>
  <c r="D34" i="34"/>
  <c r="E34" i="34"/>
  <c r="E31" i="34"/>
  <c r="BP37" i="34" l="1"/>
  <c r="E33" i="34"/>
  <c r="D33" i="34"/>
  <c r="AH33" i="34"/>
  <c r="BM33" i="34"/>
  <c r="C144" i="34" l="1"/>
  <c r="BN144" i="34" s="1"/>
  <c r="C143" i="34"/>
  <c r="BN143" i="34" s="1"/>
  <c r="C142" i="34"/>
  <c r="BN142" i="34" s="1"/>
  <c r="C141" i="34"/>
  <c r="BN141" i="34" s="1"/>
  <c r="F140" i="34"/>
  <c r="G140" i="34"/>
  <c r="AH140" i="34"/>
  <c r="BM140" i="34"/>
  <c r="D140" i="34"/>
  <c r="E140" i="34"/>
  <c r="E137" i="34"/>
  <c r="C127" i="34"/>
  <c r="BN127" i="34" s="1"/>
  <c r="C126" i="34"/>
  <c r="BN126" i="34" s="1"/>
  <c r="C125" i="34"/>
  <c r="BN125" i="34" s="1"/>
  <c r="F124" i="34"/>
  <c r="G124" i="34"/>
  <c r="AH124" i="34"/>
  <c r="BP124" i="34"/>
  <c r="BM124" i="34"/>
  <c r="D124" i="34"/>
  <c r="D120" i="34"/>
  <c r="AH120" i="34"/>
  <c r="BM120" i="34"/>
  <c r="C117" i="34"/>
  <c r="C115" i="34"/>
  <c r="BM116" i="34"/>
  <c r="AH116" i="34"/>
  <c r="G116" i="34"/>
  <c r="F116" i="34"/>
  <c r="E116" i="34"/>
  <c r="D116" i="34"/>
  <c r="BM114" i="34"/>
  <c r="AH114" i="34"/>
  <c r="G114" i="34"/>
  <c r="F114" i="34"/>
  <c r="E114" i="34"/>
  <c r="D114" i="34"/>
  <c r="BR102" i="36"/>
  <c r="BR101" i="36"/>
  <c r="BR100" i="36"/>
  <c r="BR99" i="36"/>
  <c r="BS97" i="36"/>
  <c r="BS96" i="36"/>
  <c r="BS95" i="36"/>
  <c r="BS89" i="36"/>
  <c r="AJ24" i="36"/>
  <c r="AL24" i="36"/>
  <c r="BP24" i="36"/>
  <c r="BS25" i="36"/>
  <c r="BS17" i="36"/>
  <c r="BS18" i="36"/>
  <c r="F16" i="36"/>
  <c r="G16" i="36"/>
  <c r="AJ16" i="36"/>
  <c r="AL16" i="36"/>
  <c r="BP16" i="36"/>
  <c r="BP114" i="34" l="1"/>
  <c r="BP140" i="34"/>
  <c r="BP116" i="34"/>
  <c r="C114" i="34"/>
  <c r="BN114" i="34" s="1"/>
  <c r="BN115" i="34"/>
  <c r="C116" i="34"/>
  <c r="BN117" i="34"/>
  <c r="C140" i="34"/>
  <c r="BN140" i="34" s="1"/>
  <c r="C124" i="34"/>
  <c r="BN124" i="34" s="1"/>
  <c r="G113" i="34"/>
  <c r="G112" i="34" s="1"/>
  <c r="AH113" i="34"/>
  <c r="AH112" i="34" s="1"/>
  <c r="BM113" i="34"/>
  <c r="BM112" i="34" s="1"/>
  <c r="E113" i="34"/>
  <c r="E112" i="34" s="1"/>
  <c r="F113" i="34"/>
  <c r="D113" i="34"/>
  <c r="D112" i="34" s="1"/>
  <c r="F28" i="36"/>
  <c r="BQ28" i="36" s="1"/>
  <c r="C113" i="34" l="1"/>
  <c r="C112" i="34" s="1"/>
  <c r="BN116" i="34"/>
  <c r="F112" i="34"/>
  <c r="BP112" i="34"/>
  <c r="C17" i="48" s="1"/>
  <c r="BP113" i="34"/>
  <c r="F94" i="36"/>
  <c r="G94" i="36"/>
  <c r="AJ94" i="36"/>
  <c r="BS94" i="36"/>
  <c r="AL94" i="36"/>
  <c r="BP94" i="36"/>
  <c r="AJ85" i="36"/>
  <c r="AL85" i="36"/>
  <c r="BP85" i="36"/>
  <c r="BS87" i="36"/>
  <c r="F63" i="36"/>
  <c r="G63" i="36"/>
  <c r="AJ63" i="36"/>
  <c r="AL63" i="36"/>
  <c r="BP63" i="36"/>
  <c r="F32" i="36"/>
  <c r="G32" i="36"/>
  <c r="AJ32" i="36"/>
  <c r="AL32" i="36"/>
  <c r="BP32" i="36"/>
  <c r="O33" i="49" l="1"/>
  <c r="N33" i="49" s="1"/>
  <c r="G54" i="44"/>
  <c r="BN113" i="34"/>
  <c r="BN112" i="34"/>
  <c r="BS32" i="36"/>
  <c r="F89" i="36"/>
  <c r="BQ89" i="36" s="1"/>
  <c r="F87" i="36"/>
  <c r="BQ63" i="36"/>
  <c r="BQ32" i="36"/>
  <c r="O32" i="49" l="1"/>
  <c r="O22" i="49" s="1"/>
  <c r="O14" i="49" s="1"/>
  <c r="Q33" i="49"/>
  <c r="N32" i="49"/>
  <c r="G46" i="44"/>
  <c r="J46" i="44" s="1"/>
  <c r="J50" i="44"/>
  <c r="F50" i="44"/>
  <c r="I50" i="44" s="1"/>
  <c r="G53" i="44"/>
  <c r="F54" i="44"/>
  <c r="BQ87" i="36"/>
  <c r="R22" i="49" l="1"/>
  <c r="Q32" i="49"/>
  <c r="N22" i="49"/>
  <c r="N14" i="49" s="1"/>
  <c r="I54" i="44"/>
  <c r="F53" i="44"/>
  <c r="I53" i="44" s="1"/>
  <c r="F46" i="44"/>
  <c r="I46" i="44" s="1"/>
  <c r="BS16" i="36"/>
  <c r="Q22" i="49" l="1"/>
  <c r="BQ16" i="36"/>
  <c r="AL98" i="36" l="1"/>
  <c r="AL42" i="36"/>
  <c r="AL37" i="36"/>
  <c r="AL36" i="36" s="1"/>
  <c r="AL21" i="36"/>
  <c r="AL20" i="36" s="1"/>
  <c r="AL12" i="36"/>
  <c r="AL19" i="36" l="1"/>
  <c r="AL11" i="36" s="1"/>
  <c r="BR98" i="36" l="1"/>
  <c r="BP98" i="36"/>
  <c r="AJ98" i="36"/>
  <c r="F100" i="36" l="1"/>
  <c r="BQ100" i="36" s="1"/>
  <c r="F99" i="36"/>
  <c r="F98" i="36" s="1"/>
  <c r="BQ99" i="36" l="1"/>
  <c r="BQ98" i="36" s="1"/>
  <c r="C78" i="34"/>
  <c r="C77" i="34" s="1"/>
  <c r="C159" i="34"/>
  <c r="C158" i="34" s="1"/>
  <c r="BM158" i="34"/>
  <c r="AH158" i="34"/>
  <c r="E158" i="34"/>
  <c r="D158" i="34"/>
  <c r="C48" i="34"/>
  <c r="BM47" i="34"/>
  <c r="AH47" i="34"/>
  <c r="E47" i="34"/>
  <c r="D47" i="34"/>
  <c r="C53" i="34"/>
  <c r="C52" i="34"/>
  <c r="C36" i="34"/>
  <c r="C139" i="34"/>
  <c r="C99" i="34"/>
  <c r="C100" i="34"/>
  <c r="C155" i="34"/>
  <c r="C154" i="34"/>
  <c r="BR57" i="36"/>
  <c r="BR58" i="36"/>
  <c r="BR59" i="36"/>
  <c r="BR60" i="36"/>
  <c r="BR54" i="36"/>
  <c r="BR61" i="36"/>
  <c r="BR62" i="36"/>
  <c r="AJ21" i="36"/>
  <c r="AJ20" i="36" s="1"/>
  <c r="AH146" i="34"/>
  <c r="AH145" i="34" s="1"/>
  <c r="BM146" i="34"/>
  <c r="BM145" i="34" s="1"/>
  <c r="BM137" i="34"/>
  <c r="C46" i="34"/>
  <c r="C45" i="34" s="1"/>
  <c r="C44" i="34" s="1"/>
  <c r="D137" i="34"/>
  <c r="D146" i="34"/>
  <c r="D145" i="34" s="1"/>
  <c r="E146" i="34"/>
  <c r="E145" i="34" s="1"/>
  <c r="C147" i="34"/>
  <c r="C146" i="34" s="1"/>
  <c r="C145" i="34" s="1"/>
  <c r="C132" i="34"/>
  <c r="C133" i="34"/>
  <c r="D76" i="34"/>
  <c r="D70" i="34" s="1"/>
  <c r="C204" i="34"/>
  <c r="C205" i="34"/>
  <c r="C206" i="34"/>
  <c r="C207" i="34"/>
  <c r="D21" i="34"/>
  <c r="D20" i="34" s="1"/>
  <c r="D19" i="34" s="1"/>
  <c r="E21" i="34"/>
  <c r="E20" i="34" s="1"/>
  <c r="E19" i="34" s="1"/>
  <c r="AH21" i="34"/>
  <c r="AH20" i="34" s="1"/>
  <c r="AH19" i="34" s="1"/>
  <c r="BM21" i="34"/>
  <c r="BM20" i="34" s="1"/>
  <c r="BM19" i="34" s="1"/>
  <c r="C22" i="34"/>
  <c r="C23" i="34"/>
  <c r="C24" i="34"/>
  <c r="C25" i="34"/>
  <c r="D12" i="34"/>
  <c r="D11" i="34" s="1"/>
  <c r="D10" i="34" s="1"/>
  <c r="E12" i="34"/>
  <c r="E11" i="34" s="1"/>
  <c r="E10" i="34" s="1"/>
  <c r="BM12" i="34"/>
  <c r="BM11" i="34" s="1"/>
  <c r="C13" i="34"/>
  <c r="BM119" i="34"/>
  <c r="AH119" i="34"/>
  <c r="E121" i="34"/>
  <c r="L67" i="49" s="1"/>
  <c r="E122" i="34"/>
  <c r="L68" i="49" s="1"/>
  <c r="D129" i="34"/>
  <c r="E129" i="34"/>
  <c r="AH129" i="34"/>
  <c r="BM129" i="34"/>
  <c r="C131" i="34"/>
  <c r="BP131" i="34"/>
  <c r="C208" i="34"/>
  <c r="C210" i="34"/>
  <c r="C209" i="34"/>
  <c r="C165" i="34"/>
  <c r="C164" i="34" s="1"/>
  <c r="C183" i="34"/>
  <c r="C184" i="34"/>
  <c r="D51" i="34"/>
  <c r="E51" i="34"/>
  <c r="AH51" i="34"/>
  <c r="BM51" i="34"/>
  <c r="D65" i="34"/>
  <c r="D62" i="34" s="1"/>
  <c r="E65" i="34"/>
  <c r="E62" i="34" s="1"/>
  <c r="AH65" i="34"/>
  <c r="AH62" i="34" s="1"/>
  <c r="BM65" i="34"/>
  <c r="BM62" i="34" s="1"/>
  <c r="C66" i="34"/>
  <c r="C65" i="34" s="1"/>
  <c r="C62" i="34" s="1"/>
  <c r="E107" i="34"/>
  <c r="E106" i="34" s="1"/>
  <c r="AH107" i="34"/>
  <c r="AH106" i="34" s="1"/>
  <c r="BM107" i="34"/>
  <c r="BM106" i="34" s="1"/>
  <c r="D83" i="34"/>
  <c r="E83" i="34"/>
  <c r="AH83" i="34"/>
  <c r="BM83" i="34"/>
  <c r="C83" i="34"/>
  <c r="D94" i="34"/>
  <c r="D93" i="34" s="1"/>
  <c r="E94" i="34"/>
  <c r="E93" i="34" s="1"/>
  <c r="AH94" i="34"/>
  <c r="AH93" i="34" s="1"/>
  <c r="BM94" i="34"/>
  <c r="BM93" i="34" s="1"/>
  <c r="C95" i="34"/>
  <c r="C94" i="34" s="1"/>
  <c r="C93" i="34" s="1"/>
  <c r="E177" i="34"/>
  <c r="AH177" i="34"/>
  <c r="BM177" i="34"/>
  <c r="C178" i="34"/>
  <c r="C179" i="34"/>
  <c r="D72" i="34"/>
  <c r="E72" i="34"/>
  <c r="AH72" i="34"/>
  <c r="BM72" i="34"/>
  <c r="C75" i="34"/>
  <c r="C74" i="34" s="1"/>
  <c r="C73" i="34"/>
  <c r="D31" i="34"/>
  <c r="D30" i="34" s="1"/>
  <c r="D29" i="34" s="1"/>
  <c r="AH31" i="34"/>
  <c r="AH30" i="34" s="1"/>
  <c r="AH29" i="34" s="1"/>
  <c r="BM31" i="34"/>
  <c r="BM30" i="34" s="1"/>
  <c r="BM29" i="34" s="1"/>
  <c r="C35" i="34"/>
  <c r="AJ12" i="36"/>
  <c r="BP12" i="36"/>
  <c r="G12" i="36"/>
  <c r="BP21" i="36"/>
  <c r="BP20" i="36" s="1"/>
  <c r="BS23" i="36"/>
  <c r="BR27" i="36"/>
  <c r="F27" i="36"/>
  <c r="AJ37" i="36"/>
  <c r="AJ36" i="36" s="1"/>
  <c r="BP37" i="36"/>
  <c r="BP36" i="36" s="1"/>
  <c r="G37" i="36"/>
  <c r="AJ42" i="36"/>
  <c r="BP42" i="36"/>
  <c r="BS44" i="36"/>
  <c r="BR56" i="36"/>
  <c r="BS46" i="36"/>
  <c r="BS51" i="36"/>
  <c r="BS53" i="36"/>
  <c r="F53" i="36"/>
  <c r="BS45" i="36"/>
  <c r="F51" i="36"/>
  <c r="BM76" i="34"/>
  <c r="BM70" i="34" s="1"/>
  <c r="AH76" i="34"/>
  <c r="AH70" i="34" s="1"/>
  <c r="C180" i="34"/>
  <c r="C181" i="34"/>
  <c r="BS91" i="36"/>
  <c r="BS43" i="36"/>
  <c r="L64" i="49" l="1"/>
  <c r="J67" i="49"/>
  <c r="S67" i="49"/>
  <c r="J68" i="49"/>
  <c r="Q68" i="49" s="1"/>
  <c r="S68" i="49"/>
  <c r="BP107" i="34"/>
  <c r="E119" i="44"/>
  <c r="E118" i="44"/>
  <c r="F48" i="34"/>
  <c r="BN48" i="34" s="1"/>
  <c r="C82" i="34"/>
  <c r="BO73" i="34"/>
  <c r="BP183" i="34"/>
  <c r="BP23" i="34"/>
  <c r="BP205" i="34"/>
  <c r="BO132" i="34"/>
  <c r="BP123" i="34"/>
  <c r="BP207" i="34"/>
  <c r="BP134" i="34"/>
  <c r="BO155" i="34"/>
  <c r="BO36" i="34"/>
  <c r="BP75" i="34"/>
  <c r="BO178" i="34"/>
  <c r="BP181" i="34"/>
  <c r="BP22" i="34"/>
  <c r="BO147" i="34"/>
  <c r="BP25" i="34"/>
  <c r="G47" i="34"/>
  <c r="BO47" i="34" s="1"/>
  <c r="BO48" i="34"/>
  <c r="BO78" i="34"/>
  <c r="G74" i="34"/>
  <c r="G71" i="34" s="1"/>
  <c r="BO71" i="34" s="1"/>
  <c r="BO181" i="34"/>
  <c r="BO22" i="34"/>
  <c r="BP204" i="34"/>
  <c r="BP122" i="34"/>
  <c r="G45" i="34"/>
  <c r="G44" i="34" s="1"/>
  <c r="BP32" i="34"/>
  <c r="BO165" i="34"/>
  <c r="BP163" i="34"/>
  <c r="BP66" i="34"/>
  <c r="BO23" i="34"/>
  <c r="BP35" i="34"/>
  <c r="BP138" i="34"/>
  <c r="BP108" i="34"/>
  <c r="BO139" i="34"/>
  <c r="BP182" i="34"/>
  <c r="BO134" i="34"/>
  <c r="BP83" i="34"/>
  <c r="BO52" i="34"/>
  <c r="BO25" i="34"/>
  <c r="BP210" i="34"/>
  <c r="BP95" i="34"/>
  <c r="BO100" i="34"/>
  <c r="BO53" i="34"/>
  <c r="BO180" i="34"/>
  <c r="BP184" i="34"/>
  <c r="BO133" i="34"/>
  <c r="BP180" i="34"/>
  <c r="BO99" i="34"/>
  <c r="BO159" i="34"/>
  <c r="BP13" i="34"/>
  <c r="BO184" i="34"/>
  <c r="BP24" i="34"/>
  <c r="BP206" i="34"/>
  <c r="BP46" i="34"/>
  <c r="BP73" i="34"/>
  <c r="BP209" i="34"/>
  <c r="BO179" i="34"/>
  <c r="BP208" i="34"/>
  <c r="BP121" i="34"/>
  <c r="BO154" i="34"/>
  <c r="BP130" i="34"/>
  <c r="C12" i="34"/>
  <c r="D43" i="34"/>
  <c r="BM10" i="34"/>
  <c r="C37" i="34"/>
  <c r="BN37" i="34" s="1"/>
  <c r="E43" i="34"/>
  <c r="AH43" i="34"/>
  <c r="BM43" i="34"/>
  <c r="C163" i="34"/>
  <c r="G130" i="34"/>
  <c r="E120" i="34"/>
  <c r="E119" i="34" s="1"/>
  <c r="E118" i="34" s="1"/>
  <c r="C121" i="34"/>
  <c r="BP106" i="34"/>
  <c r="G203" i="34"/>
  <c r="BO203" i="34" s="1"/>
  <c r="C203" i="34"/>
  <c r="C202" i="34" s="1"/>
  <c r="C191" i="34" s="1"/>
  <c r="C71" i="34"/>
  <c r="C72" i="34"/>
  <c r="BM82" i="34"/>
  <c r="AH82" i="34"/>
  <c r="E82" i="34"/>
  <c r="D82" i="34"/>
  <c r="F204" i="34"/>
  <c r="BN204" i="34" s="1"/>
  <c r="F210" i="34"/>
  <c r="BN210" i="34" s="1"/>
  <c r="C153" i="34"/>
  <c r="C152" i="34" s="1"/>
  <c r="C151" i="34" s="1"/>
  <c r="G94" i="34"/>
  <c r="G158" i="34"/>
  <c r="BO158" i="34" s="1"/>
  <c r="G153" i="34"/>
  <c r="BO153" i="34" s="1"/>
  <c r="C108" i="34"/>
  <c r="C107" i="34" s="1"/>
  <c r="C106" i="34" s="1"/>
  <c r="G72" i="34"/>
  <c r="BO72" i="34" s="1"/>
  <c r="F73" i="34"/>
  <c r="BN73" i="34" s="1"/>
  <c r="D107" i="34"/>
  <c r="D106" i="34" s="1"/>
  <c r="G98" i="34"/>
  <c r="BO98" i="34" s="1"/>
  <c r="C98" i="34"/>
  <c r="C97" i="34" s="1"/>
  <c r="BP72" i="34"/>
  <c r="F75" i="34"/>
  <c r="BN75" i="34" s="1"/>
  <c r="C122" i="34"/>
  <c r="G77" i="34"/>
  <c r="BO77" i="34" s="1"/>
  <c r="G164" i="34"/>
  <c r="BO164" i="34" s="1"/>
  <c r="F179" i="34"/>
  <c r="BN179" i="34" s="1"/>
  <c r="G34" i="34"/>
  <c r="C34" i="34"/>
  <c r="F32" i="34"/>
  <c r="F133" i="34"/>
  <c r="BN133" i="34" s="1"/>
  <c r="F23" i="34"/>
  <c r="BN23" i="34" s="1"/>
  <c r="BP65" i="34"/>
  <c r="G146" i="34"/>
  <c r="BO146" i="34" s="1"/>
  <c r="F208" i="34"/>
  <c r="BN208" i="34" s="1"/>
  <c r="F147" i="34"/>
  <c r="C134" i="34"/>
  <c r="C130" i="34" s="1"/>
  <c r="C129" i="34" s="1"/>
  <c r="F22" i="34"/>
  <c r="BN22" i="34" s="1"/>
  <c r="BP94" i="34"/>
  <c r="F209" i="34"/>
  <c r="BN209" i="34" s="1"/>
  <c r="F165" i="34"/>
  <c r="F95" i="34"/>
  <c r="BN95" i="34" s="1"/>
  <c r="F132" i="34"/>
  <c r="BN132" i="34" s="1"/>
  <c r="F138" i="34"/>
  <c r="F183" i="34"/>
  <c r="BN183" i="34" s="1"/>
  <c r="F207" i="34"/>
  <c r="BN207" i="34" s="1"/>
  <c r="F78" i="34"/>
  <c r="BN78" i="34" s="1"/>
  <c r="G120" i="34"/>
  <c r="G119" i="34" s="1"/>
  <c r="E76" i="34"/>
  <c r="E70" i="34" s="1"/>
  <c r="E30" i="34"/>
  <c r="E29" i="34" s="1"/>
  <c r="F131" i="34"/>
  <c r="BN131" i="34" s="1"/>
  <c r="P221" i="49" s="1"/>
  <c r="C32" i="34"/>
  <c r="C31" i="34" s="1"/>
  <c r="C182" i="34"/>
  <c r="G21" i="34"/>
  <c r="G31" i="34"/>
  <c r="G30" i="34" s="1"/>
  <c r="C123" i="34"/>
  <c r="C138" i="34"/>
  <c r="G51" i="34"/>
  <c r="BO51" i="34" s="1"/>
  <c r="F181" i="34"/>
  <c r="BN181" i="34" s="1"/>
  <c r="F159" i="34"/>
  <c r="BN159" i="34" s="1"/>
  <c r="F184" i="34"/>
  <c r="BN184" i="34" s="1"/>
  <c r="F25" i="34"/>
  <c r="BN25" i="34" s="1"/>
  <c r="G24" i="36"/>
  <c r="F38" i="36"/>
  <c r="BQ38" i="36" s="1"/>
  <c r="BR26" i="36"/>
  <c r="BR55" i="36"/>
  <c r="G85" i="36"/>
  <c r="BR85" i="36" s="1"/>
  <c r="BS22" i="36"/>
  <c r="F22" i="36"/>
  <c r="BQ22" i="36" s="1"/>
  <c r="F23" i="36"/>
  <c r="BQ23" i="36" s="1"/>
  <c r="BS49" i="36"/>
  <c r="F45" i="36"/>
  <c r="F47" i="36"/>
  <c r="F46" i="36"/>
  <c r="BQ46" i="36" s="1"/>
  <c r="BS47" i="36"/>
  <c r="BS92" i="36"/>
  <c r="BS88" i="36"/>
  <c r="F44" i="36"/>
  <c r="BQ44" i="36" s="1"/>
  <c r="F91" i="36"/>
  <c r="BQ91" i="36" s="1"/>
  <c r="F93" i="36"/>
  <c r="BQ93" i="36" s="1"/>
  <c r="F92" i="36"/>
  <c r="BQ92" i="36" s="1"/>
  <c r="BS86" i="36"/>
  <c r="BS52" i="36"/>
  <c r="F43" i="36"/>
  <c r="BS50" i="36"/>
  <c r="F50" i="36"/>
  <c r="BQ50" i="36" s="1"/>
  <c r="G177" i="34"/>
  <c r="BO177" i="34" s="1"/>
  <c r="F46" i="34"/>
  <c r="F13" i="34"/>
  <c r="F122" i="34"/>
  <c r="F154" i="34"/>
  <c r="BN154" i="34" s="1"/>
  <c r="F155" i="34"/>
  <c r="BN155" i="34" s="1"/>
  <c r="C21" i="34"/>
  <c r="C20" i="34" s="1"/>
  <c r="C19" i="34" s="1"/>
  <c r="F123" i="34"/>
  <c r="F180" i="34"/>
  <c r="BN180" i="34" s="1"/>
  <c r="F36" i="34"/>
  <c r="BN36" i="34" s="1"/>
  <c r="BS37" i="36"/>
  <c r="BS36" i="36"/>
  <c r="BP31" i="34"/>
  <c r="F35" i="34"/>
  <c r="BN35" i="34" s="1"/>
  <c r="AH118" i="34"/>
  <c r="F121" i="34"/>
  <c r="BS90" i="36"/>
  <c r="F90" i="36"/>
  <c r="BQ90" i="36" s="1"/>
  <c r="BQ51" i="36"/>
  <c r="BS38" i="36"/>
  <c r="BS48" i="36"/>
  <c r="G65" i="34"/>
  <c r="F182" i="34"/>
  <c r="F205" i="34"/>
  <c r="BN205" i="34" s="1"/>
  <c r="F66" i="34"/>
  <c r="BN66" i="34" s="1"/>
  <c r="BP177" i="34"/>
  <c r="C51" i="34"/>
  <c r="F99" i="34"/>
  <c r="BN99" i="34" s="1"/>
  <c r="F134" i="34"/>
  <c r="G107" i="34"/>
  <c r="G106" i="34" s="1"/>
  <c r="F206" i="34"/>
  <c r="BN206" i="34" s="1"/>
  <c r="F108" i="34"/>
  <c r="BP137" i="34"/>
  <c r="F60" i="36"/>
  <c r="F48" i="36"/>
  <c r="BQ48" i="36" s="1"/>
  <c r="F58" i="36"/>
  <c r="F52" i="36"/>
  <c r="BQ52" i="36" s="1"/>
  <c r="BQ53" i="36"/>
  <c r="F59" i="36"/>
  <c r="BQ27" i="36"/>
  <c r="F55" i="36"/>
  <c r="G42" i="36"/>
  <c r="BR42" i="36" s="1"/>
  <c r="BP19" i="36"/>
  <c r="BP11" i="36" s="1"/>
  <c r="AJ19" i="36"/>
  <c r="AJ11" i="36" s="1"/>
  <c r="BS20" i="36"/>
  <c r="F12" i="36"/>
  <c r="F24" i="34"/>
  <c r="BN24" i="34" s="1"/>
  <c r="BP21" i="34"/>
  <c r="F178" i="34"/>
  <c r="BN178" i="34" s="1"/>
  <c r="F53" i="34"/>
  <c r="BN53" i="34" s="1"/>
  <c r="F139" i="34"/>
  <c r="BN139" i="34" s="1"/>
  <c r="F52" i="34"/>
  <c r="BN52" i="34" s="1"/>
  <c r="BM118" i="34"/>
  <c r="D119" i="34"/>
  <c r="D118" i="34" s="1"/>
  <c r="F56" i="36"/>
  <c r="BQ56" i="36" s="1"/>
  <c r="F61" i="36"/>
  <c r="F88" i="36"/>
  <c r="BQ88" i="36" s="1"/>
  <c r="F62" i="36"/>
  <c r="F86" i="36"/>
  <c r="G21" i="36"/>
  <c r="G20" i="36" s="1"/>
  <c r="G36" i="36"/>
  <c r="O39" i="49" s="1"/>
  <c r="N39" i="49" s="1"/>
  <c r="Q39" i="49" s="1"/>
  <c r="F54" i="36"/>
  <c r="BS13" i="36"/>
  <c r="F49" i="36"/>
  <c r="BS24" i="36"/>
  <c r="D11" i="36"/>
  <c r="D10" i="36" s="1"/>
  <c r="C47" i="34"/>
  <c r="C43" i="34" s="1"/>
  <c r="F57" i="36"/>
  <c r="F100" i="34"/>
  <c r="BN100" i="34" s="1"/>
  <c r="BQ12" i="36" l="1"/>
  <c r="BN13" i="34"/>
  <c r="F12" i="34"/>
  <c r="C96" i="34"/>
  <c r="J64" i="49"/>
  <c r="Q67" i="49"/>
  <c r="L63" i="49"/>
  <c r="S64" i="49"/>
  <c r="O40" i="49"/>
  <c r="N40" i="49" s="1"/>
  <c r="S221" i="49"/>
  <c r="N221" i="49"/>
  <c r="P219" i="49"/>
  <c r="C118" i="44"/>
  <c r="K118" i="44"/>
  <c r="E103" i="44"/>
  <c r="K119" i="44"/>
  <c r="C119" i="44"/>
  <c r="I119" i="44" s="1"/>
  <c r="G61" i="44"/>
  <c r="F47" i="34"/>
  <c r="BN47" i="34" s="1"/>
  <c r="BP129" i="34"/>
  <c r="BP76" i="34"/>
  <c r="BN122" i="34"/>
  <c r="G43" i="34"/>
  <c r="BO43" i="34" s="1"/>
  <c r="C34" i="48" s="1"/>
  <c r="BN121" i="34"/>
  <c r="BN108" i="34"/>
  <c r="BN134" i="34"/>
  <c r="BO10" i="34"/>
  <c r="C32" i="48" s="1"/>
  <c r="F146" i="34"/>
  <c r="BN147" i="34"/>
  <c r="BP44" i="34"/>
  <c r="BP45" i="34"/>
  <c r="BP71" i="34"/>
  <c r="BP74" i="34"/>
  <c r="F45" i="34"/>
  <c r="BN45" i="34" s="1"/>
  <c r="BN46" i="34"/>
  <c r="BN138" i="34"/>
  <c r="G20" i="34"/>
  <c r="BO21" i="34"/>
  <c r="BP202" i="34"/>
  <c r="BP203" i="34"/>
  <c r="F164" i="34"/>
  <c r="BN164" i="34" s="1"/>
  <c r="BN165" i="34"/>
  <c r="BP33" i="34"/>
  <c r="BP34" i="34"/>
  <c r="BN32" i="34"/>
  <c r="BN123" i="34"/>
  <c r="C33" i="34"/>
  <c r="BP11" i="34"/>
  <c r="BP12" i="34"/>
  <c r="G33" i="34"/>
  <c r="BO33" i="34" s="1"/>
  <c r="BO34" i="34"/>
  <c r="G129" i="34"/>
  <c r="BO129" i="34" s="1"/>
  <c r="BO130" i="34"/>
  <c r="BN182" i="34"/>
  <c r="BP119" i="34"/>
  <c r="BP120" i="34"/>
  <c r="F37" i="36"/>
  <c r="F36" i="36" s="1"/>
  <c r="BQ36" i="36" s="1"/>
  <c r="BR24" i="36"/>
  <c r="C11" i="34"/>
  <c r="C10" i="34" s="1"/>
  <c r="G62" i="34"/>
  <c r="BO62" i="34" s="1"/>
  <c r="BP62" i="34"/>
  <c r="G202" i="34"/>
  <c r="G163" i="34"/>
  <c r="C177" i="34"/>
  <c r="F130" i="34"/>
  <c r="BN130" i="34" s="1"/>
  <c r="C120" i="34"/>
  <c r="C119" i="34" s="1"/>
  <c r="C118" i="34" s="1"/>
  <c r="F203" i="34"/>
  <c r="F74" i="34"/>
  <c r="G76" i="34"/>
  <c r="BO76" i="34" s="1"/>
  <c r="G93" i="34"/>
  <c r="F72" i="34"/>
  <c r="BN72" i="34" s="1"/>
  <c r="F153" i="34"/>
  <c r="BN153" i="34" s="1"/>
  <c r="F98" i="34"/>
  <c r="BN98" i="34" s="1"/>
  <c r="F77" i="34"/>
  <c r="BN77" i="34" s="1"/>
  <c r="F34" i="34"/>
  <c r="G83" i="34"/>
  <c r="G145" i="34"/>
  <c r="BO145" i="34" s="1"/>
  <c r="F158" i="34"/>
  <c r="BN158" i="34" s="1"/>
  <c r="C137" i="34"/>
  <c r="C136" i="34" s="1"/>
  <c r="C135" i="34" s="1"/>
  <c r="F94" i="34"/>
  <c r="BN94" i="34" s="1"/>
  <c r="F120" i="34"/>
  <c r="F177" i="34"/>
  <c r="F85" i="36"/>
  <c r="BS85" i="36"/>
  <c r="BQ43" i="36"/>
  <c r="F42" i="36"/>
  <c r="BS42" i="36"/>
  <c r="BQ47" i="36"/>
  <c r="BQ45" i="36"/>
  <c r="BQ55" i="36"/>
  <c r="BN12" i="34"/>
  <c r="F31" i="34"/>
  <c r="BP30" i="34"/>
  <c r="F65" i="34"/>
  <c r="F107" i="34"/>
  <c r="BN107" i="34" s="1"/>
  <c r="F51" i="34"/>
  <c r="BN51" i="34" s="1"/>
  <c r="F21" i="36"/>
  <c r="F20" i="36" s="1"/>
  <c r="BS21" i="36"/>
  <c r="BQ13" i="36"/>
  <c r="G19" i="36"/>
  <c r="F21" i="34"/>
  <c r="BN21" i="34" s="1"/>
  <c r="AH137" i="34"/>
  <c r="BQ86" i="36"/>
  <c r="F26" i="36"/>
  <c r="F24" i="36" s="1"/>
  <c r="BQ49" i="36"/>
  <c r="F83" i="34"/>
  <c r="BN83" i="34" s="1"/>
  <c r="C30" i="34"/>
  <c r="BS12" i="36"/>
  <c r="C76" i="34"/>
  <c r="C70" i="34" s="1"/>
  <c r="BS29" i="36"/>
  <c r="AL213" i="50" l="1"/>
  <c r="H290" i="44"/>
  <c r="AT213" i="50"/>
  <c r="AL192" i="50"/>
  <c r="O36" i="49"/>
  <c r="O13" i="49" s="1"/>
  <c r="BO202" i="34"/>
  <c r="G191" i="34"/>
  <c r="BO191" i="34" s="1"/>
  <c r="C40" i="48" s="1"/>
  <c r="BO163" i="34"/>
  <c r="BO20" i="34"/>
  <c r="G19" i="34"/>
  <c r="L62" i="49"/>
  <c r="L61" i="49" s="1"/>
  <c r="L60" i="49" s="1"/>
  <c r="S63" i="49"/>
  <c r="S62" i="49" s="1"/>
  <c r="S61" i="49" s="1"/>
  <c r="J63" i="49"/>
  <c r="Q64" i="49"/>
  <c r="P218" i="49"/>
  <c r="P188" i="49" s="1"/>
  <c r="S219" i="49"/>
  <c r="Q221" i="49"/>
  <c r="N219" i="49"/>
  <c r="Q40" i="49"/>
  <c r="N36" i="49"/>
  <c r="E102" i="44"/>
  <c r="K103" i="44"/>
  <c r="I118" i="44"/>
  <c r="C103" i="44"/>
  <c r="F294" i="44"/>
  <c r="F290" i="44" s="1"/>
  <c r="I290" i="44" s="1"/>
  <c r="K294" i="44"/>
  <c r="G37" i="44"/>
  <c r="G32" i="44" s="1"/>
  <c r="F44" i="44"/>
  <c r="G42" i="44"/>
  <c r="G41" i="44" s="1"/>
  <c r="G40" i="44" s="1"/>
  <c r="G58" i="44"/>
  <c r="G15" i="44" s="1"/>
  <c r="F61" i="44"/>
  <c r="BQ37" i="36"/>
  <c r="BP70" i="34"/>
  <c r="C25" i="48" s="1"/>
  <c r="F44" i="34"/>
  <c r="BN44" i="34" s="1"/>
  <c r="BP118" i="34"/>
  <c r="C7" i="48" s="1"/>
  <c r="F163" i="34"/>
  <c r="BN120" i="34"/>
  <c r="BP191" i="34"/>
  <c r="C15" i="48" s="1"/>
  <c r="C29" i="34"/>
  <c r="BN177" i="34"/>
  <c r="BP82" i="34"/>
  <c r="C14" i="48" s="1"/>
  <c r="BP93" i="34"/>
  <c r="F30" i="34"/>
  <c r="BN30" i="34" s="1"/>
  <c r="BN31" i="34"/>
  <c r="F71" i="34"/>
  <c r="BN71" i="34" s="1"/>
  <c r="BN74" i="34"/>
  <c r="G29" i="34"/>
  <c r="BO29" i="34" s="1"/>
  <c r="C46" i="48" s="1"/>
  <c r="F202" i="34"/>
  <c r="BN203" i="34"/>
  <c r="BP19" i="34"/>
  <c r="C5" i="48" s="1"/>
  <c r="BP20" i="34"/>
  <c r="F33" i="34"/>
  <c r="BN33" i="34" s="1"/>
  <c r="BN34" i="34"/>
  <c r="BP10" i="34"/>
  <c r="C18" i="48" s="1"/>
  <c r="F145" i="34"/>
  <c r="BN145" i="34" s="1"/>
  <c r="BN146" i="34"/>
  <c r="G118" i="34"/>
  <c r="BO118" i="34" s="1"/>
  <c r="C36" i="48" s="1"/>
  <c r="F62" i="34"/>
  <c r="BN62" i="34" s="1"/>
  <c r="BN65" i="34"/>
  <c r="G11" i="36"/>
  <c r="BP43" i="34"/>
  <c r="C6" i="48" s="1"/>
  <c r="G70" i="34"/>
  <c r="BO70" i="34" s="1"/>
  <c r="C37" i="48" s="1"/>
  <c r="G82" i="34"/>
  <c r="BP29" i="34"/>
  <c r="C13" i="48" s="1"/>
  <c r="F93" i="34"/>
  <c r="BN93" i="34" s="1"/>
  <c r="F129" i="34"/>
  <c r="BN129" i="34" s="1"/>
  <c r="F76" i="34"/>
  <c r="BQ42" i="36"/>
  <c r="F11" i="34"/>
  <c r="F10" i="34" s="1"/>
  <c r="C11" i="36"/>
  <c r="C10" i="36" s="1"/>
  <c r="BQ20" i="36"/>
  <c r="G137" i="34"/>
  <c r="BO137" i="34" s="1"/>
  <c r="F119" i="34"/>
  <c r="BN119" i="34" s="1"/>
  <c r="F106" i="34"/>
  <c r="BQ21" i="36"/>
  <c r="BQ29" i="36"/>
  <c r="BR19" i="36"/>
  <c r="F20" i="34"/>
  <c r="F19" i="34" s="1"/>
  <c r="BQ85" i="36"/>
  <c r="BQ26" i="36"/>
  <c r="G31" i="44" l="1"/>
  <c r="G30" i="44" s="1"/>
  <c r="AT192" i="50"/>
  <c r="AL188" i="50"/>
  <c r="AA192" i="50"/>
  <c r="BO19" i="34"/>
  <c r="C33" i="48" s="1"/>
  <c r="F191" i="34"/>
  <c r="BN191" i="34" s="1"/>
  <c r="N13" i="49"/>
  <c r="Q13" i="49" s="1"/>
  <c r="BN163" i="34"/>
  <c r="BN11" i="34"/>
  <c r="BN106" i="34"/>
  <c r="J62" i="49"/>
  <c r="J61" i="49" s="1"/>
  <c r="J60" i="49" s="1"/>
  <c r="Q63" i="49"/>
  <c r="Q62" i="49" s="1"/>
  <c r="Q61" i="49" s="1"/>
  <c r="L59" i="49"/>
  <c r="S60" i="49"/>
  <c r="N218" i="49"/>
  <c r="N189" i="49" s="1"/>
  <c r="Q219" i="49"/>
  <c r="S218" i="49"/>
  <c r="O12" i="49"/>
  <c r="O9" i="49" s="1"/>
  <c r="O10" i="49" s="1"/>
  <c r="R14" i="49"/>
  <c r="Q36" i="49"/>
  <c r="C102" i="44"/>
  <c r="I103" i="44"/>
  <c r="E101" i="44"/>
  <c r="K102" i="44"/>
  <c r="K290" i="44"/>
  <c r="H289" i="44"/>
  <c r="I294" i="44"/>
  <c r="F58" i="44"/>
  <c r="F15" i="44" s="1"/>
  <c r="I61" i="44"/>
  <c r="G14" i="44"/>
  <c r="J40" i="44"/>
  <c r="I44" i="44"/>
  <c r="F42" i="44"/>
  <c r="G13" i="44"/>
  <c r="I39" i="44"/>
  <c r="F37" i="44"/>
  <c r="F43" i="34"/>
  <c r="BN43" i="34" s="1"/>
  <c r="F29" i="34"/>
  <c r="BN29" i="34" s="1"/>
  <c r="BN19" i="34"/>
  <c r="BN20" i="34"/>
  <c r="BN202" i="34"/>
  <c r="BR11" i="36"/>
  <c r="F70" i="34"/>
  <c r="BN70" i="34" s="1"/>
  <c r="BN76" i="34"/>
  <c r="F82" i="34"/>
  <c r="BN82" i="34" s="1"/>
  <c r="F137" i="34"/>
  <c r="BN137" i="34" s="1"/>
  <c r="F118" i="34"/>
  <c r="BN118" i="34" s="1"/>
  <c r="BQ24" i="36"/>
  <c r="F19" i="36"/>
  <c r="F11" i="36" s="1"/>
  <c r="BS19" i="36"/>
  <c r="G12" i="44" l="1"/>
  <c r="J14" i="44"/>
  <c r="N15" i="44"/>
  <c r="AL187" i="50"/>
  <c r="AT188" i="50"/>
  <c r="BN10" i="34"/>
  <c r="J12" i="44"/>
  <c r="J13" i="44"/>
  <c r="J59" i="49"/>
  <c r="Q60" i="49"/>
  <c r="S59" i="49"/>
  <c r="L58" i="49"/>
  <c r="L12" i="49" s="1"/>
  <c r="L9" i="49" s="1"/>
  <c r="L10" i="49" s="1"/>
  <c r="S188" i="49"/>
  <c r="P145" i="49"/>
  <c r="Q218" i="49"/>
  <c r="N188" i="49"/>
  <c r="Q14" i="49"/>
  <c r="E26" i="44"/>
  <c r="E100" i="44"/>
  <c r="E30" i="44" s="1"/>
  <c r="E7" i="44" s="1"/>
  <c r="K101" i="44"/>
  <c r="C101" i="44"/>
  <c r="I102" i="44"/>
  <c r="H254" i="44"/>
  <c r="K289" i="44"/>
  <c r="F289" i="44"/>
  <c r="J31" i="44"/>
  <c r="I42" i="44"/>
  <c r="F41" i="44"/>
  <c r="F32" i="44"/>
  <c r="I37" i="44"/>
  <c r="I15" i="44"/>
  <c r="I58" i="44"/>
  <c r="BS11" i="36"/>
  <c r="BQ19" i="36"/>
  <c r="AT187" i="50" l="1"/>
  <c r="AL186" i="50"/>
  <c r="J58" i="49"/>
  <c r="J12" i="49" s="1"/>
  <c r="J9" i="49" s="1"/>
  <c r="J10" i="49" s="1"/>
  <c r="Q59" i="49"/>
  <c r="Q188" i="49"/>
  <c r="N145" i="49"/>
  <c r="S145" i="49"/>
  <c r="P58" i="49"/>
  <c r="R9" i="49"/>
  <c r="Z61" i="44"/>
  <c r="C26" i="44"/>
  <c r="C100" i="44"/>
  <c r="C30" i="44" s="1"/>
  <c r="C7" i="44" s="1"/>
  <c r="I101" i="44"/>
  <c r="F254" i="44"/>
  <c r="I289" i="44"/>
  <c r="H100" i="44"/>
  <c r="H30" i="44" s="1"/>
  <c r="H7" i="44" s="1"/>
  <c r="H29" i="44"/>
  <c r="K254" i="44"/>
  <c r="F13" i="44"/>
  <c r="I32" i="44"/>
  <c r="G7" i="44"/>
  <c r="J7" i="44" s="1"/>
  <c r="J30" i="44"/>
  <c r="I41" i="44"/>
  <c r="F40" i="44"/>
  <c r="F31" i="44" s="1"/>
  <c r="BQ11" i="36"/>
  <c r="AT186" i="50" l="1"/>
  <c r="AL54" i="50"/>
  <c r="P12" i="49"/>
  <c r="P9" i="49" s="1"/>
  <c r="Q145" i="49"/>
  <c r="N58" i="49"/>
  <c r="N12" i="49" s="1"/>
  <c r="K100" i="44"/>
  <c r="H28" i="44"/>
  <c r="K29" i="44"/>
  <c r="F29" i="44"/>
  <c r="F100" i="44"/>
  <c r="I254" i="44"/>
  <c r="F14" i="44"/>
  <c r="F12" i="44" s="1"/>
  <c r="I40" i="44"/>
  <c r="I13" i="44"/>
  <c r="N27" i="44" l="1"/>
  <c r="AT54" i="50"/>
  <c r="AL53" i="50"/>
  <c r="I14" i="44"/>
  <c r="I12" i="44"/>
  <c r="N9" i="49"/>
  <c r="N10" i="49" s="1"/>
  <c r="Q10" i="49" s="1"/>
  <c r="Q12" i="49"/>
  <c r="S9" i="49"/>
  <c r="P10" i="49"/>
  <c r="K28" i="44"/>
  <c r="I100" i="44"/>
  <c r="F30" i="44"/>
  <c r="K30" i="44"/>
  <c r="F28" i="44"/>
  <c r="I28" i="44" s="1"/>
  <c r="I29" i="44"/>
  <c r="I31" i="44"/>
  <c r="G41" i="36"/>
  <c r="BS63" i="36"/>
  <c r="AL41" i="36"/>
  <c r="AL40" i="36" s="1"/>
  <c r="BP41" i="36"/>
  <c r="BP40" i="36" s="1"/>
  <c r="F41" i="36"/>
  <c r="AJ41" i="36"/>
  <c r="AJ40" i="36" s="1"/>
  <c r="O34" i="44" l="1"/>
  <c r="P31" i="44"/>
  <c r="O27" i="44"/>
  <c r="AL12" i="50"/>
  <c r="AT53" i="50"/>
  <c r="Q9" i="49"/>
  <c r="K7" i="44"/>
  <c r="F7" i="44"/>
  <c r="I7" i="44" s="1"/>
  <c r="I30" i="44"/>
  <c r="BR41" i="36"/>
  <c r="G40" i="36"/>
  <c r="BR40" i="36" s="1"/>
  <c r="BQ41" i="36"/>
  <c r="BS40" i="36"/>
  <c r="BS41" i="36"/>
  <c r="F40" i="36"/>
  <c r="AL11" i="50" l="1"/>
  <c r="AT12" i="50"/>
  <c r="BQ40" i="36"/>
  <c r="G84" i="36"/>
  <c r="G83" i="36" s="1"/>
  <c r="BQ94" i="36"/>
  <c r="F84" i="36"/>
  <c r="AL84" i="36"/>
  <c r="AL83" i="36" s="1"/>
  <c r="AL82" i="36" s="1"/>
  <c r="AL39" i="36" s="1"/>
  <c r="AL10" i="36" s="1"/>
  <c r="BP84" i="36"/>
  <c r="BP83" i="36" s="1"/>
  <c r="BP82" i="36" s="1"/>
  <c r="BP39" i="36" s="1"/>
  <c r="BP10" i="36" s="1"/>
  <c r="AJ84" i="36"/>
  <c r="AJ83" i="36" s="1"/>
  <c r="AJ82" i="36" s="1"/>
  <c r="AJ39" i="36" s="1"/>
  <c r="AJ10" i="36" s="1"/>
  <c r="AL10" i="50" l="1"/>
  <c r="AT10" i="50" s="1"/>
  <c r="AT11" i="50"/>
  <c r="G82" i="36"/>
  <c r="G39" i="36" s="1"/>
  <c r="G10" i="36" s="1"/>
  <c r="BR83" i="36"/>
  <c r="BR84" i="36"/>
  <c r="BQ84" i="36"/>
  <c r="BS84" i="36"/>
  <c r="BS83" i="36"/>
  <c r="F83" i="36"/>
  <c r="BR10" i="36" l="1"/>
  <c r="BR82" i="36"/>
  <c r="BQ83" i="36"/>
  <c r="F82" i="36"/>
  <c r="BR39" i="36"/>
  <c r="BS82" i="36"/>
  <c r="BS39" i="36" l="1"/>
  <c r="F39" i="36"/>
  <c r="F10" i="36" s="1"/>
  <c r="BQ82" i="36"/>
  <c r="BQ10" i="36" l="1"/>
  <c r="BQ39" i="36"/>
  <c r="E136" i="34" l="1"/>
  <c r="E135" i="34" s="1"/>
  <c r="D136" i="34"/>
  <c r="D135" i="34" s="1"/>
  <c r="BM136" i="34"/>
  <c r="BM135" i="34" s="1"/>
  <c r="G136" i="34"/>
  <c r="G135" i="34" s="1"/>
  <c r="AH136" i="34"/>
  <c r="AH135" i="34" s="1"/>
  <c r="F136" i="34"/>
  <c r="F135" i="34" s="1"/>
  <c r="BO136" i="34" l="1"/>
  <c r="BN135" i="34"/>
  <c r="BN136" i="34"/>
  <c r="BP135" i="34"/>
  <c r="C20" i="48" s="1"/>
  <c r="BP136" i="34"/>
  <c r="BO135" i="34" l="1"/>
  <c r="C35" i="48" s="1"/>
  <c r="E176" i="34"/>
  <c r="E162" i="34" s="1"/>
  <c r="C176" i="34"/>
  <c r="C162" i="34" s="1"/>
  <c r="D176" i="34"/>
  <c r="D162" i="34" s="1"/>
  <c r="AH176" i="34"/>
  <c r="AH162" i="34" s="1"/>
  <c r="G176" i="34"/>
  <c r="G162" i="34" s="1"/>
  <c r="BM176" i="34"/>
  <c r="BM162" i="34" s="1"/>
  <c r="F176" i="34"/>
  <c r="F162" i="34" s="1"/>
  <c r="BP176" i="34" l="1"/>
  <c r="BN176" i="34"/>
  <c r="BO176" i="34"/>
  <c r="BO162" i="34" l="1"/>
  <c r="C41" i="48" s="1"/>
  <c r="BN162" i="34"/>
  <c r="BP162" i="34"/>
  <c r="C22" i="48" s="1"/>
  <c r="E50" i="34"/>
  <c r="E49" i="34" s="1"/>
  <c r="C50" i="34"/>
  <c r="C49" i="34" s="1"/>
  <c r="D50" i="34"/>
  <c r="D49" i="34" s="1"/>
  <c r="G50" i="34"/>
  <c r="G49" i="34" s="1"/>
  <c r="F50" i="34"/>
  <c r="AH50" i="34"/>
  <c r="AH49" i="34" s="1"/>
  <c r="BM50" i="34"/>
  <c r="BM49" i="34" s="1"/>
  <c r="BN50" i="34" l="1"/>
  <c r="F49" i="34"/>
  <c r="BP50" i="34"/>
  <c r="BO50" i="34"/>
  <c r="BN49" i="34" l="1"/>
  <c r="BO49" i="34"/>
  <c r="C43" i="48" s="1"/>
  <c r="BP49" i="34"/>
  <c r="C23" i="48" s="1"/>
  <c r="E97" i="34"/>
  <c r="E96" i="34" s="1"/>
  <c r="D97" i="34" l="1"/>
  <c r="D96" i="34" s="1"/>
  <c r="AH97" i="34"/>
  <c r="AH96" i="34" s="1"/>
  <c r="G97" i="34"/>
  <c r="G96" i="34" s="1"/>
  <c r="BP97" i="34"/>
  <c r="BM97" i="34"/>
  <c r="BM96" i="34" s="1"/>
  <c r="F97" i="34"/>
  <c r="F96" i="34" s="1"/>
  <c r="BO97" i="34" l="1"/>
  <c r="BN97" i="34"/>
  <c r="BP96" i="34"/>
  <c r="C10" i="48" s="1"/>
  <c r="BN96" i="34"/>
  <c r="E152" i="34"/>
  <c r="E151" i="34" s="1"/>
  <c r="C9" i="34"/>
  <c r="C8" i="34" s="1"/>
  <c r="D152" i="34"/>
  <c r="D151" i="34" s="1"/>
  <c r="G152" i="34"/>
  <c r="G151" i="34" s="1"/>
  <c r="G9" i="34" s="1"/>
  <c r="G8" i="34" s="1"/>
  <c r="AH152" i="34"/>
  <c r="AH151" i="34" s="1"/>
  <c r="AH9" i="34" s="1"/>
  <c r="AH8" i="34" s="1"/>
  <c r="F152" i="34"/>
  <c r="BM152" i="34"/>
  <c r="BM151" i="34" l="1"/>
  <c r="BM9" i="34" s="1"/>
  <c r="BM8" i="34" s="1"/>
  <c r="F151" i="34"/>
  <c r="F9" i="34" s="1"/>
  <c r="D9" i="34"/>
  <c r="D8" i="34" s="1"/>
  <c r="BO96" i="34"/>
  <c r="C39" i="48" s="1"/>
  <c r="BP152" i="34"/>
  <c r="BN152" i="34"/>
  <c r="BO152" i="34"/>
  <c r="E9" i="34"/>
  <c r="E8" i="34" s="1"/>
  <c r="BN151" i="34" l="1"/>
  <c r="F8" i="34"/>
  <c r="BO151" i="34"/>
  <c r="C38" i="48" s="1"/>
  <c r="BP151" i="34"/>
  <c r="C21" i="48" s="1"/>
  <c r="BP8" i="34" l="1"/>
  <c r="BN9" i="34"/>
  <c r="BN8" i="34"/>
  <c r="BO8" i="34"/>
  <c r="BP9" i="34"/>
  <c r="BO9" i="34"/>
  <c r="H25" i="44" l="1"/>
  <c r="H24" i="44" s="1"/>
  <c r="H11" i="44" s="1"/>
  <c r="C25" i="44"/>
  <c r="C24" i="44" s="1"/>
  <c r="C11" i="44" s="1"/>
  <c r="G25" i="44"/>
  <c r="D25" i="44"/>
  <c r="D24" i="44" s="1"/>
  <c r="D11" i="44" s="1"/>
  <c r="E25" i="44"/>
  <c r="E24" i="44" s="1"/>
  <c r="E11" i="44" s="1"/>
  <c r="O13" i="44" l="1"/>
  <c r="K26" i="44"/>
  <c r="I26" i="44"/>
  <c r="J25" i="44"/>
  <c r="G24" i="44"/>
  <c r="K25" i="44"/>
  <c r="F25" i="44"/>
  <c r="J26" i="44"/>
  <c r="F24" i="44" l="1"/>
  <c r="I25" i="44"/>
  <c r="K24" i="44"/>
  <c r="K11" i="44"/>
  <c r="J24" i="44"/>
  <c r="G11" i="44"/>
  <c r="J11" i="44" s="1"/>
  <c r="F11" i="44" l="1"/>
  <c r="I11" i="44" s="1"/>
  <c r="I24" i="44"/>
  <c r="C107" i="36"/>
  <c r="C104" i="36" s="1"/>
  <c r="BQ110" i="36"/>
  <c r="BP107" i="36"/>
  <c r="O107" i="36"/>
  <c r="K107" i="36"/>
  <c r="BS110" i="36"/>
  <c r="AU107" i="36"/>
  <c r="AU104" i="36" s="1"/>
  <c r="T107" i="36"/>
  <c r="AR107" i="36"/>
  <c r="AR104" i="36" s="1"/>
  <c r="P107" i="36"/>
  <c r="P104" i="36" s="1"/>
  <c r="AP107" i="36"/>
  <c r="AP104" i="36" s="1"/>
  <c r="N107" i="36"/>
  <c r="AJ107" i="36"/>
  <c r="AJ104" i="36" s="1"/>
  <c r="AM107" i="36"/>
  <c r="AM104" i="36" s="1"/>
  <c r="L107" i="36"/>
  <c r="AO107" i="36"/>
  <c r="AV107" i="36"/>
  <c r="H107" i="36"/>
  <c r="H104" i="36" s="1"/>
  <c r="M107" i="36"/>
  <c r="M104" i="36" s="1"/>
  <c r="AQ107" i="36"/>
  <c r="AL107" i="36"/>
  <c r="F107" i="36"/>
  <c r="F104" i="36" s="1"/>
  <c r="I107" i="36"/>
  <c r="G107" i="36"/>
  <c r="AT107" i="36"/>
  <c r="AT104" i="36" s="1"/>
  <c r="Q107" i="36"/>
  <c r="Q104" i="36" s="1"/>
  <c r="AW107" i="36"/>
  <c r="J107" i="36"/>
  <c r="J104" i="36" s="1"/>
  <c r="S107" i="36"/>
  <c r="R107" i="36"/>
  <c r="R104" i="36" s="1"/>
  <c r="D107" i="36"/>
  <c r="D104" i="36" s="1"/>
  <c r="AN107" i="36"/>
  <c r="AN104" i="36" s="1"/>
  <c r="E107" i="36"/>
  <c r="E104" i="36" s="1"/>
  <c r="AY107" i="36"/>
  <c r="AS107" i="36"/>
  <c r="AS104" i="36" s="1"/>
  <c r="AX107" i="36"/>
  <c r="AX104" i="36" s="1"/>
  <c r="AV104" i="36" l="1"/>
  <c r="AV103" i="36" s="1"/>
  <c r="AV9" i="36" s="1"/>
  <c r="BP104" i="36"/>
  <c r="BP103" i="36" s="1"/>
  <c r="BP9" i="36" s="1"/>
  <c r="S104" i="36"/>
  <c r="S103" i="36" s="1"/>
  <c r="S9" i="36" s="1"/>
  <c r="K104" i="36"/>
  <c r="K103" i="36" s="1"/>
  <c r="K9" i="36" s="1"/>
  <c r="T104" i="36"/>
  <c r="T103" i="36" s="1"/>
  <c r="T9" i="36" s="1"/>
  <c r="AO104" i="36"/>
  <c r="AO103" i="36" s="1"/>
  <c r="AO9" i="36" s="1"/>
  <c r="L104" i="36"/>
  <c r="L103" i="36" s="1"/>
  <c r="L9" i="36" s="1"/>
  <c r="AL104" i="36"/>
  <c r="AL103" i="36" s="1"/>
  <c r="AL9" i="36" s="1"/>
  <c r="AW104" i="36"/>
  <c r="AW103" i="36" s="1"/>
  <c r="AW9" i="36" s="1"/>
  <c r="O104" i="36"/>
  <c r="O103" i="36" s="1"/>
  <c r="O9" i="36" s="1"/>
  <c r="G104" i="36"/>
  <c r="G103" i="36" s="1"/>
  <c r="G9" i="36" s="1"/>
  <c r="G9" i="44" s="1"/>
  <c r="N104" i="36"/>
  <c r="N103" i="36" s="1"/>
  <c r="N9" i="36" s="1"/>
  <c r="AQ104" i="36"/>
  <c r="AQ103" i="36" s="1"/>
  <c r="AQ9" i="36" s="1"/>
  <c r="AY104" i="36"/>
  <c r="AY103" i="36" s="1"/>
  <c r="AY9" i="36" s="1"/>
  <c r="I104" i="36"/>
  <c r="I103" i="36" s="1"/>
  <c r="I9" i="36" s="1"/>
  <c r="H103" i="36"/>
  <c r="H9" i="36" s="1"/>
  <c r="AM103" i="36"/>
  <c r="AM9" i="36" s="1"/>
  <c r="AX103" i="36"/>
  <c r="AX9" i="36" s="1"/>
  <c r="AS103" i="36"/>
  <c r="AS9" i="36" s="1"/>
  <c r="AP103" i="36"/>
  <c r="AP9" i="36" s="1"/>
  <c r="E103" i="36"/>
  <c r="E9" i="36" s="1"/>
  <c r="AR103" i="36"/>
  <c r="AR9" i="36" s="1"/>
  <c r="BQ107" i="36"/>
  <c r="Q103" i="36"/>
  <c r="Q9" i="36" s="1"/>
  <c r="AT103" i="36"/>
  <c r="AT9" i="36" s="1"/>
  <c r="D103" i="36"/>
  <c r="AJ103" i="36"/>
  <c r="AJ9" i="36" s="1"/>
  <c r="M103" i="36"/>
  <c r="M9" i="36" s="1"/>
  <c r="P103" i="36"/>
  <c r="P9" i="36" s="1"/>
  <c r="AN103" i="36"/>
  <c r="AN9" i="36" s="1"/>
  <c r="BS107" i="36"/>
  <c r="BQ104" i="36"/>
  <c r="R103" i="36"/>
  <c r="R9" i="36" s="1"/>
  <c r="J103" i="36"/>
  <c r="J9" i="36" s="1"/>
  <c r="AU103" i="36"/>
  <c r="AU9" i="36" s="1"/>
  <c r="F103" i="36"/>
  <c r="E9" i="44" l="1"/>
  <c r="E10" i="44" s="1"/>
  <c r="D9" i="36"/>
  <c r="BR103" i="36"/>
  <c r="BR104" i="36"/>
  <c r="C103" i="36"/>
  <c r="C9" i="36" s="1"/>
  <c r="BS104" i="36"/>
  <c r="F9" i="36"/>
  <c r="F9" i="44" s="1"/>
  <c r="C9" i="44" l="1"/>
  <c r="C10" i="44" s="1"/>
  <c r="D9" i="44"/>
  <c r="D10" i="44" s="1"/>
  <c r="BR9" i="36"/>
  <c r="C45" i="48" s="1"/>
  <c r="BQ103" i="36"/>
  <c r="BS103" i="36"/>
  <c r="G10" i="44"/>
  <c r="BQ9" i="36"/>
  <c r="J9" i="44" l="1"/>
  <c r="BS9" i="36"/>
  <c r="C12" i="48" s="1"/>
  <c r="H10" i="44"/>
  <c r="N10" i="44" s="1"/>
  <c r="I9" i="44"/>
  <c r="F10" i="44"/>
  <c r="I10" i="44" s="1"/>
  <c r="J10" i="44"/>
  <c r="K9" i="44" l="1"/>
  <c r="K10" i="44"/>
</calcChain>
</file>

<file path=xl/sharedStrings.xml><?xml version="1.0" encoding="utf-8"?>
<sst xmlns="http://schemas.openxmlformats.org/spreadsheetml/2006/main" count="2909" uniqueCount="819">
  <si>
    <t>Đơn vị: Triệu đồng</t>
  </si>
  <si>
    <t>TT</t>
  </si>
  <si>
    <t>Danh mục dự án</t>
  </si>
  <si>
    <t>Ghi chú</t>
  </si>
  <si>
    <t>A</t>
  </si>
  <si>
    <t>Các dự án hoàn thành, bàn giao, đưa vào sử dụng đến ngày 31/12/2018</t>
  </si>
  <si>
    <t>*</t>
  </si>
  <si>
    <t>Trả nợ khối lượng các công trình đã hoàn thành, quyết toán</t>
  </si>
  <si>
    <t>1</t>
  </si>
  <si>
    <t>2</t>
  </si>
  <si>
    <t>3</t>
  </si>
  <si>
    <t>4</t>
  </si>
  <si>
    <t>10</t>
  </si>
  <si>
    <t>11</t>
  </si>
  <si>
    <t>12</t>
  </si>
  <si>
    <t>13</t>
  </si>
  <si>
    <t>Nhà văn hóa trung tâm xã Đình Minh</t>
  </si>
  <si>
    <t>Bố trí đủ vốn theo tổng mức đầu tư</t>
  </si>
  <si>
    <t>Trường THCS Thị trấn Trùng Khánh</t>
  </si>
  <si>
    <t>Nhà văn hóa trung tâm xã Ngọc Côn</t>
  </si>
  <si>
    <t>Khu xử lý và hệ thống thoát nước thải Thị Trấn Trùng Khánh</t>
  </si>
  <si>
    <t>B</t>
  </si>
  <si>
    <t>Chương trình mục tiêu quốc gia</t>
  </si>
  <si>
    <t>I</t>
  </si>
  <si>
    <t>CTMTQG xây dựng nông thôn mới</t>
  </si>
  <si>
    <t>Dự án thực hiện theo cơ chế đặc thù NĐ 161</t>
  </si>
  <si>
    <t>Công trình chuyển tiếp</t>
  </si>
  <si>
    <t xml:space="preserve">Dự án khởi công mới </t>
  </si>
  <si>
    <t>Cải tạo, nâng cấp nhà sinh hoạt cộng đồng các xóm, xã Ngọc Côn</t>
  </si>
  <si>
    <t>Đường nội đồng Giộc Vung, xã Ngọc Chung</t>
  </si>
  <si>
    <t>Đường nội đồng Pò Rầy xóm Pác Đông, xã Cảnh Tiên</t>
  </si>
  <si>
    <t>Nước sinh hoạt xóm Nặm Dọi, xã Thông Huề</t>
  </si>
  <si>
    <t>Đường nội đồng Đỏng Dọa-Khưa Héo, xã Ngọc Khê</t>
  </si>
  <si>
    <t>Đường GTNT Cổ Phương 1 - Cổ Phương 2</t>
  </si>
  <si>
    <t>Đường GTNT xóm Nà Ngườm, xã Đức Hồng</t>
  </si>
  <si>
    <t>Dự án không thực hiện theo cơ chế đặc thù</t>
  </si>
  <si>
    <t>Khu xử lý rác thải Cô Lây, xã Đàm Thủy</t>
  </si>
  <si>
    <t>Đường GTNT Nà Hâu - Đà Bè, xã Phong Nặm. Hạng mục: cầu , đường giao thông</t>
  </si>
  <si>
    <t>Đường GTNT Kéo Toong- Bản Chiên, xã Lăng Yên</t>
  </si>
  <si>
    <t>Đường GT liên xã từ UBND xã đến ngã ba Đoài Côn</t>
  </si>
  <si>
    <t>Khu văn hóa - thể thao trung tâm xã Đoài Côn</t>
  </si>
  <si>
    <t>Trường Mầm non Ngọc Chung, xã Ngọc Chung</t>
  </si>
  <si>
    <t>Đường giao thông Nà Gạch-UBND xã Ngọc Khê</t>
  </si>
  <si>
    <t>Mương thủy lợi Pác Cáp-Nga ghi lấn, xã Ngọc Khê</t>
  </si>
  <si>
    <t>Đường GT liên xóm Bản Chang - Giộc Giao, xã Đình Phong</t>
  </si>
  <si>
    <t>Nhà văn hóa Trung tâm xã Đình Phong</t>
  </si>
  <si>
    <t>Bãi tập kết rác thải tập trung xã Ngọc Côn</t>
  </si>
  <si>
    <t>Đường GTNT vào xóm Bản Ruộc, xã Chí Viễn</t>
  </si>
  <si>
    <t>Đường GTNT Nà Lẹng - Boong Trên, xã Chí Viễn</t>
  </si>
  <si>
    <t>II</t>
  </si>
  <si>
    <t>CTMTQG giảm nghèo bền vững</t>
  </si>
  <si>
    <t>Chương trình 135</t>
  </si>
  <si>
    <t>a</t>
  </si>
  <si>
    <t>Đường GTNT xóm Khưa nâu-Phia sách, xã Đình Mình</t>
  </si>
  <si>
    <t>Đường giao thông nội đồng xóm Bản Giăn, xã Lăng Hiếu</t>
  </si>
  <si>
    <t>Đường GT nội đồng xóm Đà Tiên, xã Lăng Hiếu</t>
  </si>
  <si>
    <t>Đường GT nội đồng xóm Thềnh Quốc, xã Cảnh Tiên</t>
  </si>
  <si>
    <t>Đường GTNT xóm Thềnh Khe, xã Cảnh Tiên</t>
  </si>
  <si>
    <t>Đường GTNT xóm Rằng Đin, xã Cảnh Tiên</t>
  </si>
  <si>
    <t>Đường GTNT xóm Pác Thòng, xã Cao Thăng</t>
  </si>
  <si>
    <t>Đường nội đồng xóm Đoỏng Rin, xã Cao Thăng</t>
  </si>
  <si>
    <t>Đường GTNT xóm Pác Ra, xã Cao Thăng</t>
  </si>
  <si>
    <t>Đường GTNT xóm Nặm Thúm, xã Thông Huề</t>
  </si>
  <si>
    <t>Đường nội đồng xóm Cốc Chia, xã Thông Huề</t>
  </si>
  <si>
    <t>Đường nội đồng Lũng Diên xóm Sộc Khăm 2, xã Đức Hồng</t>
  </si>
  <si>
    <t>Đường GTNT Rằng Kheo xóm Sộc Khăm 1, xã Đức Hồng</t>
  </si>
  <si>
    <t>Đường giao thông nội đồng xóm Lung Túng, xã Đức Hồng</t>
  </si>
  <si>
    <t>Mương Pác Bo, xóm Lũng Nà, xã Đức Hồng</t>
  </si>
  <si>
    <t>Đường GT nội đồng xóm Cốc Rầy, xã Thông Huề</t>
  </si>
  <si>
    <t>Mương Thang Bản xóm Phia Mạ, xã Ngọc Côn</t>
  </si>
  <si>
    <t>Nước sinh hoạt xóm Bản Lung, xã Đoài Côn</t>
  </si>
  <si>
    <t>Cải tạo, nâng cấp Nhà văn hóa xóm Pác Quan, xã Ngọc Chung</t>
  </si>
  <si>
    <t>Cải tạo, nâng cấp Nhà văn hóa xóm Lũng Chuông, xã Ngọc Chung</t>
  </si>
  <si>
    <t>Đường GT nội đồng Giộc Khăm-Lũng Chuông, xã Ngọc Chung</t>
  </si>
  <si>
    <t>Nâng cấp, sửa chữa nhà sinh hoạt cộng đồng xóm Ngườm Giang, xã Thân Giáp</t>
  </si>
  <si>
    <t>Nước sinh hoạt xóm Đồng Tâm, xã Thân Giáp</t>
  </si>
  <si>
    <t>Mương nội đồng xóm Phò Tấu, xã Thân Giáp</t>
  </si>
  <si>
    <t>Đường GTNT xóm Tân Phong, xã Phong Châu.Hạng mục: đường, cống thoát nước</t>
  </si>
  <si>
    <t>b</t>
  </si>
  <si>
    <t>Đường GT cột Viettel-Bản Thay, xã Chí Viễn</t>
  </si>
  <si>
    <t>Đường GT nội đồng Lũng Than, xóm Lũng Kít, xã Khâm Thành</t>
  </si>
  <si>
    <t>Đường GTNT Bản Chang - Tân Trung, xã Trung Phúc</t>
  </si>
  <si>
    <t>Đường nội đồng Lũng Chuông, xóm Phò Đon, xã Cao Thăng</t>
  </si>
  <si>
    <t>Mương Bản Thuôn, xã Đàm Thuỷ</t>
  </si>
  <si>
    <t>Đường GTNT liên xóm Đà Bè - Nà Hâu, xã Phong Nặm</t>
  </si>
  <si>
    <t>Đường nội đồng xóm Pác Thàn, xã Đoài Côn</t>
  </si>
  <si>
    <t>Đường GT Đông Niểng-Lũng Choang, xã Lăng Yên</t>
  </si>
  <si>
    <t>Đường giao thông Nà Han - Lũng Củm, xã Trung Phúc</t>
  </si>
  <si>
    <t>Tỉnh bố trí</t>
  </si>
  <si>
    <t>Huyện bố trí</t>
  </si>
  <si>
    <t>Tổng số</t>
  </si>
  <si>
    <t>Tỷ lệ giải ngân (%)</t>
  </si>
  <si>
    <t>Trong đó</t>
  </si>
  <si>
    <t>Thanh toán vốn kéo dài năm trước chuyển sang</t>
  </si>
  <si>
    <t xml:space="preserve">Dự án chuyển tiếp </t>
  </si>
  <si>
    <t>Giải phóng mặt bằng tổng thể để xây dựng các công trình theo Hiệp định hợp tác, bảo vệ và khai thác tài nguyên du lịch thác Bản Giốc (Việt Nam) - Đức Thiên (Trung Quốc) giai đoạn I</t>
  </si>
  <si>
    <t>Các dự án chuyển tiếp</t>
  </si>
  <si>
    <t>(Kèm theo Báo cáo số        /BC-UBND ngày      tháng 05 năm 2019 của UBND huyện Trùng Khánh)</t>
  </si>
  <si>
    <t>Tổng cộng</t>
  </si>
  <si>
    <t>Trụ sở làm việc xã Trung Phúc. Hạng mục: Nhà bếp và công trình phụ trợ</t>
  </si>
  <si>
    <t>Huyện làm chủ đầu tư</t>
  </si>
  <si>
    <t>Xã làm chủ đầu tư</t>
  </si>
  <si>
    <t>Danh mục dự án/Chủ đầu tư</t>
  </si>
  <si>
    <t>Ghi chú</t>
  </si>
  <si>
    <t>Xã Phong Châu</t>
  </si>
  <si>
    <t>Xã Ngọc Côn</t>
  </si>
  <si>
    <t>CTMTQG giảm nghèo bền vững - CT135</t>
  </si>
  <si>
    <t>III</t>
  </si>
  <si>
    <t>IV</t>
  </si>
  <si>
    <t>V</t>
  </si>
  <si>
    <t>VI</t>
  </si>
  <si>
    <t>Xã Cao Thăng</t>
  </si>
  <si>
    <t>VII</t>
  </si>
  <si>
    <t>VIII</t>
  </si>
  <si>
    <t>IX</t>
  </si>
  <si>
    <t>X</t>
  </si>
  <si>
    <t>XI</t>
  </si>
  <si>
    <t xml:space="preserve"> Xã Phong Nặm</t>
  </si>
  <si>
    <t>XII</t>
  </si>
  <si>
    <t>Xã Chí Viễn</t>
  </si>
  <si>
    <t>XIII</t>
  </si>
  <si>
    <t>xã Đàm Thủy</t>
  </si>
  <si>
    <t>Xã Đình phong</t>
  </si>
  <si>
    <t xml:space="preserve"> Xã Lăng Hiếu</t>
  </si>
  <si>
    <t>Xã Ngọc Khê</t>
  </si>
  <si>
    <t>Đường GT nội đồng các xóm, xã Ngọc Khê</t>
  </si>
  <si>
    <t>Khởi công mới</t>
  </si>
  <si>
    <t>`</t>
  </si>
  <si>
    <t>Lũy kế vốn đã thanh toán đến thời điểm báo cáo</t>
  </si>
  <si>
    <t>Chủ đầu Tư: Ban QLDA ĐT&amp;XD huyện</t>
  </si>
  <si>
    <t>Số TT</t>
  </si>
  <si>
    <t>Nguồn vốn/Danh mục dự án</t>
  </si>
  <si>
    <t>Chủ đầu tư</t>
  </si>
  <si>
    <t>Mã dự án, Mã QHNS</t>
  </si>
  <si>
    <t>VỐN SỰ NGHIỆP</t>
  </si>
  <si>
    <t xml:space="preserve">Chương trình MTQG </t>
  </si>
  <si>
    <t>Chương trình MTQG giảm nghèo bền vững</t>
  </si>
  <si>
    <t>1.1</t>
  </si>
  <si>
    <t>Hỗ trợ đầu tư cơ sở hạ tầng</t>
  </si>
  <si>
    <t xml:space="preserve">Các xã đặc biệt khó khăn </t>
  </si>
  <si>
    <t>Ngọc Khê</t>
  </si>
  <si>
    <t>Ngọc Côn</t>
  </si>
  <si>
    <t>Phong Nặm</t>
  </si>
  <si>
    <t>Trung Phúc</t>
  </si>
  <si>
    <t>Chí Viễn</t>
  </si>
  <si>
    <t>Đàm Thủy</t>
  </si>
  <si>
    <t>Đình Phong</t>
  </si>
  <si>
    <t xml:space="preserve">Các xóm đặc biệt khó khăn </t>
  </si>
  <si>
    <t>Đức Hồng</t>
  </si>
  <si>
    <t>Khâm Thành</t>
  </si>
  <si>
    <t>Phong Châu</t>
  </si>
  <si>
    <t>Lăng Hiếu</t>
  </si>
  <si>
    <t>Cao Thăng</t>
  </si>
  <si>
    <t>Hỗ trợ phát triển sản xuất, đa dạng hóa sinh kế, nhân rộng mô hình giảm nghèo</t>
  </si>
  <si>
    <t xml:space="preserve">Hỗ trợ phát triển sản xuất, đa dạng hóa sinh kế các xã đặc biệt khó khăn </t>
  </si>
  <si>
    <t xml:space="preserve">Hỗ trợ phát triển sản xuất, đa dạng hóa sinh kế các xóm đặc biệt khó khăn </t>
  </si>
  <si>
    <t>-</t>
  </si>
  <si>
    <t>1.3</t>
  </si>
  <si>
    <t>Nâng cao năng lực giám sát, đánh giá</t>
  </si>
  <si>
    <t>Phòng Lao động TB &amp; XH</t>
  </si>
  <si>
    <t>Chương trình MTQG xây dựng Nông thôn mới</t>
  </si>
  <si>
    <t>2.1</t>
  </si>
  <si>
    <t>Hỗ trợ phát triển sản xuất liên kết theo chuỗi giá trị, gắn với SX và tiêu thụ</t>
  </si>
  <si>
    <t>2.2</t>
  </si>
  <si>
    <t>Đào tạo nghề cho Lao động nông thôn</t>
  </si>
  <si>
    <t>Trung tâm GDNN-GDTX</t>
  </si>
  <si>
    <t>2.3</t>
  </si>
  <si>
    <t>Vệ sinh môi trường nông thôn, khắc phục ô nhiễm và cải thiện môi trường các làng nghề</t>
  </si>
  <si>
    <t>Phòng Tài nguyên môi trường</t>
  </si>
  <si>
    <t>2.4</t>
  </si>
  <si>
    <t>2.5</t>
  </si>
  <si>
    <t>Tuyên truyền vận động xây dựng nông thôn mới</t>
  </si>
  <si>
    <t>2.6</t>
  </si>
  <si>
    <t xml:space="preserve">Nâng cao chất lượng đời sống văn hóa người dân nông thôn </t>
  </si>
  <si>
    <t>2.7</t>
  </si>
  <si>
    <t>Nâng cao chất lượng, phát huy vai trò của tổ chức đảng, chính quyền, đoàn thể chính trị XH trong XD NTM</t>
  </si>
  <si>
    <t>Phòng Tư pháp</t>
  </si>
  <si>
    <t>Mặt trận tổ quốc huyện Trùng Khánh</t>
  </si>
  <si>
    <t>Hội Liên hiệp phụ nữ huyện Trùng Khánh</t>
  </si>
  <si>
    <t>2.8</t>
  </si>
  <si>
    <t>Khen thưởng đạt chuẩn nông thôn mới</t>
  </si>
  <si>
    <t>2.9</t>
  </si>
  <si>
    <t>Duy tu bảo dưỡng, vận hành các công trình sau đầu tư</t>
  </si>
  <si>
    <t>2.10</t>
  </si>
  <si>
    <t>Giữ vững quốc phòng an ninh và trật tự ATXH</t>
  </si>
  <si>
    <t>2.11</t>
  </si>
  <si>
    <t>Quản lý chương trình</t>
  </si>
  <si>
    <t>Lũy kế vốn đã thanh toán đến thời điểm báo cáo</t>
  </si>
  <si>
    <t>Đường nội đồng Pác Quan- Giộc Khăm, xã Ngọc Chung</t>
  </si>
  <si>
    <t>Đường GTNT xóm Giộc Vung, xã Ngọc Chung</t>
  </si>
  <si>
    <t>Đường nội đồng Đỏng Luông - Bản Giang, xã Đình Phong</t>
  </si>
  <si>
    <t xml:space="preserve">Đường GTNT các xóm, xã Đình Phong </t>
  </si>
  <si>
    <t>Đường nội đồng xóm Nà Tuy, xã Chí Viễn</t>
  </si>
  <si>
    <t>Nhà Văn hóa xóm Pò Tấu, xã Chí Viễn</t>
  </si>
  <si>
    <t>Đường GTNT Đồng Tâm - Đông Môn, xã Chí Viễn</t>
  </si>
  <si>
    <t>Đường GTNT liên xóm Cô Muông - Bản Chang - Bản Phang- Nà Đeng, xã Đàm Thủy</t>
  </si>
  <si>
    <t>Đường nội đồng Lũng Nào - Lũng Rạ, xã Đàm Thủy</t>
  </si>
  <si>
    <t>Đường GTNT Nà Sơn - Bản Hang, xã Chí Viễn</t>
  </si>
  <si>
    <t>Đường nội đồng Bản Ruộc - Nà Mu, xã Chí Viễn</t>
  </si>
  <si>
    <t>Đường ra đồng Nà Du - Nà Gọn - Nà Vả, xã Ngọc Côn</t>
  </si>
  <si>
    <t>Đường liên xóm Pác Thay-Giộc Sung-Nà Lỏng, xã Ngọc Khê</t>
  </si>
  <si>
    <t>Đường nội đồng các xóm, xã phong Nặm</t>
  </si>
  <si>
    <t>Mương thủy lợi xóm Đà Bút - Nà Đoan</t>
  </si>
  <si>
    <t>Vốn tăng thu ngân sách địa phương (tỉnh bố trí)</t>
  </si>
  <si>
    <t>Hỗ trợ xi măng</t>
  </si>
  <si>
    <t>Thị Trấn Trùng Khánh</t>
  </si>
  <si>
    <t>Xã Trung Phúc</t>
  </si>
  <si>
    <t>Đường nội đồng xóm Rằng Rang - Lũng Rẳng xã Lăng Yên</t>
  </si>
  <si>
    <t>F</t>
  </si>
  <si>
    <t xml:space="preserve"> </t>
  </si>
  <si>
    <t>VỐN NGÂN SÁCH ĐỊA PHƯƠNG TỈNH BỔ SUNG</t>
  </si>
  <si>
    <t>Bãi đỗ xe điện và các hạng mục phụ trợ (chân đồi trạm biên phòng), khu du lịch Thác Bản Giốc, huyện Trùng Khánh</t>
  </si>
  <si>
    <t>Kế hoạch vốn kéo dài năm 2019 được phép kéo dài giải ngân sang năm 2020</t>
  </si>
  <si>
    <t>Khắc phục hậu quả bão lũ Cấp nước sinh hoạt xóm Cốc Rầy, Nặm Dọi xã Thông Huề, huyện Trùng Khánh</t>
  </si>
  <si>
    <t>Khu căn cứ chiến đấu phục vụ diễn tập khu vực phòng thủ huyện Trùng Khánh</t>
  </si>
  <si>
    <t>Mương Bản Luông, xã Đình Phong, huyện Trùng Khánh</t>
  </si>
  <si>
    <t>Đường GTNT liên xã Thông Huề - Đoài Côn, huyện Trùng Khánh</t>
  </si>
  <si>
    <t>Các dự án chuyển tiếp dự kiến hoàn thành trong năm 2020</t>
  </si>
  <si>
    <t>Chợ gia súc huyện Trùng Khánh</t>
  </si>
  <si>
    <t>Vốn dự phòng kế hoạch đầu tư công trung hạn (10%)</t>
  </si>
  <si>
    <t>Đường giao thông Tổ 6 - Tổ 13, Thị trấn Trùng Khánh</t>
  </si>
  <si>
    <t>Nhà vệ sinh Chợ Co Sàu, Thị trấn Trùng Khánh</t>
  </si>
  <si>
    <t>Khu xử lý rác xã Thông Huề, huyện Trùng Khánh</t>
  </si>
  <si>
    <t>Các dự án khởi công mới năm 2020</t>
  </si>
  <si>
    <t>Sân vận động xã Ngọc Côn, huyện Trùng Khánh</t>
  </si>
  <si>
    <t xml:space="preserve">VỐN CÂN ĐỐI NGÂN SÁCH ĐỊA PHƯƠNG </t>
  </si>
  <si>
    <t>Đường GTNT xóm Bản Gằn, xã Trung Phúc</t>
  </si>
  <si>
    <t>Đường nội đồng xóm Lũng Lo, xã Đoài Côn</t>
  </si>
  <si>
    <t>Nước sinh hoạt các xóm, xã Ngọc Côn</t>
  </si>
  <si>
    <t>Cấp nước sinh hoạt xóm Bản Ruộc, xã Chí Viễn</t>
  </si>
  <si>
    <t>Nước sinh hoạt xóm Lũng Lầu, xã Ngọc Khê</t>
  </si>
  <si>
    <t>Đường ra vùng sản xuất, xã Ngọc Khê</t>
  </si>
  <si>
    <t>Đường nội đồng Lũng Chuông - Cốc Chia, xã Ngọc Chung</t>
  </si>
  <si>
    <t>Đường nội đồng Pác Bó - Lũng Bắng, xã Ngọc Chung</t>
  </si>
  <si>
    <t>Đường  ra đồng Lũng Niếc-Cô Muông-Bản Giốc, xã Đàm Thủy</t>
  </si>
  <si>
    <t>Đường ra vùng sản xuất Cốc Cá-Ngườm Hoài - Cò Mòi Nà Cuốn- Nôi Đồng Cò cá, xã Đàm Thủy</t>
  </si>
  <si>
    <t>Đường nội đồng Pác Tạng- Nà Ra - Cốc Trú, xã Đàm Thủy</t>
  </si>
  <si>
    <t>Đường GT Bản Thuôn, xã Đàm Thủy</t>
  </si>
  <si>
    <t>Đường nội đồng Bản Thay - Boong Trên - Boong Dưới, xã Chí Viễn</t>
  </si>
  <si>
    <t>Đường nội đồng Lũng Hoạt -Đoỏng Đeng-Gò Ma, xã Chí Viễn</t>
  </si>
  <si>
    <t>Đường nội đồng Keo Háng-Thanh Lâm-Phia Đeng, xã Chí Viễn</t>
  </si>
  <si>
    <t>Đường nội đồng xóm Pác Mác - Lũng Nội, xã Chí Viễn</t>
  </si>
  <si>
    <t>Kế hoạch vốn giao trong năm 2020</t>
  </si>
  <si>
    <t>BIỂU TÌNH HÌNH GIẢI NGÂN CÁC NGUỒN VỐN KẾ HOẠCH ĐẦU TƯ CÔNG NĂM 2020</t>
  </si>
  <si>
    <t>Tổng kế hoạch vốn đầu tư năm 2020</t>
  </si>
  <si>
    <t>Thanh toán kế hoạch vốn giao trong năm 2020</t>
  </si>
  <si>
    <t>Mương Nga Han - Pác Riêng, xã Trung Phúc</t>
  </si>
  <si>
    <t>Đường GTNT Pò Peo - Phia Muông, xã Ngọc Côn</t>
  </si>
  <si>
    <t>Đường GTNT Đông Niểng - Lũng Rẳng, xã Lăng Yên</t>
  </si>
  <si>
    <t>Đường GTNT Lũng Rẳng - Rằng Rang, xã Lăng Yên</t>
  </si>
  <si>
    <t>Vốn dự phòng trung hạn 10%</t>
  </si>
  <si>
    <t>Cải tạo, nâng cấp đường tỉnh 213 (Thị trấn Trùng Khánh - cửa khẩu Pò Peo) huyện Trùng Khánh)</t>
  </si>
  <si>
    <t>Cắm mốc quy hoạch khu vực xã Đàm Thủy, huyện Trùng Khánh</t>
  </si>
  <si>
    <t>BIỂU TÌNH HÌNH THỰC HIỆN VÀ GIẢI NGÂN CÁC NGUỒN VỐN KẾ HOẠCH ĐẦU TƯ CÔNG NĂM 2020 DO CÁC XÃ LÀM CHỦ ĐẦU TƯ</t>
  </si>
  <si>
    <t>KH vốn giao năm 2020</t>
  </si>
  <si>
    <t>Đường giao thông  Bản Thà - Lang Lài, xã Trung Phúc, xã Trung Phúc</t>
  </si>
  <si>
    <t>Đường giao thông Phò Phước - Phò Rẻ, xã Trung Phúc</t>
  </si>
  <si>
    <t>Đường nội đồng Pò Peo-Phia Muông, xã Ngọc Côn</t>
  </si>
  <si>
    <t>Đường ra đồng Cốc Cô-Pác Gọn, xã Ngọc Côn</t>
  </si>
  <si>
    <t>Đường ra đồng Nà Kem - Pác Keo - Nà Thảo, xã Ngọc Côn</t>
  </si>
  <si>
    <t>Đường ra đồng Nà Gọn - Phia Ray, xã Ngọc Côn</t>
  </si>
  <si>
    <t>Đường nội đồng tuyến Tang Sê, xóm Ta Nay, xã Ngọc Khê</t>
  </si>
  <si>
    <t xml:space="preserve"> Đường nội đồng Pác Phao-Keo Má này, xã Ngọc Khê</t>
  </si>
  <si>
    <t>Đường nội đồng từ nhà cộng đồng đến Phia rích, xóm Bản Nhom, xã Ngọc Khê</t>
  </si>
  <si>
    <t>Đường nội đồng Pác Quan, xã Ngọc Chung</t>
  </si>
  <si>
    <t>Mương thủy lợi xóm Cốc Chia, Cảnh Tiên</t>
  </si>
  <si>
    <t>Đường GTNT xóm Sộc Chăng, xã Thân Giáp</t>
  </si>
  <si>
    <t>Đường nội đồng xóm Ngườm Giang, xã Thân Giáp</t>
  </si>
  <si>
    <t>Đường GTNT UBND xã - Thông Lộc, xã Thân Giáp</t>
  </si>
  <si>
    <t>Nước sinh hoạt xóm Thua khuông, xã Thân Giáp</t>
  </si>
  <si>
    <t>Đường GT nội đồng xóm Bản Mang, xã Thân Giáp</t>
  </si>
  <si>
    <t>Mương thủy lợi xóm Bản Khuông, xã Thông Huề</t>
  </si>
  <si>
    <t>Mương thủy lợi xóm Nà Ít, xã Thông Huề</t>
  </si>
  <si>
    <t>Đường ra đồng xóm Rằng Rang, xã Lăng Yên</t>
  </si>
  <si>
    <t>Đường nội đồng 5 xóm, xã Lăng Yên</t>
  </si>
  <si>
    <t>Đường GTNT Nà Đoan - Giốc Rùng, xã Phong Nặm</t>
  </si>
  <si>
    <t>Nhà văn hóa các xóm,  xã Phong Nặm</t>
  </si>
  <si>
    <t>Đường GTNT xóm Đà Bút, xã Phong Nặm</t>
  </si>
  <si>
    <t>Đường nội đồng Nà Chang - Nà Hâu, xã Phong Nặm</t>
  </si>
  <si>
    <t>Đường nội đồng xã Phong Nặm</t>
  </si>
  <si>
    <t>Mương thủy lợi các xóm, xã Phong Nặm</t>
  </si>
  <si>
    <t>Nước sinh hoạt xóm Lũng Rỳ, xã Phong Nặm</t>
  </si>
  <si>
    <t>Đường GTNT liên xóm Đồng Tâm -Gò Ma, xã Chí Viễn</t>
  </si>
  <si>
    <t>Đường GTNT vào xóm Phia Đeng, xã Chí Viễn</t>
  </si>
  <si>
    <t>Đường GTNT Bản Khấy - Đông Long, xã Chí Viễn</t>
  </si>
  <si>
    <t>Đường nội đồng Chúc Bảo - Phia Moóc, xã Chí Viễn</t>
  </si>
  <si>
    <t>Đường liên xóm Bản Dít - Bản Cái, xã Đàm Thủy</t>
  </si>
  <si>
    <t>Mương thủy lợi nội đồng Ta Mấn - Vườn Luông, xã Đình Phong</t>
  </si>
  <si>
    <t>Đường GTNT đi vào xóm Pác Gọn , xã Đình Phong</t>
  </si>
  <si>
    <t>Đường GTNT  Bản Chang - Bo Thốc , xã Đình Phong</t>
  </si>
  <si>
    <t>Nhà văn hóa các xóm,  xã Đình Phong</t>
  </si>
  <si>
    <t>Đường nội đồng Vườn Luông - Giộc Giao</t>
  </si>
  <si>
    <t>Mương thủy lợi Vườn Luông-Ta Mấn</t>
  </si>
  <si>
    <t>Đường GTNT Nà Sa- Lũng Nặm, xã Đình Phong</t>
  </si>
  <si>
    <t>Đường nội đồng xã Đình Phong</t>
  </si>
  <si>
    <t>Dự án khởi công mới</t>
  </si>
  <si>
    <t>Đường GT liên xóm Nà Khiêu - Nà Rầy, xã Đức Hồng</t>
  </si>
  <si>
    <t>Mương nội đồng xóm Sộc Hoắc, xã Đoài Côn</t>
  </si>
  <si>
    <t>Mương nội đồng xóm Pác Thàn, xã Đoài Côn</t>
  </si>
  <si>
    <t>Cải tạo, nâng cấp nhà văn hóa các xóm, xã Phong Nặm</t>
  </si>
  <si>
    <t>Đường GTNT liên xóm Bản Chang-Giộc Giao, xã Đình Phong</t>
  </si>
  <si>
    <t>Đường GTNT xóm Bản Ruộc, xã Chí Viễn</t>
  </si>
  <si>
    <t>Xã Đoài Dương</t>
  </si>
  <si>
    <t>Xã Đức Hồng</t>
  </si>
  <si>
    <t>Mương Phai Cóc, xóm Nà Rầy 2, xã Đức Hồng</t>
  </si>
  <si>
    <t>Đường liên xóm Nà Thin - Sộc Khăm, xã Đức Hồng</t>
  </si>
  <si>
    <t>Đường GTNT xóm Nà Khiêu, xã Đức Hồng</t>
  </si>
  <si>
    <t>XIV</t>
  </si>
  <si>
    <t>TỔNG CỘNG</t>
  </si>
  <si>
    <t>Dự án thực hiện theo cơ chế đặc thù</t>
  </si>
  <si>
    <t>VỐN TĂNG THU NGÂN SÁCH ĐỊA PHƯƠNG (TỈNH BỐ TRÍ)</t>
  </si>
  <si>
    <t>Hỗ trợ xi măng cho các xã</t>
  </si>
  <si>
    <t>Xã Đàm Thủy</t>
  </si>
  <si>
    <t>xã Khâm Thành</t>
  </si>
  <si>
    <t>Đường nội đồng Nà Lung - Pác Nảo xóm Nà Nôm, xã Khâm Thành</t>
  </si>
  <si>
    <t>Đường nội đồng Lũng Pan xóm Nậm Sum, xã Khâm Thành</t>
  </si>
  <si>
    <t>Đường nội đồng Bản Nưa -Cốc Co xóm Đà Hoặc, xã Khâm Thành</t>
  </si>
  <si>
    <t>Đường nội đồng Bo Muôn- Đỏng Đeng xóm Phia Hồng, xã Khâm Thành</t>
  </si>
  <si>
    <t>Đường nội đồng xóm Chăm Che, xã Khâm Thành</t>
  </si>
  <si>
    <t>1.2</t>
  </si>
  <si>
    <t>Vốn nước ngoài</t>
  </si>
  <si>
    <t>Vốn trong nước</t>
  </si>
  <si>
    <t>Huyện Trà lĩnh cũ</t>
  </si>
  <si>
    <t>c</t>
  </si>
  <si>
    <t>Nguồn vốn ngân sách địa phương</t>
  </si>
  <si>
    <t>Thanh toán khối lượng nợ</t>
  </si>
  <si>
    <t>Huyện Trùng Khánh</t>
  </si>
  <si>
    <t>Trung tâm Giáo dục nghề nghiệp - Giáo dục thường xuyên huyện Trà Lĩnh</t>
  </si>
  <si>
    <t>Đường vào khu vực mắt Thần Núi (Nặm Chá) xã Quốc Toản, huyện Trà Lĩnh, tỉnh Cao Bằng - Hạng mục: đường giao thông, bãi đỗ xe và nhà vệ sinh</t>
  </si>
  <si>
    <t>Cải tạo, sửa chữa đường GTNT Đoỏng Có - Vạc Niếng, xã Cao Chương</t>
  </si>
  <si>
    <t>Mương Khuổi Phắc xóm Cốc Cáng, thị trấn Hùng Quốc</t>
  </si>
  <si>
    <t>Đường GTNT xóm Cả Pắng, xã Quang Vinh (giai đoạn 2)</t>
  </si>
  <si>
    <t>VỐN ỨNG TRƯỚC TIỀN TĂNG THU, SỬ DỤNG ĐẤT NĂM 2018</t>
  </si>
  <si>
    <t>Khu nghĩa trang nhân dân khu cửa khẩu Trà Lĩnh</t>
  </si>
  <si>
    <t>Khu tái định cư ơhục vụ GPMB khu cửa khẩu Trà Lĩnh</t>
  </si>
  <si>
    <t>HUYỆN TRÙNG KHÁNH</t>
  </si>
  <si>
    <t>HUYỆN TRÀ LĨNH CŨ</t>
  </si>
  <si>
    <t>Xã Tri Phương</t>
  </si>
  <si>
    <t>Đường GTNT xóm Nà Hán - Lũng Nặm, xã Tri Phương (giai đoạn 2)</t>
  </si>
  <si>
    <t>Đường GTNT Nà Hán - Lũng Ấu, xã Tri Phương</t>
  </si>
  <si>
    <t>Đường GTNT xóm Lũng Nặm, xã Tri Phương</t>
  </si>
  <si>
    <t>Đường GTNT xóm Bình Chỉnh trên, xã Tri Phương</t>
  </si>
  <si>
    <t>Nước sinh hoạt xóm Nà Giốc, xã Tri Phương</t>
  </si>
  <si>
    <t>Nước sinh hoạt xóm Lũng Phầu - Thiến, xã Tri Phương</t>
  </si>
  <si>
    <t>Xã Xuân Nội</t>
  </si>
  <si>
    <t>Mương Cốc Rầy - Thang Sặp, xã Xuân Nội</t>
  </si>
  <si>
    <t>Đường nội đồng xóm Lũng Noọc, xã Xuân Nội</t>
  </si>
  <si>
    <t>Đường bê tông  xóm Nà Ngỏn, xã Xuân Nội</t>
  </si>
  <si>
    <t>Đường GTNT xóm Làn Hoài, xã Xuân Nội</t>
  </si>
  <si>
    <t>Đường GTNT xóm Bản Mán, xã Xuân Nội</t>
  </si>
  <si>
    <t>Xã Cao Chương</t>
  </si>
  <si>
    <t>Đường GTNT Lũng Ong - Thăng Loỏng, xã Cao Chương</t>
  </si>
  <si>
    <t>Vốn dự phòng 10%</t>
  </si>
  <si>
    <t>Xã Quang Vinh</t>
  </si>
  <si>
    <t>Đường bê tông  GTNT xóm Lũng Pán - Lũng Nhùng xã Lưu Ngọc</t>
  </si>
  <si>
    <t>Đường  GTNT Lũng Nặm  - Lũng Đẩy, xã Quang Vinh</t>
  </si>
  <si>
    <t>Đường GTNT Lũng Cưởm - Lũng Rượi, xã Lưu Ngọc</t>
  </si>
  <si>
    <t>Đường GTNT xóm Lũng Xỏm, xã Quang Vinh</t>
  </si>
  <si>
    <t>Đường nội đồng xóm Bản Súm, xã Xuân Nội</t>
  </si>
  <si>
    <t>Đường nội đồng xóm Lũng Mười, xã Xuân Nội</t>
  </si>
  <si>
    <t>Mương Nà Mò Thang Hoài xóm Bản Soa, xã Tri Phương</t>
  </si>
  <si>
    <t>Mương Bó Pảng xóm Bình Chỉnh Trên, xã Tri Phương</t>
  </si>
  <si>
    <t>Mương Nà Khảo xóm Nà Dốc, xã Tri Phương</t>
  </si>
  <si>
    <t>Mương thủy lợi xóm Đồng Soa, xã Tri Phương</t>
  </si>
  <si>
    <t>Đường GTNT xóm Hợp Thành, xã Tri Phương</t>
  </si>
  <si>
    <t>Mương thủy lợi xóm Đông Luông, xã Xuân Nội</t>
  </si>
  <si>
    <t>Mương Hương Hóa - Khuổi Thuổn Súm Dưới, xã Xuân Nội</t>
  </si>
  <si>
    <t>Đường GTNT Lũng Pát - Khôn Rà, xã Lưu Ngọc</t>
  </si>
  <si>
    <t>Tri Phương</t>
  </si>
  <si>
    <t>Xuân Nội</t>
  </si>
  <si>
    <t>Quang Vinh</t>
  </si>
  <si>
    <t>Quang Hán</t>
  </si>
  <si>
    <t>Đập Lũng Ít, Xóm Cốc Cáng, Thị trấn Hùng Quốc</t>
  </si>
  <si>
    <t>TT. Trà Lĩnh</t>
  </si>
  <si>
    <t>Mương Khuổi Mu, xóm Bản Khun, Thị Trấn Hùng Quốc</t>
  </si>
  <si>
    <t>Mương Thủy lợi Cốc Pheo - Kéo Láo, xóm Cô Tố B, xã Cô Mười</t>
  </si>
  <si>
    <t>Quang Trung</t>
  </si>
  <si>
    <t>Mương Pác Bó xóm Lũng Ngùa, xã Quang Trung</t>
  </si>
  <si>
    <t>Khu vui chơi giải trí xã Quang Trung, huyện Trà Lĩnh</t>
  </si>
  <si>
    <t>Đường GTNT Lũng Chang - Sác Thượng - Búng Ổ xã Quang Trung</t>
  </si>
  <si>
    <t>Đường GTNT (mở tuyến) nội đồng Cô Tó - Bó Hoạt, xã Cô Mười</t>
  </si>
  <si>
    <t>Mương Nà Pác, xóm Cô Tó A, xã Cô Mười</t>
  </si>
  <si>
    <t>Đường Nội đồng từ làng ngoài vào làng trong, xóm Bản Tám, xã Cô Mười</t>
  </si>
  <si>
    <t>Mở tuyến đường GTNT nội đồng xóm Cô Tó B, xã Cô Mười</t>
  </si>
  <si>
    <t>Mương Thủy lợi Thang Lý xóm Vạc Khoang, xã Cô Mười</t>
  </si>
  <si>
    <t>Đường bê tông GTNT xóm Lũng Táo, xã Cô Mười</t>
  </si>
  <si>
    <t>Đường nội đồng xóm Cô Mười, xã Cô Mười</t>
  </si>
  <si>
    <t>Đường bê tông GTNT từ UBND xã đến xóm Mán Đâư, xã Xuân Nội</t>
  </si>
  <si>
    <t>Cao Chương</t>
  </si>
  <si>
    <t>Nguồn dự phòng 10%</t>
  </si>
  <si>
    <t>Đường bê tông Pác Tỉnh - Lũng Pát, xã Lưu Ngọc</t>
  </si>
  <si>
    <t>Xã Quang Trung</t>
  </si>
  <si>
    <t>Đường GTNT nội đồng Khau Gà - Bản Ga, xã Quang Trung</t>
  </si>
  <si>
    <t>Xã Quang Hán</t>
  </si>
  <si>
    <t>Đường GTNT Bê tông Roỏng Búa - Lũng Hoài, xã Quang Hán</t>
  </si>
  <si>
    <t>Mương Pài Mảy xóm Cô Mười, xã Cô Mười</t>
  </si>
  <si>
    <t>Thị Trấn Trà Lĩnh</t>
  </si>
  <si>
    <t>Mương Khuổi Rưa xóm Bản Tám, xã Cô Mười</t>
  </si>
  <si>
    <t>Đường Bê tông Đông Luông - Bản Súm Trên, xã Xuân Nội</t>
  </si>
  <si>
    <t>GN đến 31/03/2020</t>
  </si>
  <si>
    <t>Đường GTNT xóm Lũng Tung (xã Xuân Nội) - Đông Căm (xã Tri Phương)</t>
  </si>
  <si>
    <t>Mương thủy lợi Nà Cải - Thang Sặp, xã Cao Chương</t>
  </si>
  <si>
    <t>Nước sinh hoạt khu Đông Bố thuộc xóm Cốc Cáng, thị trấn Hùng Quốc</t>
  </si>
  <si>
    <t>Vốn Trong Nước</t>
  </si>
  <si>
    <t>Vốn Nước ngoài</t>
  </si>
  <si>
    <t>Đường GTNT (bê tông) xóm Lũng Giang, xã Quốc Toản</t>
  </si>
  <si>
    <t>Đường GTNT bê tông Bản Mặc - Khau Phải, xã Quang Hán</t>
  </si>
  <si>
    <t>Đường GTNT xóm Bản Súm trên - xóm Bản Súm Dưới, xã Xuân Nội</t>
  </si>
  <si>
    <t>Vốn kéo dài năm 2019 được phép kéo dài giải ngân sang năm 2020</t>
  </si>
  <si>
    <t>Thực hiện đề án nhiệm vụ khác do TTCP phê duyệt</t>
  </si>
  <si>
    <t>GN đến 15/04/2020</t>
  </si>
  <si>
    <t>Kế hoạch vốn kéo dài năm 2019  sang năm 2020</t>
  </si>
  <si>
    <t>Trong đó:</t>
  </si>
  <si>
    <t>1.4</t>
  </si>
  <si>
    <t>Vốn ngân sách địa phương tỉnh bổ sung</t>
  </si>
  <si>
    <t>Vốn ứng trước tiền tăng thu sử dụng đất năm 2018</t>
  </si>
  <si>
    <t>1.5</t>
  </si>
  <si>
    <t>1.6</t>
  </si>
  <si>
    <t>1.7</t>
  </si>
  <si>
    <t xml:space="preserve">Vốn nước ngoài </t>
  </si>
  <si>
    <t>Vốn nước ngoài (bao gồm vốn dự phòng)</t>
  </si>
  <si>
    <t>Đầu tư từ nguồn thu xổ số kiến thiết</t>
  </si>
  <si>
    <t>1.8</t>
  </si>
  <si>
    <t>chưa giao</t>
  </si>
  <si>
    <t>BIỂU CHI TIẾT</t>
  </si>
  <si>
    <t>Đoài Dương</t>
  </si>
  <si>
    <t>TTrấn Trùng Khánh</t>
  </si>
  <si>
    <t>Tiểu DA 1: Hỗ trợ đầu tư CSHT xã, thôn đặc biệt khó khăn</t>
  </si>
  <si>
    <t>P. NN &amp; PTNT</t>
  </si>
  <si>
    <t>NS xã</t>
  </si>
  <si>
    <t>Thị trấn Trà Lĩnh (xã Khu vực II)</t>
  </si>
  <si>
    <t>TT Trà Lĩnh</t>
  </si>
  <si>
    <t>P. Dân tộc</t>
  </si>
  <si>
    <t>P. LĐTBXH</t>
  </si>
  <si>
    <t>TTrấn Trà LĨnh</t>
  </si>
  <si>
    <t>Thực hiện Chương trình mỗi xã một sản phẩm</t>
  </si>
  <si>
    <t>25/3</t>
  </si>
  <si>
    <t>TT GDNN-GDTX</t>
  </si>
  <si>
    <t>P. TNMT</t>
  </si>
  <si>
    <t>Phòng Y tế</t>
  </si>
  <si>
    <t>Phối hợp với UBND các xã tuyên truyền về NTM</t>
  </si>
  <si>
    <t>H. Phụ Nữ</t>
  </si>
  <si>
    <t>MTTQ</t>
  </si>
  <si>
    <t>Phòng Văn hóa &amp; Thông tin</t>
  </si>
  <si>
    <t>P. VH &amp; TT</t>
  </si>
  <si>
    <t>P. Tư pháp</t>
  </si>
  <si>
    <t>NSX</t>
  </si>
  <si>
    <t>Phòng Kinh tế và Hạ tầng</t>
  </si>
  <si>
    <t>P. KT &amp; HT</t>
  </si>
  <si>
    <t>NX xã</t>
  </si>
  <si>
    <t>2.12</t>
  </si>
  <si>
    <t>Kế hoạch vốn giao 2020</t>
  </si>
  <si>
    <t>Giải ngân vốn kế hoạch 2020</t>
  </si>
  <si>
    <t>Tỷ lệ %</t>
  </si>
  <si>
    <t>TÌNH HÌNH GIẢI NGÂN VỐN SỰ NGHIỆP CHƯƠNG TRÌNH MTQG NĂM 2020</t>
  </si>
  <si>
    <t>Phụ lục 1</t>
  </si>
  <si>
    <t>Đơn vị</t>
  </si>
  <si>
    <t>Báo cáo giải ngân Kế hoạch năm 2020</t>
  </si>
  <si>
    <t>Báo cáo giải ngân Kế hoạch vốn kéo dài 2019 sang 2020</t>
  </si>
  <si>
    <t xml:space="preserve">Báo cáo giải ngân Kế hoạch vốn sự nghiệp </t>
  </si>
  <si>
    <t>CT MTQG XD NTM</t>
  </si>
  <si>
    <t>CT MTQG giảm nghèo bền vững</t>
  </si>
  <si>
    <t>Ban quản lý dự án đầu tư và xây dựng huyện</t>
  </si>
  <si>
    <t>x</t>
  </si>
  <si>
    <t>CÁC XÃ/THỊ TRẤN</t>
  </si>
  <si>
    <t>01</t>
  </si>
  <si>
    <t>02</t>
  </si>
  <si>
    <t>03</t>
  </si>
  <si>
    <t>04</t>
  </si>
  <si>
    <t>05</t>
  </si>
  <si>
    <t>06</t>
  </si>
  <si>
    <t>07</t>
  </si>
  <si>
    <t>08</t>
  </si>
  <si>
    <t>09</t>
  </si>
  <si>
    <t>14</t>
  </si>
  <si>
    <t>15</t>
  </si>
  <si>
    <t>16</t>
  </si>
  <si>
    <t>17</t>
  </si>
  <si>
    <t>18</t>
  </si>
  <si>
    <t>19</t>
  </si>
  <si>
    <t>20</t>
  </si>
  <si>
    <t>21</t>
  </si>
  <si>
    <t>Đang triển khai thi công</t>
  </si>
  <si>
    <t>GN đến 27/04/2020</t>
  </si>
  <si>
    <t>GN đến 15/05/2020</t>
  </si>
  <si>
    <t>Đường  GTNT Cả Hoàn - Cả Pắng xã Quang Vinh</t>
  </si>
  <si>
    <t>Đường GTNT Lũng Ngùa - Củng Kẹo xã Tri Phương</t>
  </si>
  <si>
    <t>Thực hiện đề án nhiệm vụ khác do TTCP phê duyệt, các dự án đang triển khai</t>
  </si>
  <si>
    <t>GN đến 24/05/2020</t>
  </si>
  <si>
    <t>GN đến 31/5/2020</t>
  </si>
  <si>
    <t>Đã hoàn thành, chưa quyết toán vốn</t>
  </si>
  <si>
    <t>GN đến 16/6/2020</t>
  </si>
  <si>
    <t>GN đến 25/6/2020</t>
  </si>
  <si>
    <t>đang sửa lại hồ sơ</t>
  </si>
  <si>
    <t>đang sửa hồ sơ</t>
  </si>
  <si>
    <t>Đến 30/6/2020</t>
  </si>
  <si>
    <t>GN đến 30/6/2020</t>
  </si>
  <si>
    <t>Tiến độ thực hiện</t>
  </si>
  <si>
    <t>Những khó khăn vương mắc</t>
  </si>
  <si>
    <t>Chưa nộp</t>
  </si>
  <si>
    <t>Nộp báo cáo bản giấy</t>
  </si>
  <si>
    <t>Nộp báo cáo bản mềm</t>
  </si>
  <si>
    <t xml:space="preserve"> BAN</t>
  </si>
  <si>
    <t>Nộp đúng thời gian quy định</t>
  </si>
  <si>
    <t>Nộp chậm</t>
  </si>
  <si>
    <t>Vốn năm 2019 sang 2020</t>
  </si>
  <si>
    <t>Đang xây dựng  kế hoạch thực hiện</t>
  </si>
  <si>
    <t>Đang xây dựng dự toán thực hiện</t>
  </si>
  <si>
    <t>Đang xây dựng kế hoạch thực hiện</t>
  </si>
  <si>
    <t>Đã xây dựng dự án lợn xong nhưng do dịch bệnh nền chuyển sang dự án khac và đang lấy nhu cầu của nhân dân</t>
  </si>
  <si>
    <t>Xã đã xây dựng nhu cầu dự án lợn xong. Do dịch bênh nên đang xây dựng dự án khác và đàn lấy nhu cầu</t>
  </si>
  <si>
    <t xml:space="preserve">Đang thực hiện lập tờ trình và dự án để trình huyện </t>
  </si>
  <si>
    <t xml:space="preserve">Đang triển khai </t>
  </si>
  <si>
    <t>Đang chờ huyện phê duyệt đề án</t>
  </si>
  <si>
    <t>Đang lập hồ sơ</t>
  </si>
  <si>
    <t>Chuẩn bị nghiệm thu nhà đã làm xong; chưa trình thẩm định danh sách phê duyệt</t>
  </si>
  <si>
    <t>Đang lập hồ sơ duy tu</t>
  </si>
  <si>
    <t>Đang thi công</t>
  </si>
  <si>
    <t>Đang lấy nhu cầu của người dân để xây dựng báo cáo đề xuất</t>
  </si>
  <si>
    <t>Đang hoàn hoàn thiện hồ sơ thanh toán</t>
  </si>
  <si>
    <t>Đang trình thẩm định, phê duyệt</t>
  </si>
  <si>
    <t>Đang trình huyện thẩm định, phê duyệt</t>
  </si>
  <si>
    <t>Đang chờ huyện phê duyệt dự án</t>
  </si>
  <si>
    <t>Đang tổng hợp nhu cầu từ các xã</t>
  </si>
  <si>
    <t>Bà con nhân dân chưa mặn mà với công tác đào tạo nghề.</t>
  </si>
  <si>
    <t>Đang làm thủ tục thanh toán</t>
  </si>
  <si>
    <t>Hiện nay xóm Tân Phong đã có QĐ 958 của Ban Dân Tộc Trung ương hoàn thành chương trình 135 giai đoạn 2017-2020. Vậy có tiếp tục thực hiện chi hỗ trợ phát triến sản xuất nữa không</t>
  </si>
  <si>
    <t>Hiện nay xóm Khưa nâu đã có QĐ 958 của Ban Dân Tộc Trung ương hoàn thành chương trình 135 giai đoạn 2017-2020. Vậy có tiếp tục thực hiện chi hỗ trợ phát triến sản xuất nữa không</t>
  </si>
  <si>
    <t>Đang xây dựng lại dự án do ban đầu xây dựng nhu cầu lợn</t>
  </si>
  <si>
    <t xml:space="preserve">Đã giải ngân </t>
  </si>
  <si>
    <t>GN đến 10/7/2020</t>
  </si>
  <si>
    <t xml:space="preserve">STT </t>
  </si>
  <si>
    <t xml:space="preserve">Tên công trình </t>
  </si>
  <si>
    <t>Tỷ lệ (%)</t>
  </si>
  <si>
    <t>Cải tạo sửa chữa đường giao thông Hiếu Lễ - UBND xã Lăng Hiếu</t>
  </si>
  <si>
    <t>Cải tạo sửa chữa đường giao thông Vươn Luông - ủy ban xã Đình Phong</t>
  </si>
  <si>
    <t>Cải tạo sửa chữa đường giao thông Ta Liêng - Ủy ban xã Đình Phong</t>
  </si>
  <si>
    <t>Cải tạo sửa chữa đường giao thông Thang Phia - Ủy ban xã Khâm Thành</t>
  </si>
  <si>
    <t>Cải tạo sửa chữa đường GTNT Nà Ít - Ủy ban xã Thông Huề</t>
  </si>
  <si>
    <t>Cải tạo sửa chữa đường GTNT Thong Ma - Ủy ban xã Thông Huề</t>
  </si>
  <si>
    <t>Cải tạo sửa chữa đường GTNT Giộc Sâu - Ủy ban xã Ngọc Khê</t>
  </si>
  <si>
    <t>Cải tạo sửa chữa đường giao thông Nà Bản - UBND xã Phong Châu</t>
  </si>
  <si>
    <t>Cải tạo, sửa chữa khắc phục thiên tai đường GT Pác Gọn, xã Đình Phong, huyện Trùng Khánh</t>
  </si>
  <si>
    <t>Cải tạo, sửa chữa khắc phục thiên tai đường GT Bản Piên, xã Phong Châu, huyện Trùng Khánh</t>
  </si>
  <si>
    <t>Cải tạo, sửa chữa khắc phục thiên tai đường GT Lũng Lầu, xã Ngọc Khê, huyện Trùng Khánh</t>
  </si>
  <si>
    <t>Cải tạo, sửa chữa khắc phục thiên tai đường GT Phia Hoong, xã Khâm Thành, huyện Trùng Khánh</t>
  </si>
  <si>
    <t>Cải tạo, sửa chữa khắc phục thiên tai đường GT Thang Lý, UBND xã Đình Minh, huyện Trùng Khánh</t>
  </si>
  <si>
    <t>Cải tạo, sửa chữa trường PTDT bán trú THCS Quang Vinh, xã Quang Vinh, huyện Trà Lĩnh, tỉnh Cao Bằng</t>
  </si>
  <si>
    <t>Cải tạo, sửa chữa trường Tiểu học và THCS Tri Phương, xã Tri Phương, huyện Trà Lĩnh, tỉnh Cao Bằng</t>
  </si>
  <si>
    <t>Cải tạo, Sửa chữa đường Kéo Nạc - Quang Vinh, huyện Trà Lĩnh, tỉnh Cao Bằng</t>
  </si>
  <si>
    <t>Cải tạo, Sửa chữa đường GTNT Cốc Cáng - Nà Rạo, thị trấn Hùng Quốc, huyện Trà Lĩnh, tỉnh Cao Bằng</t>
  </si>
  <si>
    <t>Cải tạo, Sửa chữa đường Kéo Nạc - Lưu Ngọc, huyện Trà Lĩnh, tỉnh Cao Bằng</t>
  </si>
  <si>
    <t>Cải tạo Sửa chữa đường GTNT Lũng Pùa - Lũng Hoảng, xóm Lũng Dạc, xã Quang Hán, huyện Trà Lĩnh, tỉnh Cao Bằng</t>
  </si>
  <si>
    <t>Cải tạo, Sửa chữa mương thủy lợi xóm Lũng Ngùa, xã Quang Trung, huyện Trà Lĩnh, tỉnh Cao Bằng</t>
  </si>
  <si>
    <t>Cải tạo, Sửa chữa mương thủy lợi Nà Rỏong xóm Nà Khoang, thị trấn Hùng Quốc, huyện Trà Lĩnh, tỉnh Cao Bằng</t>
  </si>
  <si>
    <t>Cải tạo, Sửa chữa đường GTNT Thăng Lỏong - Lũng Oong, xã Cao Chương, huyện Trà Lĩnh, tỉnh Cao Bằng</t>
  </si>
  <si>
    <t>Cải tạo, sửa chữa trường TH và THCS Quang Trung, xã Quang Trung, huyện Trà Lĩnh, tỉnh Cao Bằng</t>
  </si>
  <si>
    <t>Cải tạo, sửa chữa trường TH Hùng Quốc, huyện Trà Lĩnh, tỉnh Cao Bằng</t>
  </si>
  <si>
    <t>Cải tạo, sửa chữa trường TH và THCS Cao Chương, xã Cao Chương, huyện Trà Lĩnh, tỉnh Cao Bằng</t>
  </si>
  <si>
    <t>Cải tạo, sửa chữa trường TH Lưu Ngọc, xã Lưu Ngọc, huyện Trà Lĩnh, tỉnh Cao Bằng</t>
  </si>
  <si>
    <t>Phòng Kinh tế và hạ tầng</t>
  </si>
  <si>
    <t>Chuyển nguồn sang</t>
  </si>
  <si>
    <t>Giao 2020</t>
  </si>
  <si>
    <t>Kế hoạch 2020</t>
  </si>
  <si>
    <t>CÁC CÔNG TRÌNHVỐN SỰ NGHIỆP CÓ TÍNH CHẤT ĐẦU TƯ</t>
  </si>
  <si>
    <t>Phòng Giáo dục và đào tạo</t>
  </si>
  <si>
    <t>Cải tạo sửa chữa nhà văn hóa xã Tri Phương</t>
  </si>
  <si>
    <t>Khắc phục hậu quả bão lũ đường GTNT Bản Ngắn - Pác Rình, xã Quang Trung</t>
  </si>
  <si>
    <t>Khắc phục hậu quả bão lũ đường GTNT Pác Rình - Kéo Háo, xã Quang Trung</t>
  </si>
  <si>
    <t>Khắc phục hậu quả bão lũ đường GTNT xóm Bản Khun, Thị trấn Hùng Quốc</t>
  </si>
  <si>
    <t>Sửa chữa điện chiếu sáng Dộc Đâu - Tổ dân phố 1, Thị trấn Hùng Quốc</t>
  </si>
  <si>
    <t>Sửa chữa điện chiếu sáng Thị trấn Hùng Quốc (thay bóng đèn, lắp bóng trang trí)</t>
  </si>
  <si>
    <t>Hót đất sụt sạt lở khắc phục hậu quả thiên tai đường vào bãi rác Kéo Lả, TT Hùng Quốc</t>
  </si>
  <si>
    <t>Kinh phí cải tạo sửa chữa trụ sở làm việc UBND huyện</t>
  </si>
  <si>
    <t>Kinh phí sửa chữa nắp mương đường vào điểm ngắm cảnh Mã Phục</t>
  </si>
  <si>
    <t>Cải tạo, Sửa chữa đường GTNT Pò Luông, Cao Chương - Bàn Khun,thị trấn Hùng Quốc</t>
  </si>
  <si>
    <t>Kinh phí khắc phục hậu quả bão lũ đường Tẩư Keng, xã Cảnh Tiên</t>
  </si>
  <si>
    <t>Kinh phí khắc phục hậu quả bão lũ mương Phia Phủ, Thị trấn Trùng Khánh</t>
  </si>
  <si>
    <t>Cải tạo sửa chữa trường Mầm non Phong Nặm</t>
  </si>
  <si>
    <t>Cải tạo sửa chữa trường TH Lăng Yên, xã Lăng Yên</t>
  </si>
  <si>
    <t>Cải tạo sửa chữa trường THCS Đàm Thủy, xã Đàm Thủy</t>
  </si>
  <si>
    <t>Cải tạo, sửa chữa trường MN Khâm Thành, xã Khâm Thành, huyện Trùng Khánh</t>
  </si>
  <si>
    <t>Cải tạo, sửa chữa trường MN Trung Phúc, xã Trung Phúc, huyện Trùng Khánh</t>
  </si>
  <si>
    <t>Cải tạo, sửa chữa trường TH Trung Phúc, xã Trung Phúc, huyện Trùng Khánh</t>
  </si>
  <si>
    <t>Cải tạo, sửa chữa trường THCS Đình Phong, xã Đình Phong, huyện Trùng Khánh</t>
  </si>
  <si>
    <t xml:space="preserve">Đã phê duyệt dự án lợn, tuy nhiên do dịch bệnh lợn tái phát, nên đang chờ văn bản hướng dẫn </t>
  </si>
  <si>
    <t>Đang tuyên truyền</t>
  </si>
  <si>
    <t>Vướng mắc về GPMB</t>
  </si>
  <si>
    <t>Trả nợ xây dựng cơ bản các dự án hoàn thành</t>
  </si>
  <si>
    <t>GN đến 15/7/2020</t>
  </si>
  <si>
    <t>đã thi công xong</t>
  </si>
  <si>
    <t>GN đến 20/7/2020</t>
  </si>
  <si>
    <t>Mương Đò Pheo - Nà Pết - Bản Dít - Bản Dít, xã Đàm Thủy, huyện Trùng Khánh, tỉnh Cao Bằng</t>
  </si>
  <si>
    <t>Phát triển y tế cơ sở, nâng cao chất lượng chăm sóc sức khỏe cho người dân nông thôn</t>
  </si>
  <si>
    <t xml:space="preserve">Đang xây dựng kế hoạch thực hiện; </t>
  </si>
  <si>
    <t>GN đến 23/7/2020</t>
  </si>
  <si>
    <r>
      <t>Ghi chú:</t>
    </r>
    <r>
      <rPr>
        <sz val="14"/>
        <rFont val="Times New Roman"/>
        <family val="1"/>
      </rPr>
      <t>Các chủ đầu tư không báo tình hình thực hiện đến 14/7/2020 nên không nắm được tiến độ thực hiện, những khó khăn, vướng mắc</t>
    </r>
  </si>
  <si>
    <t>Đến 24/7/2020</t>
  </si>
  <si>
    <t>Vốn chuyển nguồn sang</t>
  </si>
  <si>
    <t>GN đến 24/7/2020</t>
  </si>
  <si>
    <t>Kế hoạch vốn đầu tư năm 2020</t>
  </si>
  <si>
    <t>KẾ HOẠCH GIAO NĂM 2020</t>
  </si>
  <si>
    <t>A.1</t>
  </si>
  <si>
    <t>Nguồn vốn cân đối ngân sách địa phượng KH năm 2020</t>
  </si>
  <si>
    <t>A.2</t>
  </si>
  <si>
    <t>Vốn đầu tư từ ngân sách trung ương</t>
  </si>
  <si>
    <t>Vốn đầu tư</t>
  </si>
  <si>
    <t>a.1</t>
  </si>
  <si>
    <t>a.1.1</t>
  </si>
  <si>
    <t>a.1.2</t>
  </si>
  <si>
    <t>a.2</t>
  </si>
  <si>
    <t>Vốn sự nghiệp</t>
  </si>
  <si>
    <t>b.1</t>
  </si>
  <si>
    <t>Vốn đầu tư trong cân đối NSĐP theo tiêu chí, định mức tại Quyết định 40/2015/QĐ-UBND</t>
  </si>
  <si>
    <t>KẾ HOẠCH VỐN NĂM 2019 ĐƯỢC PHÉP KÉO DÀI THỜI GIAN THỰC HIỆN GIẢI NGÂN SANG NĂM 2020</t>
  </si>
  <si>
    <t>B.1</t>
  </si>
  <si>
    <t>Đã đề nghị hoàn trả vốn cho tỉnh</t>
  </si>
  <si>
    <t>a.1.</t>
  </si>
  <si>
    <t>b.2</t>
  </si>
  <si>
    <t>CN</t>
  </si>
  <si>
    <t>KH giao 2020</t>
  </si>
  <si>
    <t>Khối lượng thực hiện từ 01/01/2020 đến thời điểm báo cáo</t>
  </si>
  <si>
    <t>Giả ngân KH vốn đầu tư công năm 2020 từ 01/01/2020 đến thời điểm báo cáo</t>
  </si>
  <si>
    <t>GN đến 29/7/2020</t>
  </si>
  <si>
    <t>B.2</t>
  </si>
  <si>
    <t>b.1.1</t>
  </si>
  <si>
    <t>b.1.2</t>
  </si>
  <si>
    <t>Vốn dự nghiệp</t>
  </si>
  <si>
    <t>KH vốn 2019 được phép kéo dài sang 2020</t>
  </si>
  <si>
    <t>Huyện</t>
  </si>
  <si>
    <t xml:space="preserve">xã </t>
  </si>
  <si>
    <t xml:space="preserve">tỉnh bố trí </t>
  </si>
  <si>
    <t>GN đến 01/8/2020</t>
  </si>
  <si>
    <t>GN đến 10/8/2020</t>
  </si>
  <si>
    <t>Đến 10/8/2020</t>
  </si>
  <si>
    <t>GN đến 14/8/2020</t>
  </si>
  <si>
    <t>Đường nội thị Thị trấn Trùng Khánh</t>
  </si>
  <si>
    <t>Trả nợ XDCB</t>
  </si>
  <si>
    <t>NGUỒN VỐN TĂNG THU TỪ ĐẤT</t>
  </si>
  <si>
    <t xml:space="preserve">Hỗ trợ xi măng làm đường GTNT (hỗ trợ xây dựng nông thôn mới) </t>
  </si>
  <si>
    <t xml:space="preserve"> Xã Cao Thăng </t>
  </si>
  <si>
    <t>Xã Phong Nặm</t>
  </si>
  <si>
    <t>Thị trấn Trùng Khánh</t>
  </si>
  <si>
    <t>Hỗ trợ HTX nông nghiệp (Trụ sở làm việc HTX Tuấn Anh)</t>
  </si>
  <si>
    <t>Quyết định phê duyệt</t>
  </si>
  <si>
    <t>Tổng mức đầu tư</t>
  </si>
  <si>
    <t>Thời gian thực hiện</t>
  </si>
  <si>
    <t>Hình thức lựa chọn nhà thầu</t>
  </si>
  <si>
    <t>Kết quả trúng thầu</t>
  </si>
  <si>
    <t>Giá trị mời thầu</t>
  </si>
  <si>
    <t>Giá trị trúng thầu</t>
  </si>
  <si>
    <t>Đơn vị Trùng thầu</t>
  </si>
  <si>
    <t>GN đến 25/8/2020</t>
  </si>
  <si>
    <t>Đến 25/8/2020</t>
  </si>
  <si>
    <t>Thông báo rút vốn của STC 1,0 tỷ</t>
  </si>
  <si>
    <t>GN đến 31/8/2020</t>
  </si>
  <si>
    <t>Đến 31/8/2020</t>
  </si>
  <si>
    <t>GN đến 12/8/2020</t>
  </si>
  <si>
    <t>GN đến 06/9/2020</t>
  </si>
  <si>
    <t>Hết khối lượng để thanh toán</t>
  </si>
  <si>
    <t>chưa được giao vốn bố trí, chỉ tạm ứng</t>
  </si>
  <si>
    <t>Hết thời gian chi</t>
  </si>
  <si>
    <t>GN đến 11/9/2020</t>
  </si>
  <si>
    <t>Đầu tư từ nguồn sử dụng đất (Theo mức vốn được Bộ KHĐT giao)</t>
  </si>
  <si>
    <t>Vốn NSĐP từ nguồn dự phòng 10%</t>
  </si>
  <si>
    <t>Hỗ trợ xi măng làm đường GTNT</t>
  </si>
  <si>
    <t>Vốn NSĐP từ nguồn dự phòng (10%)</t>
  </si>
  <si>
    <t>1.9</t>
  </si>
  <si>
    <t>Ghi chú:Các chủ đầu tư không báo tình hình thực hiện nên không nắm được tiến độ thực hiện, những khó khăn, vướng mắc</t>
  </si>
  <si>
    <t>DANH SÁCH CÁC CHỦ ĐẦU TƯ CẦN THỰC HIỆN BÁO CÁO GIẢI NGÂN KẾ HOẠCH ĐẦU TƯ CÔNG NĂM 2020 THEO ĐỊNH KỲ</t>
  </si>
  <si>
    <t>GN đến 15/9/2020</t>
  </si>
  <si>
    <t>Đến 15/9/2020</t>
  </si>
  <si>
    <t>XV</t>
  </si>
  <si>
    <t>XVI</t>
  </si>
  <si>
    <t>XVII</t>
  </si>
  <si>
    <t>XVIII</t>
  </si>
  <si>
    <t>XIX</t>
  </si>
  <si>
    <t>XX</t>
  </si>
  <si>
    <t>XXI</t>
  </si>
  <si>
    <t>Tỷ lệ giải ngân so kế hoạch</t>
  </si>
  <si>
    <t>Đang triển khai thực hiện</t>
  </si>
  <si>
    <t>Phòng Dân Tộc</t>
  </si>
  <si>
    <t>Chương trình MTQG giảm nghèo bền vững -CT135</t>
  </si>
  <si>
    <t>Phòng Nông nghiệp và PTNT</t>
  </si>
  <si>
    <t>Kế hoạch vốn kéo dài năm 2019 được phép kéo dài sang 2020</t>
  </si>
  <si>
    <t>GN đến 22/9/2020</t>
  </si>
  <si>
    <t>Tỷ lệ giải ngân so kế hoạch (%)</t>
  </si>
  <si>
    <t>Đến 22/9/2020</t>
  </si>
  <si>
    <r>
      <t>Ghi chú: C</t>
    </r>
    <r>
      <rPr>
        <sz val="14"/>
        <rFont val="Times New Roman"/>
        <family val="1"/>
      </rPr>
      <t>hủ đầu tư không báo tình hình thực hiện nên không nắm được tiến độ thực hiện, những khó khăn, vướng mắc</t>
    </r>
  </si>
  <si>
    <t>Thanh toán vốn kéo dài sang năm 2020</t>
  </si>
  <si>
    <t xml:space="preserve">Thanh toán KH vốn giao trong năm 2020 </t>
  </si>
  <si>
    <t>GN đến 25/9/2020</t>
  </si>
  <si>
    <t>GN đến 30/9/2020</t>
  </si>
  <si>
    <t xml:space="preserve">Thanh toán kế hoạch vốn giao trong năm 2020 </t>
  </si>
  <si>
    <t>Đến 30/9/2020</t>
  </si>
  <si>
    <t>Biểu mẫu 1</t>
  </si>
  <si>
    <t>BÁO CÁO CHI TIẾT TÌNH HÌNH THỰC HIỆN VÀ GIẢI NGÂN KẾ HOẠCH VỐN ĐẦU TƯ CÔNG NĂM 2020
THEO TỪNG CHỦ ĐẦU TƯ</t>
  </si>
  <si>
    <t>(Từ ngày 01/01/2020 đến ngày…. tháng.... năm 2020)</t>
  </si>
  <si>
    <t>(Kèm theo Báo cáo số      /BC-UBND ngày     tháng  năm 2020 của UBND huyện Trùng Khánh)</t>
  </si>
  <si>
    <t>Nguồn vốn/ Danh mục dự án</t>
  </si>
  <si>
    <t>Mã dự án/ Tổng số dự án</t>
  </si>
  <si>
    <t>Địa điểm XD</t>
  </si>
  <si>
    <t>Năng lực thiết kế</t>
  </si>
  <si>
    <t>Thời gian KC-HT</t>
  </si>
  <si>
    <t>Quyết định đầu tư ban đầu</t>
  </si>
  <si>
    <t>Kế hoạch năm trung hạn 5 năm giai đoạn 2016-2020</t>
  </si>
  <si>
    <t>Kế hoạch trung hạn đã giao đến hết năm 2019</t>
  </si>
  <si>
    <t>Nhu cầu kế hoạch năm 2020</t>
  </si>
  <si>
    <t>Kế hoạch năm 2020</t>
  </si>
  <si>
    <t>Khối lượng thực hiện từ 01/1/2020 đến thời điểm báo cáo</t>
  </si>
  <si>
    <t xml:space="preserve">Khối lượng thực hiện </t>
  </si>
  <si>
    <t>Giải ngân kế hoạch 2020</t>
  </si>
  <si>
    <t>Lũy kế giải ngân theo BC</t>
  </si>
  <si>
    <t>Tỷ lệ giải ngân 2020 đã cam kết đến hết</t>
  </si>
  <si>
    <t>HT đưa vào SD</t>
  </si>
  <si>
    <t>Hoàn thành 2020</t>
  </si>
  <si>
    <t>Chuyển tiếp</t>
  </si>
  <si>
    <t>KCM 2020</t>
  </si>
  <si>
    <t>Giải ngân trong kỳ báo cáo (15 ngày)</t>
  </si>
  <si>
    <t>Giải ngân BC trước</t>
  </si>
  <si>
    <t>Lũy kế giải ngân từ ngày 01/1/2020 đến thời điểm báo cáo</t>
  </si>
  <si>
    <t>KH</t>
  </si>
  <si>
    <t>GN</t>
  </si>
  <si>
    <t>CỌT NHẬP SỐ LiỆU</t>
  </si>
  <si>
    <t>Sở Tài chính/Kho bạc</t>
  </si>
  <si>
    <t xml:space="preserve"> Qúy I</t>
  </si>
  <si>
    <t xml:space="preserve"> Qúy II</t>
  </si>
  <si>
    <t xml:space="preserve"> Qúy III</t>
  </si>
  <si>
    <t xml:space="preserve"> Qúy IV</t>
  </si>
  <si>
    <t>31/01/ 2021</t>
  </si>
  <si>
    <t>KẾ HOẠCH VỐN GIAO TRONG NĂM 2020</t>
  </si>
  <si>
    <t>H9.1</t>
  </si>
  <si>
    <t>KH ĐTC đã giao UBND huyện Trùng Khánh theo QĐ 628</t>
  </si>
  <si>
    <t>VỐN ĐẦU TƯ TRONG CÂN ĐỐI NSĐP</t>
  </si>
  <si>
    <t>Vốn đầu tư trong cân đối NSĐP theo tiêu chí, định mức tại QĐ 40/2015/QĐ-TTg</t>
  </si>
  <si>
    <t>(1)</t>
  </si>
  <si>
    <t>Các dự án chuyển tiếp hoàn thành sau năm 2020</t>
  </si>
  <si>
    <t>Trụ sở làm việc xã Trung Phúc</t>
  </si>
  <si>
    <t>2019-2021</t>
  </si>
  <si>
    <t>3820/QĐ-UBND ngày 18/10/2018</t>
  </si>
  <si>
    <t>Khắc phục hậu quả bão lũ Cấp nước sinh hoạt xóm Cốc Rầy, Nặm Dọi xã Thông Huề, huyện Trùng Khánh, tỉnh Cao Bằng</t>
  </si>
  <si>
    <t>T H KCM</t>
  </si>
  <si>
    <t>(2)</t>
  </si>
  <si>
    <t>Phân cấp cho huyện bố trí</t>
  </si>
  <si>
    <t>Cân đối ngân sách huyện</t>
  </si>
  <si>
    <t>HTB chưa tách</t>
  </si>
  <si>
    <t>TK</t>
  </si>
  <si>
    <t>Dự án hoàn thành đưa vào sử dụng</t>
  </si>
  <si>
    <t>HTB</t>
  </si>
  <si>
    <t>C</t>
  </si>
  <si>
    <t>Dự án dự kiến hoàn thành trong năm 2020</t>
  </si>
  <si>
    <t xml:space="preserve">đề nghị tăng  293,174 triệu đồng </t>
  </si>
  <si>
    <t>Dự án chuyển tiếp hoàn thành sau năm 2020</t>
  </si>
  <si>
    <t>Dự án khởi công mới năm 2020</t>
  </si>
  <si>
    <t>NGUỒN DỰ PHÒNG KẾ HOẠCH ĐẦU TƯ CÔNG TRUNG HẠN (10%)</t>
  </si>
  <si>
    <t>Sân vận động xã Ngọc Côn, huyện Trùng Khánh, tỉnh Cao Bằng</t>
  </si>
  <si>
    <t>T H CT</t>
  </si>
  <si>
    <t>VỐN NGÂN SÁCH TRUNG ƯƠNG</t>
  </si>
  <si>
    <t>Các Chương trình mục tiêu Quốc gia</t>
  </si>
  <si>
    <t>I.1</t>
  </si>
  <si>
    <t>Chương trình mục tiêu Quốc gia xây dựng Nông thôn mới</t>
  </si>
  <si>
    <t>Vốn đầu tư phát triển</t>
  </si>
  <si>
    <t>CT NTM chưa tách</t>
  </si>
  <si>
    <t>Dự án hoàn thành đưa vào sửa dụng</t>
  </si>
  <si>
    <t>CT NTM HT</t>
  </si>
  <si>
    <t>CT NTM HT20</t>
  </si>
  <si>
    <t>CT NTM CT</t>
  </si>
  <si>
    <t>CT NTM KCM</t>
  </si>
  <si>
    <t>Đường  GTNT Cả Hoàn - Cả Pắng</t>
  </si>
  <si>
    <t>Hỗ trợ Hợp tác xã nông nghiệp (Trụ sở làm việc HTX Tuấn Anh)</t>
  </si>
  <si>
    <t>I.2</t>
  </si>
  <si>
    <t>Chương trình 135 (bao gồm dự phòng)</t>
  </si>
  <si>
    <t>CT 135 Chưa tách</t>
  </si>
  <si>
    <t>CT 135 HT</t>
  </si>
  <si>
    <t>CT 135 HT20</t>
  </si>
  <si>
    <t>CT 135 CT</t>
  </si>
  <si>
    <t>CT 135 KCM</t>
  </si>
  <si>
    <t>KẾ HOẠCH GIAO BỔ SUNG TRONG NĂM</t>
  </si>
  <si>
    <t>Trả nợ XDCB</t>
  </si>
  <si>
    <r>
      <t xml:space="preserve">Ghi chú
</t>
    </r>
    <r>
      <rPr>
        <sz val="11"/>
        <rFont val="Times New Roman"/>
        <family val="1"/>
      </rPr>
      <t>(Khó khăn, vướng mắc, nguyên nhân chính đối với những dự án có tỷ lệ giải ngân thấp và đề xuất giải pháp tháo gỡ)</t>
    </r>
  </si>
  <si>
    <r>
      <t>Ghi chú:</t>
    </r>
    <r>
      <rPr>
        <sz val="11"/>
        <rFont val="Times New Roman"/>
        <family val="1"/>
      </rPr>
      <t>Các chủ đầu tư không báo tình hình thực hiện nên không nắm được tiến độ thực hiện, những khó khăn, vướng mắc</t>
    </r>
  </si>
  <si>
    <t>GN đến 13/10/2020</t>
  </si>
  <si>
    <t>Đến 15/10/2020</t>
  </si>
  <si>
    <t>Đến 21/10/2020</t>
  </si>
  <si>
    <t>GN đến 22/10/2020</t>
  </si>
  <si>
    <t xml:space="preserve">Nhân rộng mô hình giảm nghèo </t>
  </si>
  <si>
    <t>GN đến 30/10/2020</t>
  </si>
  <si>
    <t>Đến 30/10/2020</t>
  </si>
  <si>
    <t>GN đến 31/10/2020</t>
  </si>
  <si>
    <t>GN đến 05/11/2020</t>
  </si>
  <si>
    <t>GN đến 09/11/2020</t>
  </si>
  <si>
    <t>Cán bộ phụ trách</t>
  </si>
  <si>
    <t>Hoàng Văn Khiêm</t>
  </si>
  <si>
    <t>Hoàng Khánh Dương</t>
  </si>
  <si>
    <t>Hoàng Minh Hải</t>
  </si>
  <si>
    <t>Lý Văn Du</t>
  </si>
  <si>
    <t>Lê Cao Sơn</t>
  </si>
  <si>
    <t>La văn Hồng</t>
  </si>
  <si>
    <t>Lưu Sỹ Đôn</t>
  </si>
  <si>
    <t>Nguyễn Thành Lê</t>
  </si>
  <si>
    <t>Hoàng Văn Đông</t>
  </si>
  <si>
    <t>Đặng Lê Nam</t>
  </si>
  <si>
    <t>Bế Tuấn Minh</t>
  </si>
  <si>
    <t>Ban QLDA ĐT&amp;XD huyện</t>
  </si>
  <si>
    <t>Đến 09/11/2020</t>
  </si>
  <si>
    <t>Vốn kế hoạch đầu tư năm 2020</t>
  </si>
  <si>
    <t xml:space="preserve">Vốn đầu tư chuyển nguồn </t>
  </si>
  <si>
    <t>BanQLDA ĐT&amp;XD</t>
  </si>
  <si>
    <t>GN đến 15/11/2020</t>
  </si>
  <si>
    <t>Đến 15/11/2020</t>
  </si>
  <si>
    <t>Đầu tư từ nguồn sử dụng đất</t>
  </si>
  <si>
    <t>Quy hoạch sử dụng đất thời kỳ 2021-2030 và kế hoạch sử dụng đất năm 2021 huyện Trùng Khánh</t>
  </si>
  <si>
    <t>1.10</t>
  </si>
  <si>
    <t>GN đến 23/11/2020</t>
  </si>
  <si>
    <t>Chủ đầu Tư: Phòng Tài nguyên và Môi trường huyện</t>
  </si>
  <si>
    <t>STT</t>
  </si>
  <si>
    <t>Tên đơn vi</t>
  </si>
  <si>
    <t>Giải ngân vốn</t>
  </si>
  <si>
    <t>Tỷ lệ</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</si>
</sst>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4" formatCode="_-* #,##0.00\ &quot;₫&quot;_-;\-* #,##0.00\ &quot;₫&quot;_-;_-* &quot;-&quot;??\ &quot;₫&quot;_-;_-@_-"/>
    <numFmt numFmtId="43" formatCode="_-* #,##0.00\ _₫_-;\-* #,##0.00\ _₫_-;_-* &quot;-&quot;??\ _₫_-;_-@_-"/>
    <numFmt numFmtId="164" formatCode="_(* #,##0_);_(* \(#,##0\);_(* &quot;-&quot;_);_(@_)"/>
    <numFmt numFmtId="165" formatCode="_(* #,##0.00_);_(* \(#,##0.00\);_(* &quot;-&quot;??_);_(@_)"/>
    <numFmt numFmtId="166" formatCode="_(* #,##0_);_(* \(#,##0\);_(* &quot;-&quot;??_);_(@_)"/>
    <numFmt numFmtId="167" formatCode="#,##0.000"/>
    <numFmt numFmtId="168" formatCode="#,##0.0"/>
    <numFmt numFmtId="169" formatCode="#,##0.0000"/>
    <numFmt numFmtId="170" formatCode="_(* #,##0.000_);_(* \(#,##0.000\);_(* &quot;-&quot;??_);_(@_)"/>
    <numFmt numFmtId="171" formatCode="_(* #,##0.0000_);_(* \(#,##0.0000\);_(* &quot;-&quot;??_);_(@_)"/>
    <numFmt numFmtId="172" formatCode="#,##0.000_);\(#,##0.000\)"/>
    <numFmt numFmtId="173" formatCode="_-* #,##0.000\ _₫_-;\-* #,##0.000\ _₫_-;_-* &quot;-&quot;??\ _₫_-;_-@_-"/>
    <numFmt numFmtId="174" formatCode="###,###,###.000"/>
    <numFmt numFmtId="175" formatCode="_-* #,##0\ &quot;€&quot;_-;\-* #,##0\ &quot;€&quot;_-;_-* &quot;-&quot;\ &quot;€&quot;_-;_-@_-"/>
    <numFmt numFmtId="176" formatCode="0.00000"/>
    <numFmt numFmtId="177" formatCode="_(* #,##0.0_);_(* \(#,##0.0\);_(* &quot;-&quot;??_);_(@_)"/>
    <numFmt numFmtId="178" formatCode="_(* #,##0.00000_);_(* \(#,##0.00000\);_(* &quot;-&quot;??_);_(@_)"/>
    <numFmt numFmtId="179" formatCode="_(* #,##0.000000_);_(* \(#,##0.000000\);_(* &quot;-&quot;??_);_(@_)"/>
    <numFmt numFmtId="180" formatCode="0.0%"/>
    <numFmt numFmtId="181" formatCode="#,##0.00000"/>
  </numFmts>
  <fonts count="56" x14ac:knownFonts="1">
    <font>
      <sz val="12"/>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VnTime"/>
      <family val="2"/>
    </font>
    <font>
      <sz val="11"/>
      <color indexed="8"/>
      <name val="Calibri"/>
      <family val="2"/>
    </font>
    <font>
      <sz val="12"/>
      <color indexed="8"/>
      <name val="Times New Roman"/>
      <family val="2"/>
    </font>
    <font>
      <sz val="12"/>
      <name val="Times New Roman"/>
      <family val="1"/>
    </font>
    <font>
      <b/>
      <sz val="11"/>
      <name val="Times New Roman"/>
      <family val="1"/>
    </font>
    <font>
      <sz val="11"/>
      <name val="Times New Roman"/>
      <family val="1"/>
    </font>
    <font>
      <i/>
      <sz val="11"/>
      <name val="Times New Roman"/>
      <family val="1"/>
    </font>
    <font>
      <b/>
      <i/>
      <sz val="11"/>
      <name val="Times New Roman"/>
      <family val="1"/>
    </font>
    <font>
      <sz val="11"/>
      <color theme="1"/>
      <name val="Calibri"/>
      <family val="2"/>
      <charset val="163"/>
      <scheme val="minor"/>
    </font>
    <font>
      <sz val="11"/>
      <color theme="1"/>
      <name val="Times New Roman"/>
      <family val="2"/>
    </font>
    <font>
      <sz val="11"/>
      <color rgb="FFFF0000"/>
      <name val="Times New Roman"/>
      <family val="1"/>
    </font>
    <font>
      <b/>
      <sz val="11"/>
      <color rgb="FFFF0000"/>
      <name val="Times New Roman"/>
      <family val="1"/>
    </font>
    <font>
      <sz val="11"/>
      <color theme="1"/>
      <name val="Arial"/>
      <family val="2"/>
    </font>
    <font>
      <sz val="11"/>
      <color indexed="8"/>
      <name val="Arial"/>
      <family val="2"/>
    </font>
    <font>
      <sz val="12"/>
      <name val="Times New Roman"/>
      <family val="1"/>
      <charset val="163"/>
    </font>
    <font>
      <sz val="12"/>
      <color theme="1"/>
      <name val="Times New Roman"/>
      <family val="2"/>
    </font>
    <font>
      <sz val="10"/>
      <name val="VNI-Times"/>
    </font>
    <font>
      <b/>
      <i/>
      <sz val="12"/>
      <color theme="1"/>
      <name val="Times New Roman"/>
      <family val="1"/>
    </font>
    <font>
      <b/>
      <sz val="12"/>
      <name val="Times New Roman"/>
      <family val="1"/>
    </font>
    <font>
      <sz val="12"/>
      <color theme="1"/>
      <name val="Times New Roman"/>
      <family val="1"/>
    </font>
    <font>
      <sz val="12"/>
      <color rgb="FFFF0000"/>
      <name val="Times New Roman"/>
      <family val="1"/>
    </font>
    <font>
      <sz val="14"/>
      <name val="Times New Roman"/>
      <family val="1"/>
    </font>
    <font>
      <b/>
      <sz val="14"/>
      <name val="Times New Roman"/>
      <family val="1"/>
    </font>
    <font>
      <b/>
      <sz val="11"/>
      <color theme="1"/>
      <name val="Times New Roman"/>
      <family val="1"/>
    </font>
    <font>
      <sz val="11"/>
      <color theme="1"/>
      <name val="Times New Roman"/>
      <family val="1"/>
    </font>
    <font>
      <sz val="13"/>
      <color theme="1"/>
      <name val="Times New Roman"/>
      <family val="1"/>
    </font>
    <font>
      <b/>
      <sz val="12"/>
      <color theme="1"/>
      <name val="Times New Roman"/>
      <family val="1"/>
    </font>
    <font>
      <b/>
      <i/>
      <sz val="13"/>
      <color theme="1"/>
      <name val="Times New Roman"/>
      <family val="1"/>
    </font>
    <font>
      <sz val="13"/>
      <color rgb="FF000000"/>
      <name val="Times New Roman"/>
      <family val="1"/>
    </font>
    <font>
      <b/>
      <sz val="13"/>
      <color theme="1"/>
      <name val="Times New Roman"/>
      <family val="1"/>
    </font>
    <font>
      <sz val="11"/>
      <color rgb="FF000000"/>
      <name val="Times New Roman"/>
      <family val="1"/>
    </font>
    <font>
      <sz val="11"/>
      <name val="Times New Roman"/>
      <family val="1"/>
      <charset val="163"/>
    </font>
    <font>
      <b/>
      <i/>
      <sz val="11"/>
      <color theme="1"/>
      <name val="Times New Roman"/>
      <family val="1"/>
    </font>
    <font>
      <sz val="12"/>
      <color rgb="FFC00000"/>
      <name val="Times New Roman"/>
      <family val="1"/>
    </font>
    <font>
      <sz val="11"/>
      <name val="Calibri"/>
      <family val="2"/>
      <scheme val="minor"/>
    </font>
    <font>
      <b/>
      <sz val="11"/>
      <name val="Calibri"/>
      <family val="2"/>
      <scheme val="minor"/>
    </font>
    <font>
      <b/>
      <i/>
      <sz val="10"/>
      <color theme="1"/>
      <name val="Times New Roman"/>
      <family val="1"/>
    </font>
    <font>
      <sz val="10"/>
      <color theme="1"/>
      <name val="Calibri"/>
      <family val="2"/>
      <scheme val="minor"/>
    </font>
    <font>
      <sz val="10"/>
      <color rgb="FFFF0000"/>
      <name val="Calibri"/>
      <family val="2"/>
      <scheme val="minor"/>
    </font>
    <font>
      <b/>
      <sz val="10"/>
      <name val="Times New Roman"/>
      <family val="1"/>
    </font>
    <font>
      <b/>
      <sz val="10"/>
      <color rgb="FF0000FF"/>
      <name val="Times New Roman"/>
      <family val="1"/>
    </font>
    <font>
      <sz val="10"/>
      <color rgb="FF0000FF"/>
      <name val="Calibri"/>
      <family val="2"/>
      <scheme val="minor"/>
    </font>
    <font>
      <sz val="10"/>
      <name val="Times New Roman"/>
      <family val="1"/>
    </font>
    <font>
      <sz val="10"/>
      <color theme="1"/>
      <name val="Times New Roman"/>
      <family val="1"/>
    </font>
    <font>
      <sz val="10"/>
      <color rgb="FFFF0000"/>
      <name val="Times New Roman"/>
      <family val="1"/>
    </font>
    <font>
      <sz val="10"/>
      <name val="Calibri"/>
      <family val="2"/>
      <scheme val="minor"/>
    </font>
    <font>
      <sz val="10"/>
      <color rgb="FFC00000"/>
      <name val="Calibri"/>
      <family val="2"/>
      <scheme val="minor"/>
    </font>
    <font>
      <i/>
      <sz val="11"/>
      <color theme="1"/>
      <name val="Times New Roman"/>
      <family val="1"/>
    </font>
    <font>
      <b/>
      <sz val="13"/>
      <name val="Times New Roman"/>
      <family val="1"/>
    </font>
    <font>
      <sz val="13"/>
      <name val="Times New Roman"/>
      <family val="1"/>
    </font>
    <font>
      <i/>
      <sz val="13"/>
      <name val="Times New Roman"/>
      <family val="1"/>
    </font>
  </fonts>
  <fills count="1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15"/>
        <bgColor indexed="64"/>
      </patternFill>
    </fill>
    <fill>
      <patternFill patternType="solid">
        <fgColor indexed="46"/>
        <bgColor indexed="64"/>
      </patternFill>
    </fill>
    <fill>
      <patternFill patternType="solid">
        <fgColor indexed="44"/>
        <bgColor indexed="64"/>
      </patternFill>
    </fill>
    <fill>
      <patternFill patternType="solid">
        <fgColor rgb="FFFFFF00"/>
        <bgColor indexed="64"/>
      </patternFill>
    </fill>
    <fill>
      <patternFill patternType="solid">
        <fgColor rgb="FFFFFFFF"/>
        <bgColor indexed="64"/>
      </patternFill>
    </fill>
    <fill>
      <patternFill patternType="solid">
        <fgColor theme="0"/>
        <bgColor indexed="64"/>
      </patternFill>
    </fill>
    <fill>
      <patternFill patternType="solid">
        <fgColor rgb="FF00B0F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8" tint="0.59999389629810485"/>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dotted">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s>
  <cellStyleXfs count="58">
    <xf numFmtId="0" fontId="0" fillId="0" borderId="0"/>
    <xf numFmtId="165" fontId="7" fillId="0" borderId="0" applyFont="0" applyFill="0" applyBorder="0" applyAlignment="0" applyProtection="0"/>
    <xf numFmtId="165" fontId="6" fillId="0" borderId="0" applyFont="0" applyFill="0" applyBorder="0" applyAlignment="0" applyProtection="0"/>
    <xf numFmtId="0" fontId="13" fillId="0" borderId="0"/>
    <xf numFmtId="0" fontId="14" fillId="0" borderId="0"/>
    <xf numFmtId="0" fontId="4" fillId="0" borderId="0"/>
    <xf numFmtId="0" fontId="4" fillId="0" borderId="0"/>
    <xf numFmtId="0" fontId="5" fillId="0" borderId="0"/>
    <xf numFmtId="0" fontId="17" fillId="0" borderId="0"/>
    <xf numFmtId="43" fontId="18" fillId="0" borderId="0" applyFont="0" applyFill="0" applyBorder="0" applyAlignment="0" applyProtection="0"/>
    <xf numFmtId="0" fontId="19" fillId="0" borderId="0"/>
    <xf numFmtId="164" fontId="20" fillId="0" borderId="0" applyFont="0" applyFill="0" applyBorder="0" applyAlignment="0" applyProtection="0"/>
    <xf numFmtId="0" fontId="8" fillId="0" borderId="0"/>
    <xf numFmtId="165" fontId="8" fillId="0" borderId="0" applyFont="0" applyFill="0" applyBorder="0" applyAlignment="0" applyProtection="0"/>
    <xf numFmtId="164" fontId="8" fillId="0" borderId="0" applyFont="0" applyFill="0" applyBorder="0" applyAlignment="0" applyProtection="0"/>
    <xf numFmtId="175" fontId="21" fillId="0" borderId="0" applyFont="0" applyFill="0" applyBorder="0" applyAlignment="0" applyProtection="0"/>
    <xf numFmtId="165" fontId="8"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20" fillId="0" borderId="0" applyFont="0" applyFill="0" applyBorder="0" applyAlignment="0" applyProtection="0"/>
    <xf numFmtId="0" fontId="3" fillId="0" borderId="0"/>
    <xf numFmtId="165" fontId="3" fillId="0" borderId="0" applyFont="0" applyFill="0" applyBorder="0" applyAlignment="0" applyProtection="0"/>
    <xf numFmtId="0" fontId="4"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5" fontId="7"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cellStyleXfs>
  <cellXfs count="1331">
    <xf numFmtId="0" fontId="0" fillId="0" borderId="0" xfId="0"/>
    <xf numFmtId="0" fontId="10" fillId="0" borderId="0" xfId="0" applyFont="1" applyFill="1"/>
    <xf numFmtId="0" fontId="11" fillId="0" borderId="0" xfId="0" applyFont="1" applyFill="1" applyAlignment="1">
      <alignment vertical="center" wrapText="1" readingOrder="1"/>
    </xf>
    <xf numFmtId="0" fontId="9" fillId="0" borderId="0" xfId="0" applyFont="1" applyFill="1"/>
    <xf numFmtId="0" fontId="11" fillId="0" borderId="0" xfId="0" applyFont="1" applyFill="1"/>
    <xf numFmtId="1" fontId="9" fillId="0" borderId="0" xfId="5" applyNumberFormat="1" applyFont="1" applyFill="1" applyAlignment="1">
      <alignment vertical="center" wrapText="1"/>
    </xf>
    <xf numFmtId="1" fontId="11" fillId="0" borderId="0" xfId="5" applyNumberFormat="1" applyFont="1" applyFill="1" applyBorder="1" applyAlignment="1">
      <alignment horizontal="right" vertical="center"/>
    </xf>
    <xf numFmtId="0" fontId="9" fillId="0" borderId="1" xfId="0" applyFont="1" applyFill="1" applyBorder="1" applyAlignment="1">
      <alignment horizontal="center" vertical="center" wrapText="1"/>
    </xf>
    <xf numFmtId="3" fontId="10" fillId="0" borderId="0" xfId="5" quotePrefix="1" applyNumberFormat="1" applyFont="1" applyFill="1" applyBorder="1" applyAlignment="1">
      <alignment horizontal="center" vertical="center" wrapText="1"/>
    </xf>
    <xf numFmtId="3" fontId="9" fillId="0" borderId="0" xfId="5" quotePrefix="1" applyNumberFormat="1" applyFont="1" applyFill="1" applyBorder="1" applyAlignment="1">
      <alignment horizontal="center" vertical="center" wrapText="1"/>
    </xf>
    <xf numFmtId="3" fontId="10" fillId="7" borderId="0" xfId="5" quotePrefix="1" applyNumberFormat="1" applyFont="1" applyFill="1" applyBorder="1" applyAlignment="1">
      <alignment horizontal="center" vertical="center" wrapText="1"/>
    </xf>
    <xf numFmtId="165" fontId="10" fillId="0" borderId="6" xfId="1" quotePrefix="1" applyFont="1" applyFill="1" applyBorder="1" applyAlignment="1">
      <alignment horizontal="right" vertical="center" wrapText="1"/>
    </xf>
    <xf numFmtId="1" fontId="9" fillId="0" borderId="0" xfId="5" applyNumberFormat="1" applyFont="1" applyFill="1" applyBorder="1" applyAlignment="1">
      <alignment horizontal="right" vertical="center"/>
    </xf>
    <xf numFmtId="1" fontId="10" fillId="0" borderId="0" xfId="5" applyNumberFormat="1" applyFont="1" applyFill="1" applyBorder="1" applyAlignment="1">
      <alignment horizontal="right" vertical="center"/>
    </xf>
    <xf numFmtId="1" fontId="10" fillId="7" borderId="0" xfId="5" applyNumberFormat="1" applyFont="1" applyFill="1" applyBorder="1" applyAlignment="1">
      <alignment horizontal="right" vertical="center"/>
    </xf>
    <xf numFmtId="0" fontId="10" fillId="0" borderId="0" xfId="0" applyFont="1"/>
    <xf numFmtId="1" fontId="10" fillId="0" borderId="1" xfId="5" applyNumberFormat="1" applyFont="1" applyFill="1" applyBorder="1" applyAlignment="1">
      <alignment horizontal="center" vertical="center" wrapText="1"/>
    </xf>
    <xf numFmtId="1" fontId="10" fillId="0" borderId="0" xfId="5" applyNumberFormat="1" applyFont="1" applyFill="1" applyBorder="1" applyAlignment="1">
      <alignment horizontal="center" vertical="center" wrapText="1"/>
    </xf>
    <xf numFmtId="1" fontId="12" fillId="0" borderId="0" xfId="5" applyNumberFormat="1" applyFont="1" applyFill="1" applyBorder="1" applyAlignment="1">
      <alignment horizontal="right" vertical="center"/>
    </xf>
    <xf numFmtId="0" fontId="11" fillId="0" borderId="0" xfId="0" applyFont="1"/>
    <xf numFmtId="3" fontId="11" fillId="0" borderId="0" xfId="5" quotePrefix="1" applyNumberFormat="1" applyFont="1" applyFill="1" applyBorder="1" applyAlignment="1">
      <alignment horizontal="center" vertical="center" wrapText="1"/>
    </xf>
    <xf numFmtId="165" fontId="9" fillId="0" borderId="0" xfId="1" applyFont="1" applyFill="1" applyBorder="1" applyAlignment="1">
      <alignment horizontal="right" vertical="center"/>
    </xf>
    <xf numFmtId="0" fontId="10" fillId="0" borderId="0" xfId="0" applyFont="1" applyFill="1" applyBorder="1" applyAlignment="1">
      <alignment horizontal="center" vertical="center" wrapText="1"/>
    </xf>
    <xf numFmtId="0" fontId="9" fillId="0" borderId="0" xfId="0" applyFont="1"/>
    <xf numFmtId="0" fontId="10" fillId="7" borderId="0" xfId="0" applyFont="1" applyFill="1"/>
    <xf numFmtId="0" fontId="15" fillId="0" borderId="0" xfId="0" applyFont="1" applyFill="1"/>
    <xf numFmtId="0" fontId="10" fillId="0" borderId="0" xfId="0" applyFont="1" applyFill="1" applyAlignment="1">
      <alignment horizontal="center" vertical="center" wrapText="1"/>
    </xf>
    <xf numFmtId="0" fontId="10" fillId="0" borderId="0" xfId="1" applyNumberFormat="1" applyFont="1" applyFill="1" applyAlignment="1">
      <alignment horizontal="center" vertical="center" wrapText="1"/>
    </xf>
    <xf numFmtId="14" fontId="10" fillId="0" borderId="0" xfId="1" applyNumberFormat="1" applyFont="1" applyFill="1" applyAlignment="1">
      <alignment horizontal="center" vertical="center" wrapText="1"/>
    </xf>
    <xf numFmtId="0" fontId="10" fillId="0" borderId="0" xfId="0" applyFont="1" applyFill="1" applyAlignment="1">
      <alignment horizontal="left" vertical="center" wrapText="1"/>
    </xf>
    <xf numFmtId="170" fontId="10" fillId="0" borderId="10" xfId="1" applyNumberFormat="1" applyFont="1" applyFill="1" applyBorder="1" applyAlignment="1">
      <alignment horizontal="right" vertical="center" wrapText="1"/>
    </xf>
    <xf numFmtId="3" fontId="10" fillId="0" borderId="10" xfId="5" applyNumberFormat="1" applyFont="1" applyFill="1" applyBorder="1" applyAlignment="1">
      <alignment horizontal="center" vertical="center" wrapText="1"/>
    </xf>
    <xf numFmtId="3" fontId="10" fillId="0" borderId="10" xfId="0" applyNumberFormat="1" applyFont="1" applyFill="1" applyBorder="1" applyAlignment="1">
      <alignment horizontal="left" vertical="center" wrapText="1"/>
    </xf>
    <xf numFmtId="167" fontId="10" fillId="0" borderId="10" xfId="1" quotePrefix="1" applyNumberFormat="1" applyFont="1" applyFill="1" applyBorder="1" applyAlignment="1">
      <alignment horizontal="right" vertical="center" wrapText="1"/>
    </xf>
    <xf numFmtId="4" fontId="10" fillId="0" borderId="10" xfId="1" quotePrefix="1" applyNumberFormat="1" applyFont="1" applyFill="1" applyBorder="1" applyAlignment="1">
      <alignment horizontal="right" vertical="center" wrapText="1"/>
    </xf>
    <xf numFmtId="0" fontId="10" fillId="0" borderId="10" xfId="5" applyNumberFormat="1" applyFont="1" applyFill="1" applyBorder="1" applyAlignment="1">
      <alignment horizontal="justify" vertical="center" wrapText="1"/>
    </xf>
    <xf numFmtId="165" fontId="10" fillId="0" borderId="0" xfId="1" applyFont="1"/>
    <xf numFmtId="165" fontId="10" fillId="0" borderId="0" xfId="1" applyFont="1" applyFill="1"/>
    <xf numFmtId="167" fontId="10" fillId="0" borderId="10" xfId="1" applyNumberFormat="1" applyFont="1" applyFill="1" applyBorder="1" applyAlignment="1">
      <alignment horizontal="right" vertical="center" wrapText="1"/>
    </xf>
    <xf numFmtId="0" fontId="10" fillId="0" borderId="10" xfId="0" applyFont="1" applyFill="1" applyBorder="1" applyAlignment="1">
      <alignment horizontal="left" vertical="center" wrapText="1"/>
    </xf>
    <xf numFmtId="0" fontId="10" fillId="0" borderId="10" xfId="0" applyFont="1" applyFill="1" applyBorder="1" applyAlignment="1">
      <alignment vertical="center" wrapText="1"/>
    </xf>
    <xf numFmtId="0" fontId="10" fillId="0" borderId="10" xfId="0" applyFont="1" applyFill="1" applyBorder="1" applyAlignment="1">
      <alignment horizontal="left" vertical="center"/>
    </xf>
    <xf numFmtId="0" fontId="10" fillId="0" borderId="10" xfId="0" applyFont="1" applyBorder="1"/>
    <xf numFmtId="0" fontId="10" fillId="0" borderId="0" xfId="0" applyFont="1" applyAlignment="1">
      <alignment horizontal="center"/>
    </xf>
    <xf numFmtId="0" fontId="10" fillId="0" borderId="10" xfId="0" applyFont="1" applyBorder="1" applyAlignment="1">
      <alignment horizontal="center" vertical="center"/>
    </xf>
    <xf numFmtId="1" fontId="9" fillId="0" borderId="10" xfId="5" applyNumberFormat="1" applyFont="1" applyFill="1" applyBorder="1" applyAlignment="1">
      <alignment horizontal="center" vertical="center" wrapText="1"/>
    </xf>
    <xf numFmtId="1" fontId="9" fillId="0" borderId="10" xfId="5" applyNumberFormat="1" applyFont="1" applyFill="1" applyBorder="1" applyAlignment="1">
      <alignment vertical="center" wrapText="1"/>
    </xf>
    <xf numFmtId="167" fontId="9" fillId="0" borderId="10" xfId="1" applyNumberFormat="1" applyFont="1" applyFill="1" applyBorder="1" applyAlignment="1">
      <alignment horizontal="right" vertical="center"/>
    </xf>
    <xf numFmtId="1" fontId="9" fillId="0" borderId="10" xfId="5" applyNumberFormat="1" applyFont="1" applyFill="1" applyBorder="1" applyAlignment="1">
      <alignment horizontal="right" vertical="center"/>
    </xf>
    <xf numFmtId="49" fontId="12" fillId="0" borderId="10" xfId="5" applyNumberFormat="1" applyFont="1" applyFill="1" applyBorder="1" applyAlignment="1">
      <alignment horizontal="center" vertical="center"/>
    </xf>
    <xf numFmtId="1" fontId="12" fillId="0" borderId="10" xfId="5" applyNumberFormat="1" applyFont="1" applyFill="1" applyBorder="1" applyAlignment="1">
      <alignment vertical="center" wrapText="1"/>
    </xf>
    <xf numFmtId="167" fontId="12" fillId="0" borderId="10" xfId="1" applyNumberFormat="1" applyFont="1" applyFill="1" applyBorder="1" applyAlignment="1">
      <alignment horizontal="right" vertical="center"/>
    </xf>
    <xf numFmtId="1" fontId="12" fillId="0" borderId="10" xfId="5" applyNumberFormat="1" applyFont="1" applyFill="1" applyBorder="1" applyAlignment="1">
      <alignment horizontal="right" vertical="center"/>
    </xf>
    <xf numFmtId="3" fontId="10" fillId="0" borderId="10" xfId="4" applyNumberFormat="1" applyFont="1" applyFill="1" applyBorder="1" applyAlignment="1">
      <alignment horizontal="center" vertical="center" wrapText="1"/>
    </xf>
    <xf numFmtId="167" fontId="10" fillId="0" borderId="10" xfId="1" applyNumberFormat="1" applyFont="1" applyFill="1" applyBorder="1" applyAlignment="1">
      <alignment horizontal="right" vertical="center"/>
    </xf>
    <xf numFmtId="1" fontId="10" fillId="0" borderId="10" xfId="5" applyNumberFormat="1" applyFont="1" applyFill="1" applyBorder="1" applyAlignment="1">
      <alignment horizontal="center" vertical="center" wrapText="1"/>
    </xf>
    <xf numFmtId="1" fontId="11" fillId="0" borderId="10" xfId="5" applyNumberFormat="1" applyFont="1" applyFill="1" applyBorder="1" applyAlignment="1">
      <alignment horizontal="center" vertical="center" wrapText="1"/>
    </xf>
    <xf numFmtId="0" fontId="10" fillId="0" borderId="10" xfId="6" applyNumberFormat="1" applyFont="1" applyFill="1" applyBorder="1" applyAlignment="1">
      <alignment horizontal="center" vertical="center" wrapText="1"/>
    </xf>
    <xf numFmtId="165" fontId="10" fillId="0" borderId="10" xfId="1" applyFont="1" applyFill="1" applyBorder="1" applyAlignment="1">
      <alignment horizontal="justify" vertical="center" wrapText="1"/>
    </xf>
    <xf numFmtId="0" fontId="10" fillId="0" borderId="10" xfId="4" applyFont="1" applyFill="1" applyBorder="1" applyAlignment="1">
      <alignment horizontal="center" vertical="center" wrapText="1"/>
    </xf>
    <xf numFmtId="165" fontId="10" fillId="0" borderId="10" xfId="1" applyFont="1" applyFill="1" applyBorder="1" applyAlignment="1">
      <alignment horizontal="left" vertical="center" wrapText="1"/>
    </xf>
    <xf numFmtId="49" fontId="9" fillId="0" borderId="10" xfId="5" applyNumberFormat="1" applyFont="1" applyFill="1" applyBorder="1" applyAlignment="1">
      <alignment horizontal="center" vertical="center"/>
    </xf>
    <xf numFmtId="49" fontId="11" fillId="0" borderId="10" xfId="5" applyNumberFormat="1" applyFont="1" applyFill="1" applyBorder="1" applyAlignment="1">
      <alignment horizontal="center" vertical="center"/>
    </xf>
    <xf numFmtId="0" fontId="12" fillId="0" borderId="10" xfId="0" applyFont="1" applyFill="1" applyBorder="1" applyAlignment="1">
      <alignment horizontal="left" vertical="center" wrapText="1"/>
    </xf>
    <xf numFmtId="1" fontId="11" fillId="0" borderId="10" xfId="5" applyNumberFormat="1" applyFont="1" applyFill="1" applyBorder="1" applyAlignment="1">
      <alignment horizontal="right" vertical="center"/>
    </xf>
    <xf numFmtId="0" fontId="10" fillId="0" borderId="10" xfId="0" applyFont="1" applyFill="1" applyBorder="1" applyAlignment="1">
      <alignment horizontal="center" vertical="center" wrapText="1"/>
    </xf>
    <xf numFmtId="0" fontId="10" fillId="0" borderId="10" xfId="3" applyFont="1" applyFill="1" applyBorder="1" applyAlignment="1">
      <alignment horizontal="left" vertical="center" wrapText="1"/>
    </xf>
    <xf numFmtId="0" fontId="10" fillId="0" borderId="10" xfId="3" applyFont="1" applyFill="1" applyBorder="1" applyAlignment="1">
      <alignment vertical="center" wrapText="1"/>
    </xf>
    <xf numFmtId="1" fontId="10" fillId="0" borderId="10" xfId="5" applyNumberFormat="1" applyFont="1" applyFill="1" applyBorder="1" applyAlignment="1">
      <alignment horizontal="right" vertical="center"/>
    </xf>
    <xf numFmtId="49" fontId="10" fillId="0" borderId="10" xfId="5" applyNumberFormat="1" applyFont="1" applyFill="1" applyBorder="1" applyAlignment="1">
      <alignment horizontal="center" vertical="center"/>
    </xf>
    <xf numFmtId="0" fontId="10" fillId="0" borderId="10"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0" xfId="0" applyFont="1" applyFill="1" applyBorder="1" applyAlignment="1">
      <alignment vertical="center" wrapText="1"/>
    </xf>
    <xf numFmtId="167" fontId="9" fillId="4" borderId="10" xfId="1" applyNumberFormat="1" applyFont="1" applyFill="1" applyBorder="1" applyAlignment="1">
      <alignment horizontal="right" vertical="center"/>
    </xf>
    <xf numFmtId="4" fontId="9" fillId="4" borderId="10" xfId="1" applyNumberFormat="1" applyFont="1" applyFill="1" applyBorder="1" applyAlignment="1">
      <alignment horizontal="right" vertical="center"/>
    </xf>
    <xf numFmtId="3" fontId="12" fillId="0" borderId="10" xfId="5" applyNumberFormat="1" applyFont="1" applyFill="1" applyBorder="1" applyAlignment="1">
      <alignment horizontal="center" vertical="center"/>
    </xf>
    <xf numFmtId="3" fontId="9" fillId="4" borderId="10" xfId="5" applyNumberFormat="1" applyFont="1" applyFill="1" applyBorder="1" applyAlignment="1">
      <alignment horizontal="center" vertical="center" wrapText="1"/>
    </xf>
    <xf numFmtId="3" fontId="9" fillId="4" borderId="10" xfId="5" applyNumberFormat="1" applyFont="1" applyFill="1" applyBorder="1" applyAlignment="1">
      <alignment horizontal="left" vertical="center" wrapText="1"/>
    </xf>
    <xf numFmtId="167" fontId="9" fillId="4" borderId="10" xfId="1" quotePrefix="1" applyNumberFormat="1" applyFont="1" applyFill="1" applyBorder="1" applyAlignment="1">
      <alignment horizontal="right" vertical="center" wrapText="1"/>
    </xf>
    <xf numFmtId="3" fontId="10" fillId="4" borderId="10" xfId="5" quotePrefix="1" applyNumberFormat="1" applyFont="1" applyFill="1" applyBorder="1" applyAlignment="1">
      <alignment horizontal="center" vertical="center" wrapText="1"/>
    </xf>
    <xf numFmtId="3" fontId="9" fillId="3" borderId="10" xfId="5" applyNumberFormat="1" applyFont="1" applyFill="1" applyBorder="1" applyAlignment="1">
      <alignment horizontal="center" vertical="center" wrapText="1"/>
    </xf>
    <xf numFmtId="3" fontId="9" fillId="3" borderId="10" xfId="5" applyNumberFormat="1" applyFont="1" applyFill="1" applyBorder="1" applyAlignment="1">
      <alignment horizontal="left" vertical="center" wrapText="1"/>
    </xf>
    <xf numFmtId="167" fontId="9" fillId="3" borderId="10" xfId="1" quotePrefix="1" applyNumberFormat="1" applyFont="1" applyFill="1" applyBorder="1" applyAlignment="1">
      <alignment horizontal="right" vertical="center" wrapText="1"/>
    </xf>
    <xf numFmtId="4" fontId="9" fillId="3" borderId="10" xfId="1" quotePrefix="1" applyNumberFormat="1" applyFont="1" applyFill="1" applyBorder="1" applyAlignment="1">
      <alignment horizontal="right" vertical="center" wrapText="1"/>
    </xf>
    <xf numFmtId="3" fontId="10" fillId="3" borderId="10" xfId="5" quotePrefix="1" applyNumberFormat="1" applyFont="1" applyFill="1" applyBorder="1" applyAlignment="1">
      <alignment horizontal="center" vertical="center" wrapText="1"/>
    </xf>
    <xf numFmtId="3" fontId="9" fillId="0" borderId="10" xfId="5" applyNumberFormat="1" applyFont="1" applyFill="1" applyBorder="1" applyAlignment="1">
      <alignment horizontal="center" vertical="center" wrapText="1"/>
    </xf>
    <xf numFmtId="0" fontId="9" fillId="0" borderId="10" xfId="0" applyNumberFormat="1" applyFont="1" applyFill="1" applyBorder="1" applyAlignment="1">
      <alignment horizontal="left" vertical="center" wrapText="1"/>
    </xf>
    <xf numFmtId="167" fontId="9" fillId="0" borderId="10" xfId="1" quotePrefix="1" applyNumberFormat="1" applyFont="1" applyFill="1" applyBorder="1" applyAlignment="1">
      <alignment horizontal="right" vertical="center" wrapText="1"/>
    </xf>
    <xf numFmtId="4" fontId="9" fillId="0" borderId="10" xfId="1" quotePrefix="1" applyNumberFormat="1" applyFont="1" applyFill="1" applyBorder="1" applyAlignment="1">
      <alignment horizontal="right" vertical="center" wrapText="1"/>
    </xf>
    <xf numFmtId="3" fontId="10" fillId="0" borderId="10" xfId="5" quotePrefix="1" applyNumberFormat="1" applyFont="1" applyFill="1" applyBorder="1" applyAlignment="1">
      <alignment horizontal="center" vertical="center" wrapText="1"/>
    </xf>
    <xf numFmtId="3" fontId="12" fillId="0" borderId="10" xfId="5" applyNumberFormat="1" applyFont="1" applyFill="1" applyBorder="1" applyAlignment="1">
      <alignment horizontal="center" vertical="center" wrapText="1"/>
    </xf>
    <xf numFmtId="3" fontId="12" fillId="0" borderId="10" xfId="0" applyNumberFormat="1" applyFont="1" applyFill="1" applyBorder="1" applyAlignment="1">
      <alignment horizontal="left" vertical="center" wrapText="1"/>
    </xf>
    <xf numFmtId="167" fontId="12" fillId="0" borderId="10" xfId="1" quotePrefix="1" applyNumberFormat="1" applyFont="1" applyFill="1" applyBorder="1" applyAlignment="1">
      <alignment horizontal="right" vertical="center" wrapText="1"/>
    </xf>
    <xf numFmtId="4" fontId="12" fillId="0" borderId="10" xfId="1" quotePrefix="1" applyNumberFormat="1" applyFont="1" applyFill="1" applyBorder="1" applyAlignment="1">
      <alignment horizontal="right" vertical="center" wrapText="1"/>
    </xf>
    <xf numFmtId="3" fontId="11" fillId="0" borderId="10" xfId="5" quotePrefix="1" applyNumberFormat="1" applyFont="1" applyFill="1" applyBorder="1" applyAlignment="1">
      <alignment horizontal="center" vertical="center" wrapText="1"/>
    </xf>
    <xf numFmtId="3" fontId="10" fillId="0" borderId="10" xfId="5" quotePrefix="1" applyNumberFormat="1" applyFont="1" applyFill="1" applyBorder="1" applyAlignment="1">
      <alignment vertical="center" wrapText="1"/>
    </xf>
    <xf numFmtId="3" fontId="10" fillId="0" borderId="10" xfId="6" applyNumberFormat="1" applyFont="1" applyFill="1" applyBorder="1" applyAlignment="1">
      <alignment horizontal="left" vertical="center" wrapText="1"/>
    </xf>
    <xf numFmtId="1" fontId="10" fillId="0" borderId="10" xfId="6" applyNumberFormat="1" applyFont="1" applyFill="1" applyBorder="1" applyAlignment="1">
      <alignment horizontal="left" vertical="center" wrapText="1"/>
    </xf>
    <xf numFmtId="3" fontId="9" fillId="7" borderId="10" xfId="5" applyNumberFormat="1" applyFont="1" applyFill="1" applyBorder="1" applyAlignment="1">
      <alignment horizontal="center" vertical="center" wrapText="1"/>
    </xf>
    <xf numFmtId="3" fontId="9" fillId="7" borderId="10" xfId="5" applyNumberFormat="1" applyFont="1" applyFill="1" applyBorder="1" applyAlignment="1">
      <alignment horizontal="left" vertical="center" wrapText="1"/>
    </xf>
    <xf numFmtId="167" fontId="9" fillId="7" borderId="10" xfId="1" quotePrefix="1" applyNumberFormat="1" applyFont="1" applyFill="1" applyBorder="1" applyAlignment="1">
      <alignment horizontal="right" vertical="center" wrapText="1"/>
    </xf>
    <xf numFmtId="4" fontId="9" fillId="7" borderId="10" xfId="1" quotePrefix="1" applyNumberFormat="1" applyFont="1" applyFill="1" applyBorder="1" applyAlignment="1">
      <alignment horizontal="right" vertical="center" wrapText="1"/>
    </xf>
    <xf numFmtId="3" fontId="10" fillId="7" borderId="10" xfId="5" quotePrefix="1" applyNumberFormat="1" applyFont="1" applyFill="1" applyBorder="1" applyAlignment="1">
      <alignment horizontal="center" vertical="center" wrapText="1"/>
    </xf>
    <xf numFmtId="3" fontId="9" fillId="0" borderId="10" xfId="5" quotePrefix="1" applyNumberFormat="1" applyFont="1" applyFill="1" applyBorder="1" applyAlignment="1">
      <alignment horizontal="center" vertical="center" wrapText="1"/>
    </xf>
    <xf numFmtId="3" fontId="9" fillId="0" borderId="10" xfId="5" applyNumberFormat="1" applyFont="1" applyFill="1" applyBorder="1" applyAlignment="1">
      <alignment horizontal="left" vertical="center" wrapText="1"/>
    </xf>
    <xf numFmtId="37" fontId="10" fillId="0" borderId="10" xfId="0" applyNumberFormat="1" applyFont="1" applyFill="1" applyBorder="1" applyAlignment="1">
      <alignment horizontal="center" vertical="center" wrapText="1"/>
    </xf>
    <xf numFmtId="0" fontId="10" fillId="0" borderId="10" xfId="7" applyFont="1" applyFill="1" applyBorder="1" applyAlignment="1">
      <alignment horizontal="left" vertical="center" wrapText="1"/>
    </xf>
    <xf numFmtId="167" fontId="12" fillId="0" borderId="10" xfId="0" applyNumberFormat="1" applyFont="1" applyFill="1" applyBorder="1" applyAlignment="1">
      <alignment horizontal="right" vertical="center" wrapText="1"/>
    </xf>
    <xf numFmtId="4" fontId="9" fillId="0" borderId="10" xfId="1" applyNumberFormat="1" applyFont="1" applyFill="1" applyBorder="1"/>
    <xf numFmtId="0" fontId="9" fillId="0" borderId="10" xfId="0" applyFont="1" applyBorder="1" applyAlignment="1">
      <alignment horizontal="center"/>
    </xf>
    <xf numFmtId="0" fontId="9" fillId="0" borderId="10" xfId="5" applyNumberFormat="1" applyFont="1" applyFill="1" applyBorder="1" applyAlignment="1">
      <alignment horizontal="justify" vertical="center" wrapText="1"/>
    </xf>
    <xf numFmtId="0" fontId="9" fillId="0" borderId="10" xfId="0" applyFont="1" applyBorder="1"/>
    <xf numFmtId="0" fontId="10" fillId="0" borderId="10" xfId="0" applyFont="1" applyBorder="1" applyAlignment="1">
      <alignment wrapText="1"/>
    </xf>
    <xf numFmtId="167" fontId="10" fillId="0" borderId="10" xfId="0" applyNumberFormat="1" applyFont="1" applyFill="1" applyBorder="1" applyAlignment="1">
      <alignment horizontal="right" vertical="center"/>
    </xf>
    <xf numFmtId="167" fontId="10" fillId="0" borderId="10" xfId="0" applyNumberFormat="1" applyFont="1" applyFill="1" applyBorder="1" applyAlignment="1">
      <alignment horizontal="right" vertical="center" wrapText="1"/>
    </xf>
    <xf numFmtId="167" fontId="10" fillId="0" borderId="11" xfId="1" applyNumberFormat="1" applyFont="1" applyFill="1" applyBorder="1" applyAlignment="1">
      <alignment horizontal="right" vertical="center" wrapText="1"/>
    </xf>
    <xf numFmtId="167" fontId="10" fillId="0" borderId="10" xfId="1" applyNumberFormat="1" applyFont="1" applyBorder="1" applyAlignment="1">
      <alignment horizontal="right" vertical="center"/>
    </xf>
    <xf numFmtId="4" fontId="9" fillId="0" borderId="10" xfId="0" applyNumberFormat="1" applyFont="1" applyBorder="1"/>
    <xf numFmtId="4" fontId="10" fillId="0" borderId="11" xfId="1" quotePrefix="1" applyNumberFormat="1" applyFont="1" applyFill="1" applyBorder="1" applyAlignment="1">
      <alignment horizontal="right" vertical="center" wrapText="1"/>
    </xf>
    <xf numFmtId="1" fontId="9" fillId="0" borderId="0" xfId="6" applyNumberFormat="1" applyFont="1" applyFill="1" applyAlignment="1">
      <alignment vertical="center" wrapText="1"/>
    </xf>
    <xf numFmtId="0" fontId="10" fillId="0" borderId="0" xfId="0" applyFont="1" applyFill="1" applyAlignment="1"/>
    <xf numFmtId="1" fontId="11" fillId="0" borderId="0" xfId="6" applyNumberFormat="1" applyFont="1" applyFill="1" applyBorder="1" applyAlignment="1">
      <alignment vertical="center"/>
    </xf>
    <xf numFmtId="3" fontId="9" fillId="0" borderId="0" xfId="6" applyNumberFormat="1" applyFont="1" applyFill="1" applyBorder="1" applyAlignment="1">
      <alignment vertical="center" wrapText="1"/>
    </xf>
    <xf numFmtId="3" fontId="10" fillId="0" borderId="0" xfId="6" applyNumberFormat="1" applyFont="1" applyFill="1" applyBorder="1" applyAlignment="1">
      <alignment vertical="center" wrapText="1"/>
    </xf>
    <xf numFmtId="0" fontId="9" fillId="0" borderId="0" xfId="0" applyFont="1" applyFill="1" applyAlignment="1"/>
    <xf numFmtId="0" fontId="10" fillId="0" borderId="0" xfId="0" applyFont="1" applyFill="1" applyAlignment="1">
      <alignment horizontal="center"/>
    </xf>
    <xf numFmtId="165" fontId="10" fillId="0" borderId="0" xfId="1" applyFont="1" applyFill="1" applyAlignment="1"/>
    <xf numFmtId="4" fontId="10" fillId="0" borderId="0" xfId="0" applyNumberFormat="1" applyFont="1" applyFill="1" applyAlignment="1"/>
    <xf numFmtId="3" fontId="10" fillId="0" borderId="0" xfId="6" quotePrefix="1" applyNumberFormat="1" applyFont="1" applyFill="1" applyBorder="1" applyAlignment="1">
      <alignment vertical="center" wrapText="1"/>
    </xf>
    <xf numFmtId="3" fontId="12" fillId="0" borderId="0" xfId="6" quotePrefix="1" applyNumberFormat="1" applyFont="1" applyFill="1" applyBorder="1" applyAlignment="1">
      <alignment vertical="center" wrapText="1"/>
    </xf>
    <xf numFmtId="0" fontId="12" fillId="0" borderId="0" xfId="0" applyFont="1" applyFill="1" applyAlignment="1"/>
    <xf numFmtId="0" fontId="12" fillId="0" borderId="0" xfId="0" applyFont="1" applyFill="1"/>
    <xf numFmtId="3" fontId="9" fillId="0" borderId="0" xfId="6" applyNumberFormat="1" applyFont="1" applyFill="1" applyBorder="1" applyAlignment="1">
      <alignment vertical="center"/>
    </xf>
    <xf numFmtId="3" fontId="9" fillId="0" borderId="0" xfId="6" applyNumberFormat="1" applyFont="1" applyFill="1" applyBorder="1" applyAlignment="1">
      <alignment horizontal="center" vertical="center"/>
    </xf>
    <xf numFmtId="1" fontId="9" fillId="0" borderId="0" xfId="6" applyNumberFormat="1" applyFont="1" applyFill="1" applyBorder="1" applyAlignment="1">
      <alignment vertical="center"/>
    </xf>
    <xf numFmtId="1" fontId="12" fillId="0" borderId="0" xfId="6" applyNumberFormat="1" applyFont="1" applyFill="1" applyBorder="1" applyAlignment="1">
      <alignment vertical="center"/>
    </xf>
    <xf numFmtId="3" fontId="11" fillId="0" borderId="0" xfId="6" quotePrefix="1" applyNumberFormat="1" applyFont="1" applyFill="1" applyBorder="1" applyAlignment="1">
      <alignment vertical="center" wrapText="1"/>
    </xf>
    <xf numFmtId="0" fontId="11" fillId="0" borderId="0" xfId="0" applyFont="1" applyFill="1" applyAlignment="1"/>
    <xf numFmtId="167" fontId="9" fillId="6" borderId="6" xfId="1" quotePrefix="1" applyNumberFormat="1" applyFont="1" applyFill="1" applyBorder="1" applyAlignment="1">
      <alignment horizontal="right" vertical="center" wrapText="1"/>
    </xf>
    <xf numFmtId="165" fontId="9" fillId="0" borderId="1" xfId="1" applyFont="1" applyFill="1" applyBorder="1" applyAlignment="1">
      <alignment horizontal="right" vertical="center"/>
    </xf>
    <xf numFmtId="167" fontId="10" fillId="0" borderId="1" xfId="1" applyNumberFormat="1" applyFont="1" applyFill="1" applyBorder="1" applyAlignment="1">
      <alignment horizontal="right" vertical="center" wrapText="1"/>
    </xf>
    <xf numFmtId="167" fontId="10" fillId="0" borderId="1" xfId="1" quotePrefix="1" applyNumberFormat="1" applyFont="1" applyFill="1" applyBorder="1" applyAlignment="1">
      <alignment horizontal="right" vertical="center" wrapText="1"/>
    </xf>
    <xf numFmtId="167" fontId="9" fillId="7" borderId="1" xfId="1" applyNumberFormat="1" applyFont="1" applyFill="1" applyBorder="1" applyAlignment="1">
      <alignment horizontal="right" vertical="center"/>
    </xf>
    <xf numFmtId="167" fontId="9" fillId="0" borderId="1" xfId="1" applyNumberFormat="1" applyFont="1" applyFill="1" applyBorder="1" applyAlignment="1">
      <alignment horizontal="right" vertical="center" wrapText="1"/>
    </xf>
    <xf numFmtId="167" fontId="12" fillId="0" borderId="1" xfId="1" applyNumberFormat="1" applyFont="1" applyFill="1" applyBorder="1" applyAlignment="1">
      <alignment horizontal="right" vertical="center" wrapText="1"/>
    </xf>
    <xf numFmtId="167" fontId="10" fillId="0" borderId="1" xfId="1" applyNumberFormat="1" applyFont="1" applyFill="1" applyBorder="1" applyAlignment="1">
      <alignment horizontal="right" vertical="center"/>
    </xf>
    <xf numFmtId="167" fontId="9" fillId="0" borderId="4" xfId="1" applyNumberFormat="1" applyFont="1" applyFill="1" applyBorder="1" applyAlignment="1">
      <alignment horizontal="right" vertical="center" wrapText="1"/>
    </xf>
    <xf numFmtId="167" fontId="12" fillId="0" borderId="1" xfId="1" quotePrefix="1" applyNumberFormat="1" applyFont="1" applyFill="1" applyBorder="1" applyAlignment="1">
      <alignment horizontal="right" vertical="center" wrapText="1"/>
    </xf>
    <xf numFmtId="167" fontId="15" fillId="0" borderId="1" xfId="1" applyNumberFormat="1" applyFont="1" applyFill="1" applyBorder="1" applyAlignment="1">
      <alignment horizontal="right" vertical="center" wrapText="1"/>
    </xf>
    <xf numFmtId="3" fontId="9" fillId="0" borderId="0" xfId="6" quotePrefix="1" applyNumberFormat="1" applyFont="1" applyFill="1" applyBorder="1" applyAlignment="1">
      <alignment vertical="center" wrapText="1"/>
    </xf>
    <xf numFmtId="165" fontId="12" fillId="0" borderId="1" xfId="1" applyFont="1" applyFill="1" applyBorder="1" applyAlignment="1">
      <alignment horizontal="right" vertical="center"/>
    </xf>
    <xf numFmtId="170" fontId="11" fillId="0" borderId="1" xfId="1" applyNumberFormat="1" applyFont="1" applyFill="1" applyBorder="1" applyAlignment="1">
      <alignment horizontal="right" vertical="center"/>
    </xf>
    <xf numFmtId="166" fontId="9" fillId="6" borderId="6" xfId="1" quotePrefix="1" applyNumberFormat="1" applyFont="1" applyFill="1" applyBorder="1" applyAlignment="1">
      <alignment vertical="center" wrapText="1"/>
    </xf>
    <xf numFmtId="172" fontId="9" fillId="6" borderId="1" xfId="1" quotePrefix="1" applyNumberFormat="1" applyFont="1" applyFill="1" applyBorder="1" applyAlignment="1">
      <alignment vertical="center" wrapText="1"/>
    </xf>
    <xf numFmtId="3" fontId="9" fillId="7" borderId="1" xfId="6" applyNumberFormat="1" applyFont="1" applyFill="1" applyBorder="1" applyAlignment="1">
      <alignment horizontal="center" vertical="center"/>
    </xf>
    <xf numFmtId="167" fontId="9" fillId="7" borderId="1" xfId="1" applyNumberFormat="1" applyFont="1" applyFill="1" applyBorder="1" applyAlignment="1">
      <alignment vertical="center"/>
    </xf>
    <xf numFmtId="3" fontId="9" fillId="0" borderId="1" xfId="0" applyNumberFormat="1" applyFont="1" applyFill="1" applyBorder="1" applyAlignment="1">
      <alignment horizontal="center" vertical="center"/>
    </xf>
    <xf numFmtId="3" fontId="9" fillId="0" borderId="1" xfId="6" applyNumberFormat="1" applyFont="1" applyFill="1" applyBorder="1" applyAlignment="1">
      <alignment vertical="center" wrapText="1"/>
    </xf>
    <xf numFmtId="0" fontId="12" fillId="0" borderId="1" xfId="0" applyFont="1" applyFill="1" applyBorder="1" applyAlignment="1">
      <alignment vertical="center" wrapText="1"/>
    </xf>
    <xf numFmtId="3" fontId="10" fillId="0" borderId="1" xfId="6" quotePrefix="1" applyNumberFormat="1" applyFont="1" applyFill="1" applyBorder="1" applyAlignment="1">
      <alignment horizontal="center" vertical="center" wrapText="1"/>
    </xf>
    <xf numFmtId="0" fontId="10" fillId="0" borderId="1" xfId="0" applyFont="1" applyFill="1" applyBorder="1" applyAlignment="1">
      <alignment vertical="center" wrapText="1"/>
    </xf>
    <xf numFmtId="3" fontId="9" fillId="7" borderId="1" xfId="6" applyNumberFormat="1" applyFont="1" applyFill="1" applyBorder="1" applyAlignment="1">
      <alignment vertical="center"/>
    </xf>
    <xf numFmtId="0" fontId="12" fillId="0" borderId="0" xfId="0" applyFont="1" applyFill="1" applyAlignment="1">
      <alignment vertical="center"/>
    </xf>
    <xf numFmtId="0" fontId="9" fillId="0" borderId="1" xfId="0" applyFont="1" applyFill="1" applyBorder="1" applyAlignment="1">
      <alignment horizontal="center" vertical="center"/>
    </xf>
    <xf numFmtId="0" fontId="9" fillId="0" borderId="1" xfId="0" applyFont="1" applyFill="1" applyBorder="1" applyAlignment="1">
      <alignment vertical="center"/>
    </xf>
    <xf numFmtId="0" fontId="10" fillId="0" borderId="1" xfId="0" applyFont="1" applyFill="1" applyBorder="1" applyAlignment="1">
      <alignment vertical="center"/>
    </xf>
    <xf numFmtId="3" fontId="9" fillId="0" borderId="1" xfId="6" applyNumberFormat="1" applyFont="1" applyFill="1" applyBorder="1" applyAlignment="1">
      <alignment horizontal="center" vertical="center" wrapText="1"/>
    </xf>
    <xf numFmtId="1" fontId="12" fillId="0" borderId="1" xfId="5" applyNumberFormat="1" applyFont="1" applyFill="1" applyBorder="1" applyAlignment="1">
      <alignment vertical="center" wrapText="1"/>
    </xf>
    <xf numFmtId="3" fontId="12" fillId="0" borderId="1" xfId="0" applyNumberFormat="1" applyFont="1" applyFill="1" applyBorder="1" applyAlignment="1">
      <alignment vertical="center" wrapText="1"/>
    </xf>
    <xf numFmtId="4" fontId="12" fillId="0" borderId="1" xfId="1" quotePrefix="1" applyNumberFormat="1" applyFont="1" applyFill="1" applyBorder="1" applyAlignment="1">
      <alignment vertical="center" wrapText="1"/>
    </xf>
    <xf numFmtId="3" fontId="10" fillId="0" borderId="1" xfId="6" applyNumberFormat="1" applyFont="1" applyFill="1" applyBorder="1" applyAlignment="1">
      <alignment horizontal="center" vertical="center" wrapText="1"/>
    </xf>
    <xf numFmtId="37" fontId="10" fillId="0" borderId="1" xfId="0" applyNumberFormat="1" applyFont="1" applyFill="1" applyBorder="1" applyAlignment="1">
      <alignment horizontal="center" vertical="center" wrapText="1"/>
    </xf>
    <xf numFmtId="3" fontId="9" fillId="0" borderId="4" xfId="0" applyNumberFormat="1" applyFont="1" applyFill="1" applyBorder="1" applyAlignment="1">
      <alignment horizontal="center" vertical="center"/>
    </xf>
    <xf numFmtId="3" fontId="9" fillId="0" borderId="4" xfId="6" applyNumberFormat="1" applyFont="1" applyFill="1" applyBorder="1" applyAlignment="1">
      <alignment vertical="center" wrapText="1"/>
    </xf>
    <xf numFmtId="4" fontId="9" fillId="0" borderId="1" xfId="1" quotePrefix="1" applyNumberFormat="1" applyFont="1" applyFill="1" applyBorder="1" applyAlignment="1">
      <alignment vertical="center" wrapText="1"/>
    </xf>
    <xf numFmtId="3" fontId="12" fillId="0" borderId="1" xfId="6" applyNumberFormat="1" applyFont="1" applyFill="1" applyBorder="1" applyAlignment="1">
      <alignment vertical="center"/>
    </xf>
    <xf numFmtId="167" fontId="9" fillId="0" borderId="1" xfId="1" applyNumberFormat="1" applyFont="1" applyFill="1" applyBorder="1" applyAlignment="1">
      <alignment vertical="center"/>
    </xf>
    <xf numFmtId="0" fontId="12" fillId="0" borderId="1" xfId="0" applyFont="1" applyFill="1" applyBorder="1" applyAlignment="1">
      <alignment vertical="center"/>
    </xf>
    <xf numFmtId="3" fontId="9" fillId="0" borderId="1" xfId="6" applyNumberFormat="1" applyFont="1" applyFill="1" applyBorder="1" applyAlignment="1">
      <alignment horizontal="center" vertical="center"/>
    </xf>
    <xf numFmtId="3" fontId="9" fillId="0" borderId="1" xfId="6" applyNumberFormat="1" applyFont="1" applyFill="1" applyBorder="1" applyAlignment="1">
      <alignment vertical="center"/>
    </xf>
    <xf numFmtId="0" fontId="9" fillId="0" borderId="1" xfId="0" applyFont="1" applyFill="1" applyBorder="1" applyAlignment="1">
      <alignment vertical="center" wrapText="1"/>
    </xf>
    <xf numFmtId="3" fontId="12" fillId="0" borderId="1" xfId="6" applyNumberFormat="1" applyFont="1" applyFill="1" applyBorder="1" applyAlignment="1">
      <alignment vertical="center" wrapText="1"/>
    </xf>
    <xf numFmtId="167" fontId="9" fillId="7" borderId="1" xfId="1" applyNumberFormat="1" applyFont="1" applyFill="1" applyBorder="1" applyAlignment="1">
      <alignment horizontal="center" vertical="center"/>
    </xf>
    <xf numFmtId="0" fontId="10" fillId="0" borderId="1" xfId="0" applyFont="1" applyFill="1" applyBorder="1" applyAlignment="1">
      <alignment horizontal="left" vertical="center" wrapText="1"/>
    </xf>
    <xf numFmtId="165" fontId="9" fillId="0" borderId="1" xfId="1" applyFont="1" applyFill="1" applyBorder="1" applyAlignment="1"/>
    <xf numFmtId="0" fontId="10" fillId="0" borderId="1" xfId="0" applyFont="1" applyFill="1" applyBorder="1" applyAlignment="1"/>
    <xf numFmtId="37" fontId="9" fillId="0" borderId="1" xfId="0" applyNumberFormat="1" applyFont="1" applyFill="1" applyBorder="1" applyAlignment="1">
      <alignment horizontal="center" vertical="center" wrapText="1"/>
    </xf>
    <xf numFmtId="166" fontId="10" fillId="6" borderId="6" xfId="1" quotePrefix="1" applyNumberFormat="1" applyFont="1" applyFill="1" applyBorder="1" applyAlignment="1">
      <alignment vertical="center" wrapText="1"/>
    </xf>
    <xf numFmtId="3" fontId="10" fillId="0" borderId="1" xfId="0" applyNumberFormat="1" applyFont="1" applyFill="1" applyBorder="1" applyAlignment="1">
      <alignment horizontal="center" vertical="center"/>
    </xf>
    <xf numFmtId="165" fontId="11" fillId="0" borderId="1" xfId="1" applyFont="1" applyFill="1" applyBorder="1" applyAlignment="1">
      <alignment horizontal="right" vertical="center"/>
    </xf>
    <xf numFmtId="170" fontId="9" fillId="0" borderId="1" xfId="1" applyNumberFormat="1" applyFont="1" applyFill="1" applyBorder="1" applyAlignment="1"/>
    <xf numFmtId="4" fontId="10" fillId="0" borderId="0" xfId="0" applyNumberFormat="1" applyFont="1" applyFill="1"/>
    <xf numFmtId="0" fontId="9" fillId="0" borderId="0" xfId="0" applyFont="1" applyFill="1" applyBorder="1"/>
    <xf numFmtId="165" fontId="9" fillId="0" borderId="0" xfId="1" applyFont="1" applyFill="1"/>
    <xf numFmtId="0" fontId="10" fillId="0" borderId="0" xfId="0" applyFont="1" applyFill="1" applyBorder="1"/>
    <xf numFmtId="166" fontId="10" fillId="0" borderId="0" xfId="1" applyNumberFormat="1" applyFont="1" applyFill="1"/>
    <xf numFmtId="170" fontId="10" fillId="0" borderId="0" xfId="1" applyNumberFormat="1" applyFont="1" applyFill="1"/>
    <xf numFmtId="170" fontId="10" fillId="0" borderId="10" xfId="1" quotePrefix="1" applyNumberFormat="1" applyFont="1" applyFill="1" applyBorder="1" applyAlignment="1">
      <alignment horizontal="right" vertical="center" wrapText="1"/>
    </xf>
    <xf numFmtId="3" fontId="15" fillId="0" borderId="0" xfId="5" quotePrefix="1" applyNumberFormat="1" applyFont="1" applyFill="1" applyBorder="1" applyAlignment="1">
      <alignment horizontal="center" vertical="center" wrapText="1"/>
    </xf>
    <xf numFmtId="3" fontId="12" fillId="0" borderId="0" xfId="5" quotePrefix="1" applyNumberFormat="1" applyFont="1" applyFill="1" applyBorder="1" applyAlignment="1">
      <alignment horizontal="center" vertical="center" wrapText="1"/>
    </xf>
    <xf numFmtId="0" fontId="10" fillId="0" borderId="1" xfId="0" applyFont="1" applyFill="1" applyBorder="1" applyAlignment="1">
      <alignment horizontal="center"/>
    </xf>
    <xf numFmtId="3" fontId="11" fillId="0" borderId="0" xfId="4" applyNumberFormat="1" applyFont="1" applyFill="1" applyBorder="1" applyAlignment="1">
      <alignment horizontal="center" vertical="center"/>
    </xf>
    <xf numFmtId="2" fontId="10" fillId="0" borderId="0" xfId="5" applyNumberFormat="1" applyFont="1" applyFill="1" applyBorder="1" applyAlignment="1">
      <alignment horizontal="justify" vertical="center" wrapText="1"/>
    </xf>
    <xf numFmtId="2" fontId="10" fillId="0" borderId="0" xfId="1" quotePrefix="1" applyNumberFormat="1" applyFont="1" applyFill="1" applyBorder="1" applyAlignment="1">
      <alignment horizontal="right" vertical="center" wrapText="1"/>
    </xf>
    <xf numFmtId="2" fontId="10" fillId="0" borderId="0" xfId="0" applyNumberFormat="1" applyFont="1" applyFill="1" applyBorder="1"/>
    <xf numFmtId="3" fontId="9" fillId="0" borderId="10" xfId="5" applyNumberFormat="1" applyFont="1" applyFill="1" applyBorder="1" applyAlignment="1">
      <alignment horizontal="center" vertical="center"/>
    </xf>
    <xf numFmtId="4" fontId="9" fillId="0" borderId="10" xfId="1" applyNumberFormat="1" applyFont="1" applyFill="1" applyBorder="1" applyAlignment="1">
      <alignment horizontal="right" vertical="center"/>
    </xf>
    <xf numFmtId="3" fontId="10" fillId="5" borderId="9" xfId="5" quotePrefix="1" applyNumberFormat="1" applyFont="1" applyFill="1" applyBorder="1" applyAlignment="1">
      <alignment horizontal="center" vertical="center" wrapText="1"/>
    </xf>
    <xf numFmtId="3" fontId="9" fillId="5" borderId="9" xfId="5" applyNumberFormat="1" applyFont="1" applyFill="1" applyBorder="1" applyAlignment="1">
      <alignment horizontal="center" vertical="center" wrapText="1"/>
    </xf>
    <xf numFmtId="167" fontId="9" fillId="5" borderId="9" xfId="1" quotePrefix="1" applyNumberFormat="1" applyFont="1" applyFill="1" applyBorder="1" applyAlignment="1">
      <alignment horizontal="right" vertical="center" wrapText="1"/>
    </xf>
    <xf numFmtId="3" fontId="9" fillId="4" borderId="10" xfId="5" quotePrefix="1" applyNumberFormat="1" applyFont="1" applyFill="1" applyBorder="1" applyAlignment="1">
      <alignment horizontal="center" vertical="center" wrapText="1"/>
    </xf>
    <xf numFmtId="4" fontId="9" fillId="4" borderId="10" xfId="1" quotePrefix="1" applyNumberFormat="1" applyFont="1" applyFill="1" applyBorder="1" applyAlignment="1">
      <alignment horizontal="right" vertical="center" wrapText="1"/>
    </xf>
    <xf numFmtId="0" fontId="10" fillId="0" borderId="10" xfId="0" applyFont="1" applyBorder="1" applyAlignment="1">
      <alignment horizontal="center" vertical="center" wrapText="1"/>
    </xf>
    <xf numFmtId="3" fontId="10" fillId="5" borderId="10" xfId="5" quotePrefix="1" applyNumberFormat="1" applyFont="1" applyFill="1" applyBorder="1" applyAlignment="1">
      <alignment horizontal="center" vertical="center" wrapText="1"/>
    </xf>
    <xf numFmtId="3" fontId="9" fillId="5" borderId="10" xfId="5" applyNumberFormat="1" applyFont="1" applyFill="1" applyBorder="1" applyAlignment="1">
      <alignment horizontal="center" vertical="center" wrapText="1"/>
    </xf>
    <xf numFmtId="167" fontId="9" fillId="5" borderId="10" xfId="1" quotePrefix="1" applyNumberFormat="1" applyFont="1" applyFill="1" applyBorder="1" applyAlignment="1">
      <alignment horizontal="right" vertical="center" wrapText="1"/>
    </xf>
    <xf numFmtId="0" fontId="9" fillId="0" borderId="10" xfId="0" applyFont="1" applyFill="1" applyBorder="1" applyAlignment="1">
      <alignment horizontal="center" vertical="center" wrapText="1"/>
    </xf>
    <xf numFmtId="173" fontId="9" fillId="0" borderId="10" xfId="1" applyNumberFormat="1" applyFont="1" applyFill="1" applyBorder="1" applyAlignment="1">
      <alignment horizontal="right" vertical="center" wrapText="1"/>
    </xf>
    <xf numFmtId="165" fontId="10" fillId="0" borderId="10" xfId="1" applyFont="1" applyFill="1" applyBorder="1"/>
    <xf numFmtId="173" fontId="10" fillId="0" borderId="10" xfId="1" applyNumberFormat="1" applyFont="1" applyFill="1" applyBorder="1" applyAlignment="1">
      <alignment horizontal="right" vertical="center" wrapText="1"/>
    </xf>
    <xf numFmtId="165" fontId="10" fillId="0" borderId="10" xfId="1" applyFont="1" applyBorder="1"/>
    <xf numFmtId="1" fontId="9" fillId="0" borderId="10" xfId="5" applyNumberFormat="1" applyFont="1" applyFill="1" applyBorder="1" applyAlignment="1">
      <alignment horizontal="justify" vertical="center" wrapText="1"/>
    </xf>
    <xf numFmtId="0" fontId="10" fillId="0" borderId="10" xfId="4" applyFont="1" applyFill="1" applyBorder="1" applyAlignment="1">
      <alignment horizontal="justify" vertical="center" wrapText="1"/>
    </xf>
    <xf numFmtId="174" fontId="10" fillId="0" borderId="10" xfId="0" applyNumberFormat="1" applyFont="1" applyFill="1" applyBorder="1" applyAlignment="1">
      <alignment horizontal="right" vertical="center"/>
    </xf>
    <xf numFmtId="170" fontId="10" fillId="0" borderId="10" xfId="1" applyNumberFormat="1" applyFont="1" applyFill="1" applyBorder="1" applyAlignment="1">
      <alignment horizontal="left" vertical="center" wrapText="1"/>
    </xf>
    <xf numFmtId="0" fontId="10" fillId="0" borderId="10" xfId="0" applyFont="1" applyFill="1" applyBorder="1"/>
    <xf numFmtId="0" fontId="10" fillId="0" borderId="10" xfId="8" applyFont="1" applyFill="1" applyBorder="1" applyAlignment="1">
      <alignment horizontal="left" vertical="center" wrapText="1"/>
    </xf>
    <xf numFmtId="0" fontId="9" fillId="0" borderId="10" xfId="8" applyFont="1" applyFill="1" applyBorder="1" applyAlignment="1">
      <alignment horizontal="center" vertical="center" wrapText="1"/>
    </xf>
    <xf numFmtId="0" fontId="9" fillId="0" borderId="10" xfId="8" applyFont="1" applyFill="1" applyBorder="1" applyAlignment="1">
      <alignment horizontal="left" vertical="center" wrapText="1"/>
    </xf>
    <xf numFmtId="0" fontId="10" fillId="0" borderId="10" xfId="8" applyFont="1" applyFill="1" applyBorder="1" applyAlignment="1">
      <alignment horizontal="center" vertical="center" wrapText="1"/>
    </xf>
    <xf numFmtId="165" fontId="9" fillId="0" borderId="10" xfId="1" applyFont="1" applyBorder="1"/>
    <xf numFmtId="0" fontId="10" fillId="0" borderId="10" xfId="0" applyFont="1" applyBorder="1" applyAlignment="1">
      <alignment horizontal="center"/>
    </xf>
    <xf numFmtId="165" fontId="9" fillId="0" borderId="10" xfId="1" applyFont="1" applyFill="1" applyBorder="1"/>
    <xf numFmtId="0" fontId="12" fillId="0" borderId="10" xfId="8" applyFont="1" applyFill="1" applyBorder="1" applyAlignment="1">
      <alignment horizontal="center" vertical="center" wrapText="1"/>
    </xf>
    <xf numFmtId="170" fontId="12" fillId="0" borderId="10" xfId="9" applyNumberFormat="1" applyFont="1" applyFill="1" applyBorder="1" applyAlignment="1">
      <alignment horizontal="left" vertical="center" wrapText="1"/>
    </xf>
    <xf numFmtId="170" fontId="10" fillId="0" borderId="10" xfId="1" applyNumberFormat="1"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1" xfId="0" applyFont="1" applyFill="1" applyBorder="1" applyAlignment="1">
      <alignment horizontal="left" vertical="center" wrapText="1"/>
    </xf>
    <xf numFmtId="165" fontId="10" fillId="0" borderId="11" xfId="1" applyFont="1" applyFill="1" applyBorder="1"/>
    <xf numFmtId="174" fontId="10" fillId="0" borderId="11" xfId="0" applyNumberFormat="1" applyFont="1" applyFill="1" applyBorder="1" applyAlignment="1">
      <alignment horizontal="right" vertical="center"/>
    </xf>
    <xf numFmtId="165" fontId="10" fillId="0" borderId="11" xfId="1" applyFont="1" applyBorder="1"/>
    <xf numFmtId="0" fontId="10" fillId="0" borderId="11" xfId="0" applyFont="1" applyBorder="1"/>
    <xf numFmtId="165" fontId="10" fillId="0" borderId="1" xfId="1" applyFont="1" applyFill="1" applyBorder="1" applyAlignment="1"/>
    <xf numFmtId="2" fontId="10" fillId="0" borderId="1" xfId="0" applyNumberFormat="1" applyFont="1" applyBorder="1" applyAlignment="1">
      <alignment vertical="center" wrapText="1"/>
    </xf>
    <xf numFmtId="167" fontId="10" fillId="0" borderId="1" xfId="0" applyNumberFormat="1" applyFont="1" applyFill="1" applyBorder="1" applyAlignment="1">
      <alignment horizontal="right" vertical="center" wrapText="1"/>
    </xf>
    <xf numFmtId="0" fontId="10" fillId="0" borderId="0" xfId="0" applyFont="1" applyFill="1" applyAlignment="1">
      <alignment horizontal="center" vertical="center"/>
    </xf>
    <xf numFmtId="165" fontId="10" fillId="0" borderId="0" xfId="1" applyFont="1" applyFill="1" applyAlignment="1">
      <alignment vertical="center"/>
    </xf>
    <xf numFmtId="4" fontId="10" fillId="0" borderId="0" xfId="0" applyNumberFormat="1" applyFont="1" applyFill="1" applyAlignment="1">
      <alignment vertical="center"/>
    </xf>
    <xf numFmtId="0" fontId="10" fillId="0" borderId="0" xfId="0" applyFont="1" applyFill="1" applyAlignment="1">
      <alignment vertical="center"/>
    </xf>
    <xf numFmtId="1" fontId="10" fillId="0" borderId="1" xfId="12" applyNumberFormat="1" applyFont="1" applyFill="1" applyBorder="1" applyAlignment="1">
      <alignment horizontal="center" vertical="center" wrapText="1"/>
    </xf>
    <xf numFmtId="2" fontId="10" fillId="0" borderId="1" xfId="12" applyNumberFormat="1" applyFont="1" applyFill="1" applyBorder="1" applyAlignment="1">
      <alignment horizontal="left" vertical="center" wrapText="1"/>
    </xf>
    <xf numFmtId="174" fontId="10" fillId="0" borderId="1" xfId="0" applyNumberFormat="1" applyFont="1" applyFill="1" applyBorder="1" applyAlignment="1">
      <alignment horizontal="left" vertical="center" wrapText="1"/>
    </xf>
    <xf numFmtId="166" fontId="10" fillId="6" borderId="1" xfId="1" quotePrefix="1" applyNumberFormat="1" applyFont="1" applyFill="1" applyBorder="1" applyAlignment="1">
      <alignment vertical="center" wrapText="1"/>
    </xf>
    <xf numFmtId="166" fontId="9" fillId="6" borderId="1" xfId="1" quotePrefix="1" applyNumberFormat="1" applyFont="1" applyFill="1" applyBorder="1" applyAlignment="1">
      <alignment vertical="center" wrapText="1"/>
    </xf>
    <xf numFmtId="167" fontId="9" fillId="6" borderId="1" xfId="1" quotePrefix="1" applyNumberFormat="1" applyFont="1" applyFill="1" applyBorder="1" applyAlignment="1">
      <alignment horizontal="right" vertical="center" wrapText="1"/>
    </xf>
    <xf numFmtId="167" fontId="10" fillId="0" borderId="0" xfId="0" applyNumberFormat="1" applyFont="1" applyFill="1" applyAlignment="1"/>
    <xf numFmtId="167" fontId="10" fillId="0" borderId="1" xfId="1" applyNumberFormat="1" applyFont="1" applyFill="1" applyBorder="1" applyAlignment="1">
      <alignment vertical="center"/>
    </xf>
    <xf numFmtId="167" fontId="10" fillId="0" borderId="1" xfId="11" applyNumberFormat="1" applyFont="1" applyBorder="1" applyAlignment="1">
      <alignment horizontal="center" vertical="center" wrapText="1"/>
    </xf>
    <xf numFmtId="167" fontId="10" fillId="0" borderId="1" xfId="0" applyNumberFormat="1" applyFont="1" applyFill="1" applyBorder="1" applyAlignment="1">
      <alignment horizontal="right" vertical="center"/>
    </xf>
    <xf numFmtId="167" fontId="10" fillId="0" borderId="1" xfId="12" applyNumberFormat="1" applyFont="1" applyFill="1" applyBorder="1" applyAlignment="1">
      <alignment horizontal="center" vertical="center" wrapText="1"/>
    </xf>
    <xf numFmtId="3" fontId="10" fillId="0" borderId="2" xfId="6" quotePrefix="1" applyNumberFormat="1" applyFont="1" applyFill="1" applyBorder="1" applyAlignment="1">
      <alignment horizontal="center" vertical="center" wrapText="1"/>
    </xf>
    <xf numFmtId="0" fontId="10" fillId="0" borderId="2" xfId="0" applyFont="1" applyFill="1" applyBorder="1" applyAlignment="1">
      <alignment vertical="center" wrapText="1"/>
    </xf>
    <xf numFmtId="167" fontId="10" fillId="0" borderId="2" xfId="1" applyNumberFormat="1" applyFont="1" applyFill="1" applyBorder="1" applyAlignment="1">
      <alignment horizontal="right" vertical="center" wrapText="1"/>
    </xf>
    <xf numFmtId="167" fontId="10" fillId="0" borderId="2" xfId="1" quotePrefix="1" applyNumberFormat="1" applyFont="1" applyFill="1" applyBorder="1" applyAlignment="1">
      <alignment horizontal="right" vertical="center" wrapText="1"/>
    </xf>
    <xf numFmtId="167" fontId="10" fillId="0" borderId="2" xfId="1" applyNumberFormat="1" applyFont="1" applyFill="1" applyBorder="1" applyAlignment="1">
      <alignment horizontal="right" vertical="center"/>
    </xf>
    <xf numFmtId="0" fontId="10" fillId="0" borderId="0" xfId="0" applyFont="1" applyFill="1" applyBorder="1" applyAlignment="1">
      <alignment vertical="center" wrapText="1"/>
    </xf>
    <xf numFmtId="3" fontId="10" fillId="0" borderId="1" xfId="6" applyNumberFormat="1" applyFont="1" applyFill="1" applyBorder="1" applyAlignment="1">
      <alignment vertical="center" wrapText="1"/>
    </xf>
    <xf numFmtId="3" fontId="10" fillId="0" borderId="1" xfId="0" applyNumberFormat="1" applyFont="1" applyFill="1" applyBorder="1" applyAlignment="1">
      <alignment horizontal="center" vertical="center" wrapText="1"/>
    </xf>
    <xf numFmtId="165" fontId="10" fillId="0" borderId="1" xfId="1" applyFont="1" applyFill="1" applyBorder="1" applyAlignment="1">
      <alignment horizontal="right" vertical="center"/>
    </xf>
    <xf numFmtId="3" fontId="10" fillId="0" borderId="1" xfId="6" applyNumberFormat="1" applyFont="1" applyFill="1" applyBorder="1" applyAlignment="1">
      <alignment horizontal="left" vertical="center" wrapText="1"/>
    </xf>
    <xf numFmtId="37" fontId="10" fillId="0" borderId="1" xfId="0" applyNumberFormat="1" applyFont="1" applyFill="1" applyBorder="1" applyAlignment="1">
      <alignment horizontal="center" vertical="center"/>
    </xf>
    <xf numFmtId="167" fontId="9" fillId="0" borderId="1" xfId="1" quotePrefix="1" applyNumberFormat="1" applyFont="1" applyFill="1" applyBorder="1" applyAlignment="1">
      <alignment horizontal="right" vertical="center" wrapText="1"/>
    </xf>
    <xf numFmtId="3" fontId="10" fillId="0" borderId="1" xfId="0" applyNumberFormat="1" applyFont="1" applyFill="1" applyBorder="1" applyAlignment="1">
      <alignment horizontal="left" vertical="center" wrapText="1"/>
    </xf>
    <xf numFmtId="167" fontId="11" fillId="0" borderId="1" xfId="1" applyNumberFormat="1" applyFont="1" applyFill="1" applyBorder="1" applyAlignment="1">
      <alignment horizontal="right" vertical="center" wrapText="1"/>
    </xf>
    <xf numFmtId="167" fontId="10" fillId="0" borderId="1" xfId="1" applyNumberFormat="1" applyFont="1" applyFill="1" applyBorder="1" applyAlignment="1">
      <alignment vertical="center" wrapText="1"/>
    </xf>
    <xf numFmtId="169" fontId="10" fillId="0" borderId="1" xfId="1" applyNumberFormat="1" applyFont="1" applyFill="1" applyBorder="1" applyAlignment="1">
      <alignment horizontal="right" vertical="center" wrapText="1"/>
    </xf>
    <xf numFmtId="0" fontId="10" fillId="0" borderId="1" xfId="0" applyFont="1" applyBorder="1" applyAlignment="1">
      <alignment horizontal="center" vertical="center" wrapText="1"/>
    </xf>
    <xf numFmtId="169" fontId="10" fillId="0" borderId="1" xfId="1" quotePrefix="1" applyNumberFormat="1" applyFont="1" applyFill="1" applyBorder="1" applyAlignment="1">
      <alignment vertical="center" wrapText="1"/>
    </xf>
    <xf numFmtId="3" fontId="10" fillId="0" borderId="1" xfId="0" applyNumberFormat="1" applyFont="1" applyFill="1" applyBorder="1" applyAlignment="1">
      <alignment vertical="center" wrapText="1"/>
    </xf>
    <xf numFmtId="1" fontId="10" fillId="0" borderId="0" xfId="6" applyNumberFormat="1" applyFont="1" applyFill="1" applyBorder="1" applyAlignment="1">
      <alignment vertical="center"/>
    </xf>
    <xf numFmtId="0" fontId="10" fillId="8" borderId="1" xfId="0" applyFont="1" applyFill="1" applyBorder="1" applyAlignment="1">
      <alignment horizontal="center" vertical="center" wrapText="1"/>
    </xf>
    <xf numFmtId="168" fontId="10" fillId="8" borderId="1" xfId="0" applyNumberFormat="1" applyFont="1" applyFill="1" applyBorder="1" applyAlignment="1">
      <alignment horizontal="right" vertical="center" wrapText="1"/>
    </xf>
    <xf numFmtId="1" fontId="10" fillId="0" borderId="1" xfId="6" applyNumberFormat="1" applyFont="1" applyFill="1" applyBorder="1" applyAlignment="1">
      <alignment horizontal="left" vertical="center" wrapText="1"/>
    </xf>
    <xf numFmtId="44" fontId="10" fillId="0" borderId="1" xfId="0" applyNumberFormat="1" applyFont="1" applyFill="1" applyBorder="1" applyAlignment="1">
      <alignment horizontal="left" vertical="center" wrapText="1"/>
    </xf>
    <xf numFmtId="0" fontId="10" fillId="0" borderId="1" xfId="8" applyFont="1" applyFill="1" applyBorder="1" applyAlignment="1">
      <alignment horizontal="left" vertical="center" wrapText="1"/>
    </xf>
    <xf numFmtId="174" fontId="10" fillId="0" borderId="1" xfId="8" applyNumberFormat="1" applyFont="1" applyFill="1" applyBorder="1" applyAlignment="1">
      <alignment horizontal="left" vertical="center" wrapText="1"/>
    </xf>
    <xf numFmtId="0" fontId="10" fillId="0" borderId="1" xfId="10" applyFont="1" applyFill="1" applyBorder="1" applyAlignment="1">
      <alignment horizontal="left" vertical="center" wrapText="1"/>
    </xf>
    <xf numFmtId="167" fontId="9" fillId="7" borderId="1" xfId="1" quotePrefix="1" applyNumberFormat="1" applyFont="1" applyFill="1" applyBorder="1" applyAlignment="1">
      <alignment horizontal="right" vertical="center" wrapText="1"/>
    </xf>
    <xf numFmtId="2" fontId="9" fillId="10" borderId="1" xfId="1" quotePrefix="1" applyNumberFormat="1" applyFont="1" applyFill="1" applyBorder="1" applyAlignment="1">
      <alignment horizontal="right" vertical="center" wrapText="1"/>
    </xf>
    <xf numFmtId="2" fontId="10" fillId="10" borderId="1" xfId="5" quotePrefix="1" applyNumberFormat="1" applyFont="1" applyFill="1" applyBorder="1" applyAlignment="1">
      <alignment horizontal="center" vertical="center" wrapText="1"/>
    </xf>
    <xf numFmtId="3" fontId="9" fillId="0" borderId="1" xfId="4" applyNumberFormat="1" applyFont="1" applyFill="1" applyBorder="1" applyAlignment="1">
      <alignment horizontal="left" vertical="center" wrapText="1"/>
    </xf>
    <xf numFmtId="2" fontId="9" fillId="0" borderId="1" xfId="1" quotePrefix="1" applyNumberFormat="1" applyFont="1" applyFill="1" applyBorder="1" applyAlignment="1">
      <alignment horizontal="right" vertical="center" wrapText="1"/>
    </xf>
    <xf numFmtId="2" fontId="9" fillId="0" borderId="1" xfId="0" applyNumberFormat="1" applyFont="1" applyFill="1" applyBorder="1"/>
    <xf numFmtId="2" fontId="12" fillId="0" borderId="1" xfId="1" quotePrefix="1" applyNumberFormat="1" applyFont="1" applyFill="1" applyBorder="1" applyAlignment="1">
      <alignment horizontal="right" vertical="center" wrapText="1"/>
    </xf>
    <xf numFmtId="3" fontId="10" fillId="0" borderId="1" xfId="4" applyNumberFormat="1" applyFont="1" applyFill="1" applyBorder="1" applyAlignment="1">
      <alignment horizontal="left" vertical="center" wrapText="1"/>
    </xf>
    <xf numFmtId="2" fontId="10" fillId="0" borderId="1" xfId="1" quotePrefix="1" applyNumberFormat="1" applyFont="1" applyFill="1" applyBorder="1" applyAlignment="1">
      <alignment horizontal="right" vertical="center" wrapText="1"/>
    </xf>
    <xf numFmtId="2" fontId="10" fillId="0" borderId="1" xfId="0" applyNumberFormat="1" applyFont="1" applyFill="1" applyBorder="1"/>
    <xf numFmtId="3" fontId="11" fillId="0" borderId="1" xfId="4" applyNumberFormat="1" applyFont="1" applyFill="1" applyBorder="1" applyAlignment="1">
      <alignment horizontal="center" vertical="center"/>
    </xf>
    <xf numFmtId="2" fontId="10" fillId="0" borderId="1" xfId="5" applyNumberFormat="1" applyFont="1" applyFill="1" applyBorder="1" applyAlignment="1">
      <alignment horizontal="justify" vertical="center" wrapText="1"/>
    </xf>
    <xf numFmtId="167" fontId="9" fillId="10" borderId="1" xfId="1" quotePrefix="1" applyNumberFormat="1" applyFont="1" applyFill="1" applyBorder="1" applyAlignment="1">
      <alignment horizontal="right" vertical="center" wrapText="1"/>
    </xf>
    <xf numFmtId="3" fontId="12" fillId="0" borderId="1" xfId="4" applyNumberFormat="1" applyFont="1" applyFill="1" applyBorder="1" applyAlignment="1">
      <alignment horizontal="center" vertical="center"/>
    </xf>
    <xf numFmtId="167" fontId="10" fillId="0" borderId="0" xfId="1" applyNumberFormat="1" applyFont="1" applyFill="1" applyBorder="1" applyAlignment="1">
      <alignment horizontal="right" vertical="center" wrapText="1"/>
    </xf>
    <xf numFmtId="167" fontId="10" fillId="0" borderId="0" xfId="1" applyNumberFormat="1" applyFont="1" applyFill="1" applyBorder="1" applyAlignment="1">
      <alignment horizontal="right" vertical="center"/>
    </xf>
    <xf numFmtId="167" fontId="10" fillId="0" borderId="0" xfId="1" applyNumberFormat="1" applyFont="1" applyFill="1" applyBorder="1"/>
    <xf numFmtId="165" fontId="10" fillId="0" borderId="0" xfId="1" applyFont="1" applyFill="1" applyBorder="1"/>
    <xf numFmtId="165" fontId="9" fillId="0" borderId="0" xfId="1" applyFont="1" applyFill="1" applyBorder="1"/>
    <xf numFmtId="2" fontId="10" fillId="0" borderId="1" xfId="1" applyNumberFormat="1" applyFont="1" applyFill="1" applyBorder="1" applyAlignment="1">
      <alignment horizontal="center" vertical="center" wrapText="1"/>
    </xf>
    <xf numFmtId="167" fontId="15" fillId="0" borderId="10" xfId="1" applyNumberFormat="1" applyFont="1" applyFill="1" applyBorder="1" applyAlignment="1">
      <alignment horizontal="right" vertical="center" wrapText="1"/>
    </xf>
    <xf numFmtId="0" fontId="12" fillId="0" borderId="10" xfId="0" applyFont="1" applyFill="1" applyBorder="1" applyAlignment="1">
      <alignment horizontal="center" vertical="center" wrapText="1"/>
    </xf>
    <xf numFmtId="0" fontId="12" fillId="0" borderId="7" xfId="5" applyNumberFormat="1" applyFont="1" applyFill="1" applyBorder="1" applyAlignment="1">
      <alignment horizontal="justify" vertical="center" wrapText="1"/>
    </xf>
    <xf numFmtId="165" fontId="12" fillId="0" borderId="7" xfId="1" applyFont="1" applyBorder="1"/>
    <xf numFmtId="4" fontId="11" fillId="0" borderId="10" xfId="1" quotePrefix="1" applyNumberFormat="1" applyFont="1" applyFill="1" applyBorder="1" applyAlignment="1">
      <alignment horizontal="right" vertical="center" wrapText="1"/>
    </xf>
    <xf numFmtId="0" fontId="11" fillId="0" borderId="10" xfId="0" applyFont="1" applyBorder="1"/>
    <xf numFmtId="0" fontId="12" fillId="0" borderId="10" xfId="0" applyFont="1" applyBorder="1" applyAlignment="1">
      <alignment horizontal="center"/>
    </xf>
    <xf numFmtId="0" fontId="12" fillId="0" borderId="10" xfId="0" applyFont="1" applyBorder="1"/>
    <xf numFmtId="0" fontId="12" fillId="0" borderId="0" xfId="0" applyFont="1"/>
    <xf numFmtId="0" fontId="10" fillId="0" borderId="1" xfId="5" applyNumberFormat="1" applyFont="1" applyFill="1" applyBorder="1" applyAlignment="1">
      <alignment horizontal="left" vertical="center" wrapText="1"/>
    </xf>
    <xf numFmtId="167" fontId="10" fillId="0" borderId="1" xfId="0" applyNumberFormat="1" applyFont="1" applyBorder="1" applyAlignment="1">
      <alignment horizontal="center" vertical="center" wrapText="1"/>
    </xf>
    <xf numFmtId="174" fontId="12" fillId="0" borderId="7" xfId="0" applyNumberFormat="1" applyFont="1" applyFill="1" applyBorder="1" applyAlignment="1">
      <alignment horizontal="left" vertical="center" wrapText="1"/>
    </xf>
    <xf numFmtId="174" fontId="12" fillId="0" borderId="7" xfId="0" applyNumberFormat="1" applyFont="1" applyFill="1" applyBorder="1" applyAlignment="1">
      <alignment horizontal="right" vertical="center" wrapText="1"/>
    </xf>
    <xf numFmtId="174" fontId="10" fillId="0" borderId="5" xfId="0" applyNumberFormat="1" applyFont="1" applyFill="1" applyBorder="1" applyAlignment="1">
      <alignment horizontal="left" vertical="center" wrapText="1"/>
    </xf>
    <xf numFmtId="174" fontId="10" fillId="0" borderId="5" xfId="0" applyNumberFormat="1" applyFont="1" applyFill="1" applyBorder="1" applyAlignment="1">
      <alignment horizontal="right" vertical="center" wrapText="1"/>
    </xf>
    <xf numFmtId="167" fontId="10" fillId="0" borderId="1" xfId="7" applyNumberFormat="1" applyFont="1" applyFill="1" applyBorder="1" applyAlignment="1">
      <alignment horizontal="right" vertical="center" wrapText="1"/>
    </xf>
    <xf numFmtId="2" fontId="10" fillId="0" borderId="1" xfId="7" applyNumberFormat="1" applyFont="1" applyFill="1" applyBorder="1" applyAlignment="1">
      <alignment horizontal="left" vertical="center" wrapText="1"/>
    </xf>
    <xf numFmtId="2" fontId="10" fillId="11" borderId="1" xfId="5" quotePrefix="1" applyNumberFormat="1" applyFont="1" applyFill="1" applyBorder="1" applyAlignment="1">
      <alignment horizontal="center" vertical="center" wrapText="1"/>
    </xf>
    <xf numFmtId="2" fontId="9" fillId="11" borderId="1" xfId="5" applyNumberFormat="1" applyFont="1" applyFill="1" applyBorder="1" applyAlignment="1">
      <alignment horizontal="center" vertical="center" wrapText="1"/>
    </xf>
    <xf numFmtId="167" fontId="9" fillId="11" borderId="1" xfId="1" quotePrefix="1" applyNumberFormat="1" applyFont="1" applyFill="1" applyBorder="1" applyAlignment="1">
      <alignment horizontal="right" vertical="center" wrapText="1"/>
    </xf>
    <xf numFmtId="2" fontId="9" fillId="11" borderId="1" xfId="1" quotePrefix="1" applyNumberFormat="1" applyFont="1" applyFill="1" applyBorder="1" applyAlignment="1">
      <alignment horizontal="right" vertical="center" wrapText="1"/>
    </xf>
    <xf numFmtId="2" fontId="9" fillId="10" borderId="1" xfId="5" applyNumberFormat="1" applyFont="1" applyFill="1" applyBorder="1" applyAlignment="1">
      <alignment horizontal="center" vertical="center" wrapText="1"/>
    </xf>
    <xf numFmtId="2" fontId="9" fillId="0" borderId="1" xfId="5" applyNumberFormat="1" applyFont="1" applyFill="1" applyBorder="1" applyAlignment="1">
      <alignment horizontal="center" vertical="center" wrapText="1"/>
    </xf>
    <xf numFmtId="2" fontId="9" fillId="7" borderId="1" xfId="5" applyNumberFormat="1" applyFont="1" applyFill="1" applyBorder="1" applyAlignment="1">
      <alignment horizontal="left" vertical="center" wrapText="1"/>
    </xf>
    <xf numFmtId="2" fontId="9" fillId="7" borderId="1" xfId="1" quotePrefix="1" applyNumberFormat="1" applyFont="1" applyFill="1" applyBorder="1" applyAlignment="1">
      <alignment horizontal="right" vertical="center" wrapText="1"/>
    </xf>
    <xf numFmtId="2" fontId="10" fillId="7" borderId="1" xfId="5" quotePrefix="1" applyNumberFormat="1" applyFont="1" applyFill="1" applyBorder="1" applyAlignment="1">
      <alignment horizontal="center" vertical="center" wrapText="1"/>
    </xf>
    <xf numFmtId="2" fontId="9" fillId="0" borderId="1" xfId="5" applyNumberFormat="1" applyFont="1" applyFill="1" applyBorder="1" applyAlignment="1">
      <alignment horizontal="left" vertical="center" wrapText="1"/>
    </xf>
    <xf numFmtId="167" fontId="9" fillId="0" borderId="1" xfId="5" applyNumberFormat="1" applyFont="1" applyFill="1" applyBorder="1" applyAlignment="1">
      <alignment horizontal="right" vertical="center" wrapText="1"/>
    </xf>
    <xf numFmtId="2" fontId="9" fillId="0" borderId="1" xfId="5" applyNumberFormat="1" applyFont="1" applyFill="1" applyBorder="1" applyAlignment="1">
      <alignment horizontal="right" vertical="center"/>
    </xf>
    <xf numFmtId="3" fontId="12" fillId="0" borderId="1" xfId="5" applyNumberFormat="1" applyFont="1" applyFill="1" applyBorder="1" applyAlignment="1">
      <alignment horizontal="center" vertical="center" wrapText="1"/>
    </xf>
    <xf numFmtId="2" fontId="12" fillId="0" borderId="1" xfId="5" applyNumberFormat="1" applyFont="1" applyFill="1" applyBorder="1" applyAlignment="1">
      <alignment horizontal="left" vertical="center" wrapText="1"/>
    </xf>
    <xf numFmtId="167" fontId="12" fillId="0" borderId="1" xfId="5" applyNumberFormat="1" applyFont="1" applyFill="1" applyBorder="1" applyAlignment="1">
      <alignment horizontal="right" vertical="center" wrapText="1"/>
    </xf>
    <xf numFmtId="2" fontId="12" fillId="0" borderId="1" xfId="5" applyNumberFormat="1" applyFont="1" applyFill="1" applyBorder="1" applyAlignment="1">
      <alignment horizontal="right" vertical="center"/>
    </xf>
    <xf numFmtId="2" fontId="10" fillId="0" borderId="1" xfId="5" applyNumberFormat="1" applyFont="1" applyFill="1" applyBorder="1" applyAlignment="1">
      <alignment horizontal="left" vertical="center" wrapText="1"/>
    </xf>
    <xf numFmtId="167" fontId="10" fillId="0" borderId="1" xfId="5" applyNumberFormat="1" applyFont="1" applyFill="1" applyBorder="1" applyAlignment="1">
      <alignment horizontal="right" vertical="center" wrapText="1"/>
    </xf>
    <xf numFmtId="2" fontId="12" fillId="0" borderId="1" xfId="5" applyNumberFormat="1" applyFont="1" applyFill="1" applyBorder="1" applyAlignment="1">
      <alignment horizontal="center" vertical="center" wrapText="1"/>
    </xf>
    <xf numFmtId="2" fontId="10" fillId="0" borderId="1" xfId="5" applyNumberFormat="1" applyFont="1" applyFill="1" applyBorder="1" applyAlignment="1">
      <alignment horizontal="right" vertical="center"/>
    </xf>
    <xf numFmtId="167" fontId="9" fillId="7" borderId="1" xfId="1" applyNumberFormat="1" applyFont="1" applyFill="1" applyBorder="1" applyAlignment="1">
      <alignment horizontal="right" vertical="center" wrapText="1"/>
    </xf>
    <xf numFmtId="2" fontId="10" fillId="7" borderId="1" xfId="5" applyNumberFormat="1" applyFont="1" applyFill="1" applyBorder="1" applyAlignment="1">
      <alignment horizontal="right" vertical="center"/>
    </xf>
    <xf numFmtId="2" fontId="10" fillId="7" borderId="1" xfId="5" applyNumberFormat="1" applyFont="1" applyFill="1" applyBorder="1" applyAlignment="1">
      <alignment horizontal="center" vertical="center" wrapText="1"/>
    </xf>
    <xf numFmtId="2" fontId="9" fillId="0" borderId="1" xfId="0" applyNumberFormat="1" applyFont="1" applyFill="1" applyBorder="1" applyAlignment="1">
      <alignment horizontal="left" vertical="center" wrapText="1"/>
    </xf>
    <xf numFmtId="3" fontId="12" fillId="0" borderId="1" xfId="0" applyNumberFormat="1" applyFont="1" applyFill="1" applyBorder="1" applyAlignment="1">
      <alignment horizontal="center" vertical="center" wrapText="1"/>
    </xf>
    <xf numFmtId="2" fontId="12" fillId="0" borderId="1" xfId="0" applyNumberFormat="1" applyFont="1" applyFill="1" applyBorder="1" applyAlignment="1">
      <alignment vertical="center" wrapText="1"/>
    </xf>
    <xf numFmtId="2" fontId="10" fillId="0" borderId="1" xfId="5" applyNumberFormat="1" applyFont="1" applyFill="1" applyBorder="1" applyAlignment="1">
      <alignment vertical="center" wrapText="1"/>
    </xf>
    <xf numFmtId="3" fontId="11" fillId="0" borderId="1" xfId="5" applyNumberFormat="1" applyFont="1" applyFill="1" applyBorder="1" applyAlignment="1">
      <alignment horizontal="center" vertical="center"/>
    </xf>
    <xf numFmtId="2" fontId="10" fillId="0" borderId="1" xfId="0" applyNumberFormat="1" applyFont="1" applyFill="1" applyBorder="1" applyAlignment="1">
      <alignment vertical="center" wrapText="1"/>
    </xf>
    <xf numFmtId="2" fontId="10" fillId="0" borderId="1" xfId="5" applyNumberFormat="1" applyFont="1" applyFill="1" applyBorder="1" applyAlignment="1">
      <alignment horizontal="left" vertical="center"/>
    </xf>
    <xf numFmtId="2" fontId="10" fillId="0" borderId="1" xfId="0" applyNumberFormat="1" applyFont="1" applyFill="1" applyBorder="1" applyAlignment="1">
      <alignment horizontal="left" vertical="center" wrapText="1"/>
    </xf>
    <xf numFmtId="167" fontId="11" fillId="0" borderId="1" xfId="1" applyNumberFormat="1" applyFont="1" applyFill="1" applyBorder="1" applyAlignment="1">
      <alignment horizontal="right" vertical="center"/>
    </xf>
    <xf numFmtId="3" fontId="12" fillId="0" borderId="1" xfId="0" applyNumberFormat="1" applyFont="1" applyFill="1" applyBorder="1" applyAlignment="1">
      <alignment horizontal="center" vertical="center"/>
    </xf>
    <xf numFmtId="2" fontId="12" fillId="0" borderId="1" xfId="0" applyNumberFormat="1" applyFont="1" applyFill="1" applyBorder="1" applyAlignment="1">
      <alignment horizontal="left" vertical="center" wrapText="1"/>
    </xf>
    <xf numFmtId="2" fontId="11" fillId="0" borderId="1" xfId="5" quotePrefix="1" applyNumberFormat="1" applyFont="1" applyFill="1" applyBorder="1" applyAlignment="1">
      <alignment horizontal="center" vertical="center" wrapText="1"/>
    </xf>
    <xf numFmtId="2" fontId="15" fillId="0" borderId="1" xfId="0" applyNumberFormat="1" applyFont="1" applyFill="1" applyBorder="1" applyAlignment="1">
      <alignment vertical="center" wrapText="1"/>
    </xf>
    <xf numFmtId="167" fontId="15" fillId="0" borderId="1" xfId="0" applyNumberFormat="1" applyFont="1" applyFill="1" applyBorder="1" applyAlignment="1">
      <alignment horizontal="right" vertical="center" wrapText="1"/>
    </xf>
    <xf numFmtId="167" fontId="15" fillId="0" borderId="1" xfId="1" quotePrefix="1" applyNumberFormat="1" applyFont="1" applyFill="1" applyBorder="1" applyAlignment="1">
      <alignment horizontal="right" vertical="center" wrapText="1"/>
    </xf>
    <xf numFmtId="2" fontId="15" fillId="0" borderId="1" xfId="1" quotePrefix="1" applyNumberFormat="1" applyFont="1" applyFill="1" applyBorder="1" applyAlignment="1">
      <alignment horizontal="right" vertical="center" wrapText="1"/>
    </xf>
    <xf numFmtId="2" fontId="10" fillId="0" borderId="1" xfId="5" quotePrefix="1" applyNumberFormat="1" applyFont="1" applyFill="1" applyBorder="1" applyAlignment="1">
      <alignment vertical="center" wrapText="1"/>
    </xf>
    <xf numFmtId="2" fontId="9" fillId="0" borderId="1" xfId="6" applyNumberFormat="1" applyFont="1" applyFill="1" applyBorder="1" applyAlignment="1">
      <alignment horizontal="left" vertical="center" wrapText="1"/>
    </xf>
    <xf numFmtId="2" fontId="9" fillId="0" borderId="1" xfId="5" quotePrefix="1" applyNumberFormat="1" applyFont="1" applyFill="1" applyBorder="1" applyAlignment="1">
      <alignment vertical="center" wrapText="1"/>
    </xf>
    <xf numFmtId="3" fontId="11" fillId="0" borderId="1" xfId="0" applyNumberFormat="1" applyFont="1" applyFill="1" applyBorder="1" applyAlignment="1">
      <alignment horizontal="center" vertical="center"/>
    </xf>
    <xf numFmtId="3" fontId="11" fillId="0" borderId="1" xfId="0" applyNumberFormat="1" applyFont="1" applyFill="1" applyBorder="1" applyAlignment="1">
      <alignment horizontal="center" vertical="center" wrapText="1"/>
    </xf>
    <xf numFmtId="2" fontId="10" fillId="0" borderId="1" xfId="6" applyNumberFormat="1" applyFont="1" applyFill="1" applyBorder="1" applyAlignment="1">
      <alignment horizontal="left" vertical="center" wrapText="1"/>
    </xf>
    <xf numFmtId="167" fontId="10" fillId="0" borderId="1" xfId="6" applyNumberFormat="1" applyFont="1" applyFill="1" applyBorder="1" applyAlignment="1">
      <alignment horizontal="right" vertical="center" wrapText="1"/>
    </xf>
    <xf numFmtId="2" fontId="12" fillId="0" borderId="1" xfId="5" quotePrefix="1" applyNumberFormat="1" applyFont="1" applyFill="1" applyBorder="1" applyAlignment="1">
      <alignment horizontal="center" vertical="center" wrapText="1"/>
    </xf>
    <xf numFmtId="2" fontId="9" fillId="7" borderId="1" xfId="1" applyNumberFormat="1" applyFont="1" applyFill="1" applyBorder="1" applyAlignment="1">
      <alignment horizontal="right" vertical="center" wrapText="1"/>
    </xf>
    <xf numFmtId="2" fontId="9" fillId="7" borderId="1" xfId="1" applyNumberFormat="1" applyFont="1" applyFill="1" applyBorder="1" applyAlignment="1">
      <alignment horizontal="center" vertical="center" wrapText="1"/>
    </xf>
    <xf numFmtId="3" fontId="11" fillId="0" borderId="1" xfId="5" quotePrefix="1" applyNumberFormat="1" applyFont="1" applyFill="1" applyBorder="1" applyAlignment="1">
      <alignment horizontal="center" vertical="center" wrapText="1"/>
    </xf>
    <xf numFmtId="3" fontId="11" fillId="0" borderId="1" xfId="5" applyNumberFormat="1" applyFont="1" applyFill="1" applyBorder="1" applyAlignment="1">
      <alignment horizontal="center" vertical="center" wrapText="1"/>
    </xf>
    <xf numFmtId="167" fontId="10" fillId="0" borderId="1" xfId="1" applyNumberFormat="1" applyFont="1" applyFill="1" applyBorder="1" applyAlignment="1">
      <alignment horizontal="right"/>
    </xf>
    <xf numFmtId="167" fontId="10" fillId="0" borderId="1" xfId="0" applyNumberFormat="1" applyFont="1" applyFill="1" applyBorder="1" applyAlignment="1">
      <alignment vertical="center" wrapText="1"/>
    </xf>
    <xf numFmtId="2" fontId="10" fillId="0" borderId="1" xfId="4" applyNumberFormat="1" applyFont="1" applyFill="1" applyBorder="1" applyAlignment="1">
      <alignment horizontal="justify" vertical="center" wrapText="1"/>
    </xf>
    <xf numFmtId="167" fontId="10" fillId="0" borderId="1" xfId="4" applyNumberFormat="1" applyFont="1" applyFill="1" applyBorder="1" applyAlignment="1">
      <alignment horizontal="right" vertical="center" wrapText="1"/>
    </xf>
    <xf numFmtId="167" fontId="9" fillId="0" borderId="1" xfId="1" applyNumberFormat="1" applyFont="1" applyFill="1" applyBorder="1" applyAlignment="1">
      <alignment vertical="center" wrapText="1"/>
    </xf>
    <xf numFmtId="167" fontId="10" fillId="0" borderId="1" xfId="5" applyNumberFormat="1" applyFont="1" applyFill="1" applyBorder="1" applyAlignment="1">
      <alignment vertical="center" wrapText="1"/>
    </xf>
    <xf numFmtId="2" fontId="9" fillId="0" borderId="1" xfId="5" applyNumberFormat="1" applyFont="1" applyFill="1" applyBorder="1" applyAlignment="1">
      <alignment horizontal="justify" vertical="center" wrapText="1"/>
    </xf>
    <xf numFmtId="167" fontId="15" fillId="0" borderId="1" xfId="1" applyNumberFormat="1" applyFont="1" applyFill="1" applyBorder="1" applyAlignment="1">
      <alignment horizontal="right" vertical="center"/>
    </xf>
    <xf numFmtId="2" fontId="10" fillId="0" borderId="7" xfId="0" applyNumberFormat="1" applyFont="1" applyFill="1" applyBorder="1" applyAlignment="1">
      <alignment vertical="center" wrapText="1"/>
    </xf>
    <xf numFmtId="2" fontId="11" fillId="11" borderId="1" xfId="5" quotePrefix="1" applyNumberFormat="1" applyFont="1" applyFill="1" applyBorder="1" applyAlignment="1">
      <alignment horizontal="center" vertical="center" wrapText="1"/>
    </xf>
    <xf numFmtId="2" fontId="11" fillId="10" borderId="1" xfId="5" quotePrefix="1" applyNumberFormat="1" applyFont="1" applyFill="1" applyBorder="1" applyAlignment="1">
      <alignment horizontal="center" vertical="center" wrapText="1"/>
    </xf>
    <xf numFmtId="2" fontId="12" fillId="7" borderId="1" xfId="5" quotePrefix="1" applyNumberFormat="1" applyFont="1" applyFill="1" applyBorder="1" applyAlignment="1">
      <alignment horizontal="center" vertical="center" wrapText="1"/>
    </xf>
    <xf numFmtId="3" fontId="12" fillId="7" borderId="1" xfId="5" applyNumberFormat="1" applyFont="1" applyFill="1" applyBorder="1" applyAlignment="1">
      <alignment horizontal="center" vertical="center" wrapText="1"/>
    </xf>
    <xf numFmtId="3" fontId="12" fillId="0" borderId="1" xfId="5" quotePrefix="1" applyNumberFormat="1" applyFont="1" applyFill="1" applyBorder="1" applyAlignment="1">
      <alignment horizontal="center" vertical="center" wrapText="1"/>
    </xf>
    <xf numFmtId="0" fontId="11" fillId="0" borderId="0" xfId="0" applyFont="1" applyFill="1" applyBorder="1" applyAlignment="1">
      <alignment horizontal="center"/>
    </xf>
    <xf numFmtId="0" fontId="12" fillId="0" borderId="0" xfId="0" applyFont="1" applyFill="1" applyBorder="1" applyAlignment="1">
      <alignment horizontal="center"/>
    </xf>
    <xf numFmtId="0" fontId="12" fillId="0" borderId="0" xfId="0" applyFont="1" applyFill="1" applyAlignment="1">
      <alignment horizontal="center"/>
    </xf>
    <xf numFmtId="2" fontId="10" fillId="0" borderId="2" xfId="5" quotePrefix="1" applyNumberFormat="1" applyFont="1" applyFill="1" applyBorder="1" applyAlignment="1">
      <alignment vertical="center" wrapText="1"/>
    </xf>
    <xf numFmtId="170" fontId="10" fillId="0" borderId="10" xfId="1" applyNumberFormat="1" applyFont="1" applyBorder="1" applyAlignment="1">
      <alignment vertical="center"/>
    </xf>
    <xf numFmtId="3" fontId="10" fillId="11" borderId="9" xfId="5" quotePrefix="1" applyNumberFormat="1" applyFont="1" applyFill="1" applyBorder="1" applyAlignment="1">
      <alignment horizontal="center" vertical="center" wrapText="1"/>
    </xf>
    <xf numFmtId="3" fontId="9" fillId="11" borderId="9" xfId="5" applyNumberFormat="1" applyFont="1" applyFill="1" applyBorder="1" applyAlignment="1">
      <alignment horizontal="center" vertical="center" wrapText="1"/>
    </xf>
    <xf numFmtId="167" fontId="9" fillId="11" borderId="9" xfId="1" quotePrefix="1" applyNumberFormat="1" applyFont="1" applyFill="1" applyBorder="1" applyAlignment="1">
      <alignment horizontal="right" vertical="center" wrapText="1"/>
    </xf>
    <xf numFmtId="4" fontId="9" fillId="11" borderId="9" xfId="1" quotePrefix="1" applyNumberFormat="1" applyFont="1" applyFill="1" applyBorder="1" applyAlignment="1">
      <alignment horizontal="right" vertical="center" wrapText="1"/>
    </xf>
    <xf numFmtId="3" fontId="9" fillId="11" borderId="7" xfId="5" applyNumberFormat="1" applyFont="1" applyFill="1" applyBorder="1" applyAlignment="1">
      <alignment horizontal="center" vertical="center" wrapText="1"/>
    </xf>
    <xf numFmtId="3" fontId="9" fillId="11" borderId="0" xfId="5" applyNumberFormat="1" applyFont="1" applyFill="1" applyBorder="1" applyAlignment="1">
      <alignment horizontal="center" vertical="center" wrapText="1"/>
    </xf>
    <xf numFmtId="0" fontId="10" fillId="11" borderId="0" xfId="0" applyFont="1" applyFill="1"/>
    <xf numFmtId="3" fontId="12" fillId="0" borderId="0" xfId="5" applyNumberFormat="1" applyFont="1" applyFill="1" applyBorder="1" applyAlignment="1">
      <alignment horizontal="center" vertical="center" wrapText="1"/>
    </xf>
    <xf numFmtId="167" fontId="11" fillId="0" borderId="1" xfId="1" quotePrefix="1" applyNumberFormat="1" applyFont="1" applyFill="1" applyBorder="1" applyAlignment="1">
      <alignment horizontal="right" vertical="center" wrapText="1"/>
    </xf>
    <xf numFmtId="3" fontId="11" fillId="0" borderId="0" xfId="5" applyNumberFormat="1" applyFont="1" applyFill="1" applyBorder="1" applyAlignment="1">
      <alignment horizontal="center" vertical="center" wrapText="1"/>
    </xf>
    <xf numFmtId="2" fontId="11" fillId="0" borderId="1" xfId="5" applyNumberFormat="1" applyFont="1" applyFill="1" applyBorder="1" applyAlignment="1">
      <alignment horizontal="left" vertical="center" wrapText="1"/>
    </xf>
    <xf numFmtId="3" fontId="10" fillId="0" borderId="0" xfId="5" applyNumberFormat="1" applyFont="1" applyFill="1" applyBorder="1" applyAlignment="1">
      <alignment horizontal="center" vertical="center" wrapText="1"/>
    </xf>
    <xf numFmtId="1" fontId="12" fillId="0" borderId="1" xfId="5" quotePrefix="1" applyNumberFormat="1" applyFont="1" applyFill="1" applyBorder="1" applyAlignment="1">
      <alignment horizontal="center" vertical="center" wrapText="1"/>
    </xf>
    <xf numFmtId="171" fontId="10" fillId="0" borderId="0" xfId="1" applyNumberFormat="1" applyFont="1" applyFill="1" applyBorder="1" applyAlignment="1">
      <alignment horizontal="center" vertical="center" wrapText="1"/>
    </xf>
    <xf numFmtId="171" fontId="11" fillId="0" borderId="0" xfId="1" applyNumberFormat="1" applyFont="1" applyFill="1" applyBorder="1" applyAlignment="1">
      <alignment horizontal="center" vertical="center" wrapText="1"/>
    </xf>
    <xf numFmtId="170" fontId="10" fillId="0" borderId="0" xfId="1" applyNumberFormat="1" applyFont="1" applyFill="1" applyBorder="1" applyAlignment="1">
      <alignment horizontal="center" vertical="center" wrapText="1"/>
    </xf>
    <xf numFmtId="165" fontId="10" fillId="0" borderId="0" xfId="1" quotePrefix="1" applyFont="1" applyFill="1" applyBorder="1" applyAlignment="1">
      <alignment horizontal="center" vertical="center" wrapText="1"/>
    </xf>
    <xf numFmtId="3" fontId="11" fillId="12" borderId="1" xfId="5" applyNumberFormat="1" applyFont="1" applyFill="1" applyBorder="1" applyAlignment="1">
      <alignment horizontal="center" vertical="center" wrapText="1"/>
    </xf>
    <xf numFmtId="2" fontId="10" fillId="12" borderId="1" xfId="5" applyNumberFormat="1" applyFont="1" applyFill="1" applyBorder="1" applyAlignment="1">
      <alignment horizontal="left" vertical="center" wrapText="1"/>
    </xf>
    <xf numFmtId="167" fontId="10" fillId="12" borderId="1" xfId="1" applyNumberFormat="1" applyFont="1" applyFill="1" applyBorder="1" applyAlignment="1">
      <alignment horizontal="right" vertical="center" wrapText="1"/>
    </xf>
    <xf numFmtId="167" fontId="10" fillId="12" borderId="1" xfId="1" quotePrefix="1" applyNumberFormat="1" applyFont="1" applyFill="1" applyBorder="1" applyAlignment="1">
      <alignment horizontal="right" vertical="center" wrapText="1"/>
    </xf>
    <xf numFmtId="2" fontId="10" fillId="12" borderId="4" xfId="5" quotePrefix="1" applyNumberFormat="1" applyFont="1" applyFill="1" applyBorder="1" applyAlignment="1">
      <alignment horizontal="center" vertical="center" wrapText="1"/>
    </xf>
    <xf numFmtId="3" fontId="10" fillId="12" borderId="0" xfId="5" quotePrefix="1" applyNumberFormat="1" applyFont="1" applyFill="1" applyBorder="1" applyAlignment="1">
      <alignment horizontal="center" vertical="center" wrapText="1"/>
    </xf>
    <xf numFmtId="0" fontId="10" fillId="12" borderId="0" xfId="0" applyFont="1" applyFill="1"/>
    <xf numFmtId="171" fontId="9" fillId="0" borderId="0" xfId="1" applyNumberFormat="1" applyFont="1" applyFill="1" applyBorder="1" applyAlignment="1">
      <alignment horizontal="right" vertical="center"/>
    </xf>
    <xf numFmtId="2" fontId="11" fillId="0" borderId="1" xfId="5" quotePrefix="1" applyNumberFormat="1" applyFont="1" applyFill="1" applyBorder="1" applyAlignment="1">
      <alignment horizontal="right" vertical="center" wrapText="1"/>
    </xf>
    <xf numFmtId="1" fontId="12" fillId="0" borderId="1" xfId="5" quotePrefix="1" applyNumberFormat="1" applyFont="1" applyFill="1" applyBorder="1" applyAlignment="1">
      <alignment horizontal="right" vertical="center" wrapText="1"/>
    </xf>
    <xf numFmtId="2" fontId="9" fillId="0" borderId="1" xfId="5" quotePrefix="1" applyNumberFormat="1" applyFont="1" applyFill="1" applyBorder="1" applyAlignment="1">
      <alignment horizontal="center" vertical="center" wrapText="1"/>
    </xf>
    <xf numFmtId="170" fontId="9" fillId="0" borderId="0" xfId="1" applyNumberFormat="1" applyFont="1" applyFill="1" applyBorder="1" applyAlignment="1">
      <alignment horizontal="center" vertical="center" wrapText="1"/>
    </xf>
    <xf numFmtId="170" fontId="10" fillId="0" borderId="6" xfId="1" quotePrefix="1" applyNumberFormat="1" applyFont="1" applyFill="1" applyBorder="1" applyAlignment="1">
      <alignment horizontal="right" vertical="center" wrapText="1"/>
    </xf>
    <xf numFmtId="167" fontId="10" fillId="0" borderId="0" xfId="0" applyNumberFormat="1" applyFont="1" applyFill="1"/>
    <xf numFmtId="3" fontId="11" fillId="7" borderId="1" xfId="5" applyNumberFormat="1" applyFont="1" applyFill="1" applyBorder="1" applyAlignment="1">
      <alignment horizontal="center" vertical="center" wrapText="1"/>
    </xf>
    <xf numFmtId="2" fontId="10" fillId="7" borderId="1" xfId="5" applyNumberFormat="1" applyFont="1" applyFill="1" applyBorder="1" applyAlignment="1">
      <alignment horizontal="left" vertical="center" wrapText="1"/>
    </xf>
    <xf numFmtId="167" fontId="10" fillId="7" borderId="1" xfId="1" applyNumberFormat="1" applyFont="1" applyFill="1" applyBorder="1" applyAlignment="1">
      <alignment horizontal="right" vertical="center" wrapText="1"/>
    </xf>
    <xf numFmtId="167" fontId="10" fillId="7" borderId="1" xfId="5" applyNumberFormat="1" applyFont="1" applyFill="1" applyBorder="1" applyAlignment="1">
      <alignment horizontal="right" vertical="center" wrapText="1"/>
    </xf>
    <xf numFmtId="167" fontId="10" fillId="7" borderId="1" xfId="1" applyNumberFormat="1" applyFont="1" applyFill="1" applyBorder="1" applyAlignment="1">
      <alignment horizontal="right" vertical="center"/>
    </xf>
    <xf numFmtId="2" fontId="10" fillId="7" borderId="1" xfId="1" quotePrefix="1" applyNumberFormat="1" applyFont="1" applyFill="1" applyBorder="1" applyAlignment="1">
      <alignment horizontal="right" vertical="center" wrapText="1"/>
    </xf>
    <xf numFmtId="165" fontId="11" fillId="0" borderId="0" xfId="1" quotePrefix="1" applyFont="1" applyFill="1" applyBorder="1" applyAlignment="1">
      <alignment horizontal="center" vertical="center" wrapText="1"/>
    </xf>
    <xf numFmtId="170" fontId="12" fillId="0" borderId="0" xfId="1" applyNumberFormat="1" applyFont="1" applyFill="1" applyBorder="1" applyAlignment="1">
      <alignment horizontal="right" vertical="center"/>
    </xf>
    <xf numFmtId="165" fontId="12" fillId="0" borderId="0" xfId="1" quotePrefix="1" applyFont="1" applyFill="1" applyBorder="1" applyAlignment="1">
      <alignment horizontal="center" vertical="center" wrapText="1"/>
    </xf>
    <xf numFmtId="0" fontId="9" fillId="0" borderId="15" xfId="0" applyFont="1" applyFill="1" applyBorder="1" applyAlignment="1"/>
    <xf numFmtId="0" fontId="9" fillId="0" borderId="15" xfId="0" applyFont="1" applyFill="1" applyBorder="1" applyAlignment="1">
      <alignment horizontal="center"/>
    </xf>
    <xf numFmtId="164" fontId="9" fillId="0" borderId="15" xfId="11" applyFont="1" applyFill="1" applyBorder="1" applyAlignment="1"/>
    <xf numFmtId="0" fontId="10" fillId="0" borderId="0" xfId="0" applyFont="1" applyAlignment="1">
      <alignment horizontal="center" vertical="center" wrapText="1"/>
    </xf>
    <xf numFmtId="0" fontId="10" fillId="9" borderId="0" xfId="0" applyFont="1" applyFill="1" applyAlignment="1">
      <alignment horizontal="center" vertical="center" wrapText="1"/>
    </xf>
    <xf numFmtId="0" fontId="9" fillId="0" borderId="0" xfId="0" applyFont="1" applyAlignment="1">
      <alignment horizontal="center" vertical="center" wrapText="1"/>
    </xf>
    <xf numFmtId="166" fontId="10" fillId="9" borderId="0" xfId="1" applyNumberFormat="1" applyFont="1" applyFill="1" applyAlignment="1">
      <alignment horizontal="center" vertical="center" wrapText="1"/>
    </xf>
    <xf numFmtId="0" fontId="9" fillId="9" borderId="0" xfId="0" applyFont="1" applyFill="1" applyAlignment="1">
      <alignment horizontal="center" vertical="center" wrapText="1"/>
    </xf>
    <xf numFmtId="164" fontId="10" fillId="0" borderId="0" xfId="11" applyFont="1" applyFill="1" applyAlignment="1">
      <alignment horizontal="center" vertical="center" wrapText="1"/>
    </xf>
    <xf numFmtId="164" fontId="9" fillId="0" borderId="0" xfId="11" applyFont="1" applyFill="1" applyBorder="1" applyAlignment="1"/>
    <xf numFmtId="37" fontId="10"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0" fillId="0" borderId="0" xfId="1" applyNumberFormat="1" applyFont="1" applyFill="1" applyBorder="1" applyAlignment="1">
      <alignment horizontal="center" vertical="center" wrapText="1"/>
    </xf>
    <xf numFmtId="164" fontId="10" fillId="0" borderId="0" xfId="11" applyFont="1" applyFill="1" applyBorder="1" applyAlignment="1">
      <alignment horizontal="center" vertical="center" wrapText="1"/>
    </xf>
    <xf numFmtId="14" fontId="10" fillId="0" borderId="0" xfId="1" applyNumberFormat="1" applyFont="1" applyFill="1" applyBorder="1" applyAlignment="1">
      <alignment horizontal="center" vertical="center" wrapText="1"/>
    </xf>
    <xf numFmtId="4" fontId="10" fillId="0" borderId="1" xfId="1" quotePrefix="1" applyNumberFormat="1" applyFont="1" applyFill="1" applyBorder="1" applyAlignment="1">
      <alignment vertical="center" wrapText="1"/>
    </xf>
    <xf numFmtId="0" fontId="23" fillId="9" borderId="0" xfId="0" applyFont="1" applyFill="1"/>
    <xf numFmtId="0" fontId="23" fillId="0" borderId="0" xfId="0" applyFont="1"/>
    <xf numFmtId="0" fontId="23" fillId="9" borderId="0" xfId="0" applyFont="1" applyFill="1" applyAlignment="1">
      <alignment horizontal="center" vertical="center" wrapText="1"/>
    </xf>
    <xf numFmtId="0" fontId="8" fillId="8" borderId="1" xfId="0" applyFont="1" applyFill="1" applyBorder="1" applyAlignment="1">
      <alignment horizontal="justify" vertical="center" wrapText="1"/>
    </xf>
    <xf numFmtId="0" fontId="8" fillId="8" borderId="0" xfId="0" applyFont="1" applyFill="1" applyBorder="1" applyAlignment="1">
      <alignment horizontal="justify" vertical="center" wrapText="1"/>
    </xf>
    <xf numFmtId="3" fontId="10" fillId="0" borderId="1" xfId="6" applyNumberFormat="1" applyFont="1" applyFill="1" applyBorder="1" applyAlignment="1">
      <alignment horizontal="left" vertical="center"/>
    </xf>
    <xf numFmtId="167" fontId="10" fillId="0" borderId="1" xfId="1" applyNumberFormat="1" applyFont="1" applyFill="1" applyBorder="1" applyAlignment="1">
      <alignment horizontal="left" vertical="center"/>
    </xf>
    <xf numFmtId="167" fontId="10" fillId="0" borderId="1" xfId="1" applyNumberFormat="1" applyFont="1" applyFill="1" applyBorder="1" applyAlignment="1">
      <alignment horizontal="center" vertical="center"/>
    </xf>
    <xf numFmtId="167" fontId="10" fillId="7" borderId="1" xfId="1" quotePrefix="1" applyNumberFormat="1" applyFont="1" applyFill="1" applyBorder="1" applyAlignment="1">
      <alignment horizontal="right" vertical="center" wrapText="1"/>
    </xf>
    <xf numFmtId="177" fontId="9" fillId="0" borderId="0" xfId="1" applyNumberFormat="1" applyFont="1" applyFill="1" applyBorder="1" applyAlignment="1">
      <alignment horizontal="right" vertical="center"/>
    </xf>
    <xf numFmtId="177" fontId="12" fillId="0" borderId="0" xfId="1" applyNumberFormat="1" applyFont="1" applyFill="1" applyBorder="1" applyAlignment="1">
      <alignment horizontal="right" vertical="center"/>
    </xf>
    <xf numFmtId="170" fontId="9" fillId="0" borderId="0" xfId="1" applyNumberFormat="1" applyFont="1" applyFill="1" applyBorder="1" applyAlignment="1">
      <alignment horizontal="right" vertical="center"/>
    </xf>
    <xf numFmtId="178" fontId="9" fillId="0" borderId="0" xfId="1" applyNumberFormat="1" applyFont="1" applyFill="1" applyBorder="1" applyAlignment="1">
      <alignment horizontal="right" vertical="center"/>
    </xf>
    <xf numFmtId="179" fontId="10" fillId="0" borderId="0" xfId="1" quotePrefix="1" applyNumberFormat="1" applyFont="1" applyFill="1" applyBorder="1" applyAlignment="1">
      <alignment horizontal="center" vertical="center" wrapText="1"/>
    </xf>
    <xf numFmtId="179" fontId="12" fillId="0" borderId="0" xfId="1" applyNumberFormat="1" applyFont="1" applyFill="1" applyBorder="1" applyAlignment="1">
      <alignment horizontal="right" vertical="center"/>
    </xf>
    <xf numFmtId="171" fontId="10" fillId="0" borderId="0" xfId="1" applyNumberFormat="1" applyFont="1" applyFill="1" applyBorder="1" applyAlignment="1">
      <alignment horizontal="right" vertical="center"/>
    </xf>
    <xf numFmtId="170" fontId="10" fillId="0" borderId="10" xfId="1" applyNumberFormat="1" applyFont="1" applyBorder="1"/>
    <xf numFmtId="170" fontId="10" fillId="0" borderId="0" xfId="1" quotePrefix="1" applyNumberFormat="1" applyFont="1" applyFill="1" applyBorder="1" applyAlignment="1">
      <alignment horizontal="center" vertical="center" wrapText="1"/>
    </xf>
    <xf numFmtId="171" fontId="10" fillId="0" borderId="0" xfId="1" quotePrefix="1" applyNumberFormat="1" applyFont="1" applyFill="1" applyBorder="1" applyAlignment="1">
      <alignment horizontal="center" vertical="center" wrapText="1"/>
    </xf>
    <xf numFmtId="2" fontId="10" fillId="0" borderId="4" xfId="5" applyNumberFormat="1" applyFont="1" applyFill="1" applyBorder="1" applyAlignment="1">
      <alignment vertical="center" wrapText="1"/>
    </xf>
    <xf numFmtId="167" fontId="10" fillId="0" borderId="18" xfId="1" applyNumberFormat="1" applyFont="1" applyFill="1" applyBorder="1" applyAlignment="1">
      <alignment horizontal="right" vertical="center" wrapText="1"/>
    </xf>
    <xf numFmtId="2" fontId="11" fillId="0" borderId="1" xfId="5" applyNumberFormat="1" applyFont="1" applyFill="1" applyBorder="1" applyAlignment="1">
      <alignment horizontal="center" vertical="center" wrapText="1"/>
    </xf>
    <xf numFmtId="2" fontId="11" fillId="0" borderId="1" xfId="1" quotePrefix="1" applyNumberFormat="1" applyFont="1" applyFill="1" applyBorder="1" applyAlignment="1">
      <alignment horizontal="right" vertical="center" wrapText="1"/>
    </xf>
    <xf numFmtId="167" fontId="11" fillId="0" borderId="10" xfId="1" quotePrefix="1" applyNumberFormat="1" applyFont="1" applyFill="1" applyBorder="1" applyAlignment="1">
      <alignment horizontal="right" vertical="center" wrapText="1"/>
    </xf>
    <xf numFmtId="170" fontId="11" fillId="0" borderId="0" xfId="1" quotePrefix="1" applyNumberFormat="1" applyFont="1" applyFill="1" applyBorder="1" applyAlignment="1">
      <alignment horizontal="center" vertical="center" wrapText="1"/>
    </xf>
    <xf numFmtId="3" fontId="9" fillId="0" borderId="0" xfId="5" applyNumberFormat="1" applyFont="1" applyFill="1" applyBorder="1" applyAlignment="1">
      <alignment horizontal="center" vertical="center" wrapText="1"/>
    </xf>
    <xf numFmtId="165" fontId="10" fillId="0" borderId="1" xfId="1" applyFont="1" applyFill="1" applyBorder="1" applyAlignment="1">
      <alignment horizontal="center" vertical="center" wrapText="1"/>
    </xf>
    <xf numFmtId="2" fontId="10" fillId="0" borderId="0" xfId="0" applyNumberFormat="1" applyFont="1"/>
    <xf numFmtId="0" fontId="10" fillId="0" borderId="10" xfId="0" applyFont="1" applyBorder="1" applyAlignment="1">
      <alignment vertical="center" wrapText="1"/>
    </xf>
    <xf numFmtId="170" fontId="10" fillId="9" borderId="10" xfId="1" applyNumberFormat="1" applyFont="1" applyFill="1" applyBorder="1" applyAlignment="1">
      <alignment horizontal="right" vertical="center" wrapText="1"/>
    </xf>
    <xf numFmtId="165" fontId="10" fillId="0" borderId="10" xfId="1" applyFont="1" applyBorder="1" applyAlignment="1">
      <alignment vertical="center"/>
    </xf>
    <xf numFmtId="174" fontId="10" fillId="0" borderId="3" xfId="0" applyNumberFormat="1" applyFont="1" applyFill="1" applyBorder="1" applyAlignment="1">
      <alignment horizontal="left" vertical="center" wrapText="1"/>
    </xf>
    <xf numFmtId="174" fontId="10" fillId="0" borderId="3" xfId="0" applyNumberFormat="1" applyFont="1" applyFill="1" applyBorder="1" applyAlignment="1">
      <alignment horizontal="right" vertical="center" wrapText="1"/>
    </xf>
    <xf numFmtId="165" fontId="15" fillId="0" borderId="1" xfId="1" applyFont="1" applyFill="1" applyBorder="1" applyAlignment="1">
      <alignment horizontal="right" vertical="center"/>
    </xf>
    <xf numFmtId="3" fontId="9" fillId="0" borderId="0" xfId="5" applyNumberFormat="1" applyFont="1" applyFill="1" applyBorder="1" applyAlignment="1">
      <alignment horizontal="center" vertical="center" wrapText="1"/>
    </xf>
    <xf numFmtId="170" fontId="10" fillId="7" borderId="0" xfId="1" applyNumberFormat="1" applyFont="1" applyFill="1" applyBorder="1" applyAlignment="1">
      <alignment horizontal="center" vertical="center" wrapText="1"/>
    </xf>
    <xf numFmtId="2" fontId="10" fillId="11" borderId="0" xfId="5" quotePrefix="1" applyNumberFormat="1" applyFont="1" applyFill="1" applyBorder="1" applyAlignment="1">
      <alignment horizontal="center" vertical="center" wrapText="1"/>
    </xf>
    <xf numFmtId="2" fontId="10" fillId="0" borderId="0" xfId="5" quotePrefix="1" applyNumberFormat="1" applyFont="1" applyFill="1" applyBorder="1" applyAlignment="1">
      <alignment horizontal="center" vertical="center" wrapText="1"/>
    </xf>
    <xf numFmtId="2" fontId="11" fillId="0" borderId="0" xfId="5" quotePrefix="1" applyNumberFormat="1" applyFont="1" applyFill="1" applyBorder="1" applyAlignment="1">
      <alignment horizontal="center" vertical="center" wrapText="1"/>
    </xf>
    <xf numFmtId="2" fontId="12" fillId="0" borderId="0" xfId="5" quotePrefix="1" applyNumberFormat="1" applyFont="1" applyFill="1" applyBorder="1" applyAlignment="1">
      <alignment horizontal="center" vertical="center" wrapText="1"/>
    </xf>
    <xf numFmtId="2" fontId="9" fillId="0" borderId="0" xfId="5" quotePrefix="1" applyNumberFormat="1" applyFont="1" applyFill="1" applyBorder="1" applyAlignment="1">
      <alignment horizontal="center" vertical="center" wrapText="1"/>
    </xf>
    <xf numFmtId="2" fontId="10" fillId="7" borderId="0" xfId="5" quotePrefix="1" applyNumberFormat="1" applyFont="1" applyFill="1" applyBorder="1" applyAlignment="1">
      <alignment horizontal="center" vertical="center" wrapText="1"/>
    </xf>
    <xf numFmtId="2" fontId="10" fillId="10" borderId="0" xfId="5" quotePrefix="1" applyNumberFormat="1" applyFont="1" applyFill="1" applyBorder="1" applyAlignment="1">
      <alignment horizontal="center" vertical="center" wrapText="1"/>
    </xf>
    <xf numFmtId="2" fontId="9" fillId="0" borderId="0" xfId="5" applyNumberFormat="1" applyFont="1" applyFill="1" applyBorder="1" applyAlignment="1">
      <alignment horizontal="right" vertical="center"/>
    </xf>
    <xf numFmtId="2" fontId="12" fillId="0" borderId="0" xfId="5" applyNumberFormat="1" applyFont="1" applyFill="1" applyBorder="1" applyAlignment="1">
      <alignment horizontal="right" vertical="center"/>
    </xf>
    <xf numFmtId="2" fontId="10" fillId="0" borderId="0" xfId="5" applyNumberFormat="1" applyFont="1" applyFill="1" applyBorder="1" applyAlignment="1">
      <alignment horizontal="center" vertical="center" wrapText="1"/>
    </xf>
    <xf numFmtId="2" fontId="12" fillId="0" borderId="0" xfId="5" applyNumberFormat="1" applyFont="1" applyFill="1" applyBorder="1" applyAlignment="1">
      <alignment horizontal="center" vertical="center" wrapText="1"/>
    </xf>
    <xf numFmtId="2" fontId="9" fillId="0" borderId="0" xfId="5" applyNumberFormat="1" applyFont="1" applyFill="1" applyBorder="1" applyAlignment="1">
      <alignment horizontal="center" vertical="center" wrapText="1"/>
    </xf>
    <xf numFmtId="2" fontId="10" fillId="0" borderId="0" xfId="5" applyNumberFormat="1" applyFont="1" applyFill="1" applyBorder="1" applyAlignment="1">
      <alignment horizontal="right" vertical="center"/>
    </xf>
    <xf numFmtId="2" fontId="10" fillId="7" borderId="0" xfId="5" applyNumberFormat="1" applyFont="1" applyFill="1" applyBorder="1" applyAlignment="1">
      <alignment horizontal="right" vertical="center"/>
    </xf>
    <xf numFmtId="2" fontId="10" fillId="0" borderId="0" xfId="0" applyNumberFormat="1" applyFont="1" applyFill="1" applyBorder="1" applyAlignment="1">
      <alignment horizontal="center" vertical="center" wrapText="1"/>
    </xf>
    <xf numFmtId="2" fontId="9" fillId="0" borderId="0" xfId="0" applyNumberFormat="1" applyFont="1" applyFill="1" applyBorder="1"/>
    <xf numFmtId="2" fontId="9" fillId="7" borderId="0" xfId="1" applyNumberFormat="1" applyFont="1" applyFill="1" applyBorder="1" applyAlignment="1">
      <alignment horizontal="center" vertical="center" wrapText="1"/>
    </xf>
    <xf numFmtId="2" fontId="10" fillId="0" borderId="0" xfId="5" applyNumberFormat="1" applyFont="1" applyFill="1" applyBorder="1" applyAlignment="1">
      <alignment vertical="center" wrapText="1"/>
    </xf>
    <xf numFmtId="2" fontId="10" fillId="0" borderId="8" xfId="5" quotePrefix="1" applyNumberFormat="1" applyFont="1" applyFill="1" applyBorder="1" applyAlignment="1">
      <alignment horizontal="center" vertical="center" wrapText="1"/>
    </xf>
    <xf numFmtId="2" fontId="9" fillId="0" borderId="0" xfId="5" quotePrefix="1" applyNumberFormat="1" applyFont="1" applyFill="1" applyBorder="1" applyAlignment="1">
      <alignment vertical="center" wrapText="1"/>
    </xf>
    <xf numFmtId="2" fontId="10" fillId="0" borderId="0" xfId="5" quotePrefix="1" applyNumberFormat="1" applyFont="1" applyFill="1" applyBorder="1" applyAlignment="1">
      <alignment vertical="center" wrapText="1"/>
    </xf>
    <xf numFmtId="2" fontId="10" fillId="0" borderId="0" xfId="0" applyNumberFormat="1" applyFont="1" applyFill="1" applyBorder="1" applyAlignment="1">
      <alignment horizontal="center" vertical="center"/>
    </xf>
    <xf numFmtId="2" fontId="10" fillId="12" borderId="0" xfId="5" quotePrefix="1" applyNumberFormat="1" applyFont="1" applyFill="1" applyBorder="1" applyAlignment="1">
      <alignment horizontal="center" vertical="center" wrapText="1"/>
    </xf>
    <xf numFmtId="2" fontId="10" fillId="0" borderId="0" xfId="0" applyNumberFormat="1" applyFont="1" applyFill="1" applyBorder="1" applyAlignment="1">
      <alignment vertical="center" wrapText="1"/>
    </xf>
    <xf numFmtId="0" fontId="10" fillId="9" borderId="1" xfId="0" applyFont="1" applyFill="1" applyBorder="1" applyAlignment="1">
      <alignment horizontal="center" vertical="center" wrapText="1"/>
    </xf>
    <xf numFmtId="39" fontId="10" fillId="9" borderId="1" xfId="1" applyNumberFormat="1" applyFont="1" applyFill="1" applyBorder="1" applyAlignment="1">
      <alignment horizontal="center" vertical="center" wrapText="1"/>
    </xf>
    <xf numFmtId="49" fontId="9" fillId="0" borderId="1" xfId="6" applyNumberFormat="1" applyFont="1" applyFill="1" applyBorder="1" applyAlignment="1">
      <alignment horizontal="center" vertical="center" wrapText="1"/>
    </xf>
    <xf numFmtId="4" fontId="10" fillId="0" borderId="2" xfId="2" quotePrefix="1" applyNumberFormat="1" applyFont="1" applyFill="1" applyBorder="1" applyAlignment="1">
      <alignment vertical="center" wrapText="1"/>
    </xf>
    <xf numFmtId="0" fontId="10" fillId="7" borderId="1" xfId="0" applyFont="1" applyFill="1" applyBorder="1" applyAlignment="1">
      <alignment horizontal="center" vertical="center"/>
    </xf>
    <xf numFmtId="2" fontId="10" fillId="7" borderId="1" xfId="7" applyNumberFormat="1" applyFont="1" applyFill="1" applyBorder="1" applyAlignment="1">
      <alignment horizontal="left" vertical="center" wrapText="1"/>
    </xf>
    <xf numFmtId="167" fontId="10" fillId="7" borderId="1" xfId="1" applyNumberFormat="1" applyFont="1" applyFill="1" applyBorder="1" applyAlignment="1">
      <alignment vertical="center"/>
    </xf>
    <xf numFmtId="167" fontId="10" fillId="7" borderId="1" xfId="7" applyNumberFormat="1" applyFont="1" applyFill="1" applyBorder="1" applyAlignment="1">
      <alignment horizontal="right" vertical="center" wrapText="1"/>
    </xf>
    <xf numFmtId="0" fontId="10" fillId="7" borderId="1" xfId="0" applyFont="1" applyFill="1" applyBorder="1" applyAlignment="1">
      <alignment vertical="center" wrapText="1"/>
    </xf>
    <xf numFmtId="0" fontId="10" fillId="7" borderId="0" xfId="0" applyFont="1" applyFill="1" applyAlignment="1"/>
    <xf numFmtId="170" fontId="0" fillId="8" borderId="0" xfId="1" applyNumberFormat="1" applyFont="1" applyFill="1"/>
    <xf numFmtId="165" fontId="10" fillId="0" borderId="1" xfId="1" applyFont="1" applyFill="1" applyBorder="1" applyAlignment="1">
      <alignment vertical="center"/>
    </xf>
    <xf numFmtId="0" fontId="10" fillId="0" borderId="1" xfId="0" applyFont="1" applyBorder="1" applyAlignment="1">
      <alignment horizontal="center" vertical="center"/>
    </xf>
    <xf numFmtId="0" fontId="28" fillId="0" borderId="1" xfId="0" applyFont="1" applyBorder="1" applyAlignment="1">
      <alignment horizontal="center" vertical="center" wrapText="1"/>
    </xf>
    <xf numFmtId="0" fontId="29" fillId="9" borderId="1" xfId="3" applyFont="1" applyFill="1" applyBorder="1" applyAlignment="1">
      <alignment horizontal="left" vertical="center" wrapText="1"/>
    </xf>
    <xf numFmtId="0" fontId="28" fillId="0" borderId="0" xfId="0" applyFont="1"/>
    <xf numFmtId="0" fontId="29" fillId="0" borderId="0" xfId="0" applyFont="1"/>
    <xf numFmtId="0" fontId="28" fillId="0" borderId="19" xfId="0" applyFont="1" applyBorder="1" applyAlignment="1">
      <alignment horizontal="center" vertical="center"/>
    </xf>
    <xf numFmtId="0" fontId="28" fillId="0" borderId="4" xfId="0" applyFont="1" applyBorder="1" applyAlignment="1">
      <alignment horizontal="center" vertical="center"/>
    </xf>
    <xf numFmtId="0" fontId="28" fillId="0" borderId="1" xfId="0" applyFont="1" applyBorder="1" applyAlignment="1">
      <alignment horizontal="center" vertical="center" wrapText="1"/>
    </xf>
    <xf numFmtId="0" fontId="29" fillId="0" borderId="0" xfId="0" applyFont="1" applyAlignment="1">
      <alignment horizontal="center" vertical="center"/>
    </xf>
    <xf numFmtId="0" fontId="29" fillId="0" borderId="1" xfId="0" applyFont="1" applyBorder="1" applyAlignment="1">
      <alignment horizontal="center" vertical="center"/>
    </xf>
    <xf numFmtId="4" fontId="29" fillId="0" borderId="1" xfId="0" applyNumberFormat="1" applyFont="1" applyBorder="1" applyAlignment="1">
      <alignment horizontal="right" vertical="center"/>
    </xf>
    <xf numFmtId="3" fontId="29" fillId="0" borderId="0" xfId="0" applyNumberFormat="1" applyFont="1"/>
    <xf numFmtId="0" fontId="10" fillId="9" borderId="1" xfId="3" applyFont="1" applyFill="1" applyBorder="1" applyAlignment="1">
      <alignment horizontal="left" vertical="center" wrapText="1"/>
    </xf>
    <xf numFmtId="3" fontId="10" fillId="0" borderId="0" xfId="0" applyNumberFormat="1" applyFont="1"/>
    <xf numFmtId="0" fontId="28" fillId="0" borderId="21" xfId="0" applyFont="1" applyBorder="1" applyAlignment="1">
      <alignment horizontal="center" vertical="center"/>
    </xf>
    <xf numFmtId="0" fontId="28" fillId="0" borderId="20" xfId="0" applyFont="1" applyBorder="1" applyAlignment="1">
      <alignment horizontal="center" vertical="center"/>
    </xf>
    <xf numFmtId="167" fontId="28" fillId="0" borderId="1" xfId="0" applyNumberFormat="1" applyFont="1" applyBorder="1" applyAlignment="1">
      <alignment horizontal="right" vertical="center" wrapText="1"/>
    </xf>
    <xf numFmtId="167" fontId="29" fillId="9" borderId="1" xfId="3" applyNumberFormat="1" applyFont="1" applyFill="1" applyBorder="1" applyAlignment="1">
      <alignment horizontal="right" vertical="center" wrapText="1"/>
    </xf>
    <xf numFmtId="167" fontId="29" fillId="0" borderId="1" xfId="0" applyNumberFormat="1" applyFont="1" applyBorder="1"/>
    <xf numFmtId="167" fontId="29" fillId="0" borderId="1" xfId="0" applyNumberFormat="1" applyFont="1" applyBorder="1" applyAlignment="1">
      <alignment horizontal="right" vertical="center"/>
    </xf>
    <xf numFmtId="167" fontId="10" fillId="9" borderId="1" xfId="3" applyNumberFormat="1" applyFont="1" applyFill="1" applyBorder="1" applyAlignment="1">
      <alignment horizontal="right" vertical="center" wrapText="1"/>
    </xf>
    <xf numFmtId="4" fontId="28" fillId="0" borderId="1" xfId="0" applyNumberFormat="1" applyFont="1" applyBorder="1" applyAlignment="1">
      <alignment horizontal="right" vertical="center"/>
    </xf>
    <xf numFmtId="4" fontId="28" fillId="0" borderId="1" xfId="0" applyNumberFormat="1" applyFont="1" applyBorder="1" applyAlignment="1">
      <alignment horizontal="right" vertical="center" wrapText="1"/>
    </xf>
    <xf numFmtId="4" fontId="29" fillId="0" borderId="1" xfId="0" applyNumberFormat="1" applyFont="1" applyBorder="1" applyAlignment="1">
      <alignment horizontal="right" vertical="center" wrapText="1"/>
    </xf>
    <xf numFmtId="166" fontId="10" fillId="0" borderId="0" xfId="1" applyNumberFormat="1" applyFont="1" applyFill="1" applyAlignment="1">
      <alignment horizontal="center" vertical="center" wrapText="1"/>
    </xf>
    <xf numFmtId="37" fontId="9" fillId="10" borderId="1" xfId="0" applyNumberFormat="1" applyFont="1" applyFill="1" applyBorder="1" applyAlignment="1">
      <alignment horizontal="center" vertical="center" wrapText="1"/>
    </xf>
    <xf numFmtId="167" fontId="9" fillId="10" borderId="1" xfId="0" applyNumberFormat="1" applyFont="1" applyFill="1" applyBorder="1" applyAlignment="1">
      <alignment horizontal="left" vertical="center" wrapText="1"/>
    </xf>
    <xf numFmtId="167" fontId="10" fillId="10" borderId="1" xfId="0" applyNumberFormat="1" applyFont="1" applyFill="1" applyBorder="1" applyAlignment="1">
      <alignment horizontal="center" vertical="center" wrapText="1"/>
    </xf>
    <xf numFmtId="0" fontId="9" fillId="10" borderId="1" xfId="0" applyNumberFormat="1" applyFont="1" applyFill="1" applyBorder="1" applyAlignment="1">
      <alignment horizontal="center" vertical="center" wrapText="1"/>
    </xf>
    <xf numFmtId="167" fontId="9" fillId="10" borderId="1" xfId="17" applyNumberFormat="1" applyFont="1" applyFill="1" applyBorder="1" applyAlignment="1">
      <alignment horizontal="right" vertical="center" wrapText="1"/>
    </xf>
    <xf numFmtId="39" fontId="9" fillId="10" borderId="1" xfId="1" applyNumberFormat="1" applyFont="1" applyFill="1" applyBorder="1" applyAlignment="1">
      <alignment horizontal="right" vertical="center" wrapText="1"/>
    </xf>
    <xf numFmtId="166" fontId="9" fillId="10" borderId="1" xfId="17" applyNumberFormat="1" applyFont="1" applyFill="1" applyBorder="1" applyAlignment="1">
      <alignment horizontal="center" vertical="center" wrapText="1"/>
    </xf>
    <xf numFmtId="167" fontId="9" fillId="9" borderId="1" xfId="0" applyNumberFormat="1" applyFont="1" applyFill="1" applyBorder="1" applyAlignment="1">
      <alignment horizontal="left" vertical="center" wrapText="1"/>
    </xf>
    <xf numFmtId="3" fontId="10" fillId="9" borderId="1" xfId="0" applyNumberFormat="1" applyFont="1" applyFill="1" applyBorder="1" applyAlignment="1">
      <alignment horizontal="center" vertical="center" wrapText="1"/>
    </xf>
    <xf numFmtId="0" fontId="9" fillId="9" borderId="1" xfId="0" applyNumberFormat="1" applyFont="1" applyFill="1" applyBorder="1" applyAlignment="1">
      <alignment horizontal="center" vertical="center" wrapText="1"/>
    </xf>
    <xf numFmtId="167" fontId="9" fillId="9" borderId="1" xfId="17" applyNumberFormat="1" applyFont="1" applyFill="1" applyBorder="1" applyAlignment="1">
      <alignment horizontal="right" vertical="center" wrapText="1"/>
    </xf>
    <xf numFmtId="39" fontId="9" fillId="9" borderId="1" xfId="1" applyNumberFormat="1" applyFont="1" applyFill="1" applyBorder="1" applyAlignment="1">
      <alignment horizontal="right" vertical="center" wrapText="1"/>
    </xf>
    <xf numFmtId="166" fontId="9" fillId="9" borderId="1" xfId="17" applyNumberFormat="1" applyFont="1" applyFill="1" applyBorder="1" applyAlignment="1">
      <alignment horizontal="center" vertical="center" wrapText="1"/>
    </xf>
    <xf numFmtId="1" fontId="10" fillId="9" borderId="1" xfId="0" applyNumberFormat="1" applyFont="1" applyFill="1" applyBorder="1" applyAlignment="1">
      <alignment horizontal="center" vertical="center" wrapText="1"/>
    </xf>
    <xf numFmtId="164" fontId="9" fillId="9" borderId="1" xfId="17" applyNumberFormat="1" applyFont="1" applyFill="1" applyBorder="1" applyAlignment="1">
      <alignment horizontal="center" vertical="center" wrapText="1"/>
    </xf>
    <xf numFmtId="164" fontId="9" fillId="9" borderId="1" xfId="0" applyNumberFormat="1" applyFont="1" applyFill="1" applyBorder="1" applyAlignment="1">
      <alignment horizontal="left" vertical="center" wrapText="1"/>
    </xf>
    <xf numFmtId="164" fontId="10" fillId="9" borderId="1" xfId="17" applyNumberFormat="1" applyFont="1" applyFill="1" applyBorder="1" applyAlignment="1">
      <alignment horizontal="center" vertical="center" wrapText="1"/>
    </xf>
    <xf numFmtId="0" fontId="10" fillId="9" borderId="1" xfId="0" applyFont="1" applyFill="1" applyBorder="1" applyAlignment="1">
      <alignment horizontal="left" vertical="center" wrapText="1"/>
    </xf>
    <xf numFmtId="0" fontId="10" fillId="9" borderId="1" xfId="0" applyNumberFormat="1" applyFont="1" applyFill="1" applyBorder="1" applyAlignment="1">
      <alignment horizontal="center" vertical="center" wrapText="1"/>
    </xf>
    <xf numFmtId="167" fontId="10" fillId="9" borderId="1" xfId="17" applyNumberFormat="1" applyFont="1" applyFill="1" applyBorder="1" applyAlignment="1">
      <alignment horizontal="right" vertical="center" wrapText="1"/>
    </xf>
    <xf numFmtId="39" fontId="10" fillId="9" borderId="1" xfId="1" applyNumberFormat="1" applyFont="1" applyFill="1" applyBorder="1" applyAlignment="1">
      <alignment horizontal="right" vertical="center" wrapText="1"/>
    </xf>
    <xf numFmtId="166" fontId="10" fillId="9" borderId="1" xfId="17" applyNumberFormat="1" applyFont="1" applyFill="1" applyBorder="1" applyAlignment="1">
      <alignment horizontal="center" vertical="center" wrapText="1"/>
    </xf>
    <xf numFmtId="164" fontId="10" fillId="0" borderId="1" xfId="17"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167" fontId="10" fillId="0" borderId="1" xfId="17" applyNumberFormat="1" applyFont="1" applyFill="1" applyBorder="1" applyAlignment="1">
      <alignment horizontal="right" vertical="center" wrapText="1"/>
    </xf>
    <xf numFmtId="39" fontId="10" fillId="0" borderId="1" xfId="1" applyNumberFormat="1" applyFont="1" applyFill="1" applyBorder="1" applyAlignment="1">
      <alignment horizontal="right" vertical="center" wrapText="1"/>
    </xf>
    <xf numFmtId="39" fontId="10" fillId="0" borderId="1" xfId="1" applyNumberFormat="1" applyFont="1" applyFill="1" applyBorder="1" applyAlignment="1">
      <alignment horizontal="center" vertical="center" wrapText="1"/>
    </xf>
    <xf numFmtId="166" fontId="10" fillId="0" borderId="1" xfId="17" applyNumberFormat="1" applyFont="1" applyFill="1" applyBorder="1" applyAlignment="1">
      <alignment horizontal="center" vertical="center" wrapText="1"/>
    </xf>
    <xf numFmtId="167" fontId="10" fillId="0" borderId="1" xfId="0" applyNumberFormat="1" applyFont="1" applyFill="1" applyBorder="1" applyAlignment="1">
      <alignment horizontal="left" vertical="center" wrapText="1"/>
    </xf>
    <xf numFmtId="167" fontId="10" fillId="0" borderId="1"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 xfId="12" applyFont="1" applyBorder="1" applyAlignment="1">
      <alignment horizontal="left" vertical="center" wrapText="1"/>
    </xf>
    <xf numFmtId="0" fontId="9" fillId="0" borderId="1" xfId="0" applyNumberFormat="1" applyFont="1" applyBorder="1" applyAlignment="1">
      <alignment horizontal="center" vertical="center" wrapText="1"/>
    </xf>
    <xf numFmtId="167" fontId="9" fillId="0" borderId="1" xfId="12" applyNumberFormat="1" applyFont="1" applyBorder="1" applyAlignment="1">
      <alignment horizontal="right" vertical="center" wrapText="1"/>
    </xf>
    <xf numFmtId="167" fontId="9" fillId="9" borderId="1" xfId="0" applyNumberFormat="1" applyFont="1" applyFill="1" applyBorder="1" applyAlignment="1">
      <alignment horizontal="center" vertical="center" wrapText="1"/>
    </xf>
    <xf numFmtId="1" fontId="9" fillId="9" borderId="1" xfId="0" applyNumberFormat="1" applyFont="1" applyFill="1" applyBorder="1" applyAlignment="1">
      <alignment horizontal="center" vertical="center" wrapText="1"/>
    </xf>
    <xf numFmtId="0" fontId="10" fillId="0" borderId="1" xfId="12" applyFont="1" applyBorder="1" applyAlignment="1">
      <alignment horizontal="left" vertical="center" wrapText="1"/>
    </xf>
    <xf numFmtId="0" fontId="10" fillId="0" borderId="1" xfId="12" applyFont="1" applyBorder="1" applyAlignment="1">
      <alignment horizontal="center" vertical="center" wrapText="1"/>
    </xf>
    <xf numFmtId="0" fontId="10" fillId="0" borderId="1" xfId="0" applyNumberFormat="1" applyFont="1" applyBorder="1" applyAlignment="1">
      <alignment horizontal="center" vertical="center" wrapText="1"/>
    </xf>
    <xf numFmtId="167" fontId="10" fillId="9" borderId="1" xfId="0" applyNumberFormat="1" applyFont="1" applyFill="1" applyBorder="1" applyAlignment="1">
      <alignment horizontal="left" vertical="center" wrapText="1"/>
    </xf>
    <xf numFmtId="167" fontId="10" fillId="9" borderId="1" xfId="0" applyNumberFormat="1" applyFont="1" applyFill="1" applyBorder="1" applyAlignment="1">
      <alignment horizontal="center" vertical="center" wrapText="1"/>
    </xf>
    <xf numFmtId="167" fontId="9" fillId="9" borderId="1" xfId="17" quotePrefix="1" applyNumberFormat="1" applyFont="1" applyFill="1" applyBorder="1" applyAlignment="1">
      <alignment horizontal="right" vertical="center" wrapText="1"/>
    </xf>
    <xf numFmtId="166" fontId="10" fillId="0" borderId="1" xfId="1" applyNumberFormat="1" applyFont="1" applyBorder="1" applyAlignment="1">
      <alignment horizontal="center" vertical="center" wrapText="1"/>
    </xf>
    <xf numFmtId="1" fontId="10" fillId="9" borderId="1" xfId="0" applyNumberFormat="1" applyFont="1" applyFill="1" applyBorder="1" applyAlignment="1">
      <alignment horizontal="left" vertical="center" wrapText="1"/>
    </xf>
    <xf numFmtId="0" fontId="10" fillId="9" borderId="1" xfId="12" applyFont="1" applyFill="1" applyBorder="1" applyAlignment="1">
      <alignment horizontal="left" vertical="center" wrapText="1"/>
    </xf>
    <xf numFmtId="37" fontId="10" fillId="9" borderId="1" xfId="0" applyNumberFormat="1" applyFont="1" applyFill="1" applyBorder="1" applyAlignment="1">
      <alignment horizontal="center" vertical="center" wrapText="1"/>
    </xf>
    <xf numFmtId="166" fontId="10" fillId="9" borderId="1" xfId="17" quotePrefix="1" applyNumberFormat="1" applyFont="1" applyFill="1" applyBorder="1" applyAlignment="1">
      <alignment horizontal="center" vertical="center" wrapText="1"/>
    </xf>
    <xf numFmtId="0" fontId="9" fillId="9" borderId="1" xfId="0" applyFont="1" applyFill="1" applyBorder="1" applyAlignment="1">
      <alignment horizontal="left" vertical="center" wrapText="1"/>
    </xf>
    <xf numFmtId="0" fontId="10" fillId="0" borderId="1" xfId="12" applyFont="1" applyBorder="1" applyAlignment="1">
      <alignment vertical="center" wrapText="1"/>
    </xf>
    <xf numFmtId="0" fontId="10" fillId="9" borderId="1" xfId="12" applyFont="1" applyFill="1" applyBorder="1" applyAlignment="1">
      <alignment horizontal="center" vertical="center" wrapText="1"/>
    </xf>
    <xf numFmtId="0" fontId="10" fillId="9" borderId="1" xfId="0" applyFont="1" applyFill="1" applyBorder="1" applyAlignment="1">
      <alignment vertical="center" wrapText="1"/>
    </xf>
    <xf numFmtId="167" fontId="10" fillId="9" borderId="1" xfId="0" applyNumberFormat="1" applyFont="1" applyFill="1" applyBorder="1" applyAlignment="1">
      <alignment vertical="center" wrapText="1"/>
    </xf>
    <xf numFmtId="167" fontId="9" fillId="9" borderId="1" xfId="1" applyNumberFormat="1" applyFont="1" applyFill="1" applyBorder="1" applyAlignment="1">
      <alignment horizontal="right" vertical="center" wrapText="1"/>
    </xf>
    <xf numFmtId="167" fontId="10" fillId="9" borderId="1" xfId="1" applyNumberFormat="1" applyFont="1" applyFill="1" applyBorder="1" applyAlignment="1">
      <alignment horizontal="right" vertical="center" wrapText="1"/>
    </xf>
    <xf numFmtId="0" fontId="15" fillId="0" borderId="1" xfId="0" applyFont="1" applyFill="1" applyBorder="1" applyAlignment="1">
      <alignment vertical="center" wrapText="1"/>
    </xf>
    <xf numFmtId="170" fontId="15" fillId="0" borderId="1" xfId="1" applyNumberFormat="1" applyFont="1" applyFill="1" applyBorder="1" applyAlignment="1">
      <alignment horizontal="right" vertical="center"/>
    </xf>
    <xf numFmtId="4" fontId="15" fillId="0" borderId="2" xfId="2" applyNumberFormat="1" applyFont="1" applyFill="1" applyBorder="1" applyAlignment="1">
      <alignment vertical="center" wrapText="1"/>
    </xf>
    <xf numFmtId="0" fontId="15" fillId="0" borderId="0" xfId="0" applyFont="1" applyFill="1" applyAlignment="1"/>
    <xf numFmtId="0" fontId="15" fillId="0" borderId="1" xfId="0" applyFont="1" applyFill="1" applyBorder="1" applyAlignment="1">
      <alignment horizontal="left" vertical="center" wrapText="1"/>
    </xf>
    <xf numFmtId="167" fontId="16" fillId="0" borderId="1" xfId="1" quotePrefix="1" applyNumberFormat="1" applyFont="1" applyFill="1" applyBorder="1" applyAlignment="1">
      <alignment horizontal="right" vertical="center" wrapText="1"/>
    </xf>
    <xf numFmtId="3" fontId="15" fillId="0" borderId="0" xfId="6" quotePrefix="1" applyNumberFormat="1" applyFont="1" applyFill="1" applyBorder="1" applyAlignment="1">
      <alignment vertical="center" wrapText="1"/>
    </xf>
    <xf numFmtId="3" fontId="15" fillId="0" borderId="1" xfId="0" applyNumberFormat="1" applyFont="1" applyFill="1" applyBorder="1" applyAlignment="1">
      <alignment horizontal="center" vertical="center"/>
    </xf>
    <xf numFmtId="167" fontId="16" fillId="0" borderId="1" xfId="1" applyNumberFormat="1" applyFont="1" applyFill="1" applyBorder="1" applyAlignment="1">
      <alignment horizontal="right" vertical="center" wrapText="1"/>
    </xf>
    <xf numFmtId="4" fontId="15" fillId="0" borderId="1" xfId="1" quotePrefix="1" applyNumberFormat="1" applyFont="1" applyFill="1" applyBorder="1" applyAlignment="1">
      <alignment vertical="center" wrapText="1"/>
    </xf>
    <xf numFmtId="0" fontId="15" fillId="2"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5" fillId="0" borderId="1" xfId="0" applyFont="1" applyBorder="1" applyAlignment="1">
      <alignment horizontal="center" vertical="center" wrapText="1"/>
    </xf>
    <xf numFmtId="0" fontId="15" fillId="0" borderId="1" xfId="0" applyFont="1" applyBorder="1" applyAlignment="1">
      <alignment vertical="center" wrapText="1"/>
    </xf>
    <xf numFmtId="168" fontId="15" fillId="2" borderId="1" xfId="0" applyNumberFormat="1" applyFont="1" applyFill="1" applyBorder="1" applyAlignment="1">
      <alignment horizontal="right" vertical="center" wrapText="1"/>
    </xf>
    <xf numFmtId="3" fontId="15" fillId="0" borderId="1" xfId="6" quotePrefix="1" applyNumberFormat="1" applyFont="1" applyFill="1" applyBorder="1" applyAlignment="1">
      <alignment horizontal="center" vertical="center" wrapText="1"/>
    </xf>
    <xf numFmtId="37" fontId="15" fillId="0" borderId="1" xfId="0" applyNumberFormat="1" applyFont="1" applyFill="1" applyBorder="1" applyAlignment="1">
      <alignment horizontal="center" vertical="center" wrapText="1"/>
    </xf>
    <xf numFmtId="3" fontId="15" fillId="0" borderId="1" xfId="6" applyNumberFormat="1" applyFont="1" applyFill="1" applyBorder="1" applyAlignment="1">
      <alignment horizontal="center" vertical="center" wrapText="1"/>
    </xf>
    <xf numFmtId="0" fontId="15" fillId="0" borderId="0" xfId="0" applyFont="1" applyFill="1" applyBorder="1" applyAlignment="1">
      <alignment vertical="center" wrapText="1"/>
    </xf>
    <xf numFmtId="0" fontId="15" fillId="8" borderId="1" xfId="0" applyFont="1" applyFill="1" applyBorder="1" applyAlignment="1">
      <alignment horizontal="center" vertical="center" wrapText="1"/>
    </xf>
    <xf numFmtId="0" fontId="15" fillId="8" borderId="2" xfId="0" applyFont="1" applyFill="1" applyBorder="1" applyAlignment="1">
      <alignment horizontal="left" vertical="center" wrapText="1"/>
    </xf>
    <xf numFmtId="168" fontId="15" fillId="8" borderId="1" xfId="0" applyNumberFormat="1" applyFont="1" applyFill="1" applyBorder="1" applyAlignment="1">
      <alignment horizontal="right" vertical="center" wrapText="1"/>
    </xf>
    <xf numFmtId="4" fontId="15" fillId="0" borderId="1" xfId="1" quotePrefix="1" applyNumberFormat="1" applyFont="1" applyFill="1" applyBorder="1" applyAlignment="1">
      <alignment vertical="center"/>
    </xf>
    <xf numFmtId="0" fontId="15" fillId="8" borderId="1" xfId="0" applyFont="1" applyFill="1" applyBorder="1" applyAlignment="1">
      <alignment horizontal="left" vertical="center" wrapText="1"/>
    </xf>
    <xf numFmtId="1" fontId="15" fillId="0" borderId="1" xfId="6" applyNumberFormat="1" applyFont="1" applyFill="1" applyBorder="1" applyAlignment="1">
      <alignment horizontal="left" vertical="center" wrapText="1"/>
    </xf>
    <xf numFmtId="170" fontId="15" fillId="0" borderId="1" xfId="1" applyNumberFormat="1" applyFont="1" applyFill="1" applyBorder="1" applyAlignment="1"/>
    <xf numFmtId="165" fontId="15" fillId="0" borderId="1" xfId="1" applyFont="1" applyFill="1" applyBorder="1" applyAlignment="1"/>
    <xf numFmtId="0" fontId="15" fillId="0" borderId="1" xfId="0" applyFont="1" applyFill="1" applyBorder="1" applyAlignment="1">
      <alignment horizontal="center" vertical="center"/>
    </xf>
    <xf numFmtId="0" fontId="15" fillId="0" borderId="1" xfId="8" applyFont="1" applyFill="1" applyBorder="1" applyAlignment="1">
      <alignment horizontal="left" vertical="center" wrapText="1"/>
    </xf>
    <xf numFmtId="167" fontId="15" fillId="0" borderId="1" xfId="1" applyNumberFormat="1" applyFont="1" applyFill="1" applyBorder="1" applyAlignment="1">
      <alignment vertical="center"/>
    </xf>
    <xf numFmtId="0" fontId="15" fillId="0" borderId="1" xfId="0" applyFont="1" applyFill="1" applyBorder="1" applyAlignment="1">
      <alignment vertical="center"/>
    </xf>
    <xf numFmtId="0" fontId="15" fillId="0" borderId="1" xfId="10" applyFont="1" applyFill="1" applyBorder="1" applyAlignment="1">
      <alignment horizontal="left" vertical="center" wrapText="1"/>
    </xf>
    <xf numFmtId="1" fontId="15" fillId="0" borderId="1" xfId="5" applyNumberFormat="1" applyFont="1" applyFill="1" applyBorder="1" applyAlignment="1">
      <alignment horizontal="justify" vertical="center" wrapText="1"/>
    </xf>
    <xf numFmtId="167" fontId="15" fillId="0" borderId="1" xfId="0" applyNumberFormat="1" applyFont="1" applyFill="1" applyBorder="1" applyAlignment="1">
      <alignment horizontal="right" vertical="center"/>
    </xf>
    <xf numFmtId="0" fontId="15" fillId="9" borderId="1" xfId="0" applyFont="1" applyFill="1" applyBorder="1" applyAlignment="1">
      <alignment horizontal="center" vertical="center" wrapText="1"/>
    </xf>
    <xf numFmtId="3" fontId="10" fillId="0" borderId="0" xfId="6" quotePrefix="1" applyNumberFormat="1" applyFont="1" applyFill="1" applyBorder="1" applyAlignment="1">
      <alignment horizontal="center" vertical="center" wrapText="1"/>
    </xf>
    <xf numFmtId="164" fontId="15" fillId="9" borderId="1" xfId="17" applyNumberFormat="1" applyFont="1" applyFill="1" applyBorder="1" applyAlignment="1">
      <alignment horizontal="center" vertical="center" wrapText="1"/>
    </xf>
    <xf numFmtId="0" fontId="15" fillId="9" borderId="1" xfId="0" applyFont="1" applyFill="1" applyBorder="1" applyAlignment="1">
      <alignment horizontal="left" vertical="center" wrapText="1"/>
    </xf>
    <xf numFmtId="0" fontId="15" fillId="9" borderId="1" xfId="0" applyNumberFormat="1" applyFont="1" applyFill="1" applyBorder="1" applyAlignment="1">
      <alignment horizontal="center" vertical="center" wrapText="1"/>
    </xf>
    <xf numFmtId="167" fontId="15" fillId="9" borderId="1" xfId="17" applyNumberFormat="1" applyFont="1" applyFill="1" applyBorder="1" applyAlignment="1">
      <alignment horizontal="right" vertical="center" wrapText="1"/>
    </xf>
    <xf numFmtId="39" fontId="15" fillId="9" borderId="1" xfId="1" applyNumberFormat="1" applyFont="1" applyFill="1" applyBorder="1" applyAlignment="1">
      <alignment horizontal="right" vertical="center" wrapText="1"/>
    </xf>
    <xf numFmtId="166" fontId="15" fillId="9" borderId="1" xfId="17" applyNumberFormat="1" applyFont="1" applyFill="1" applyBorder="1" applyAlignment="1">
      <alignment horizontal="center" vertical="center" wrapText="1"/>
    </xf>
    <xf numFmtId="0" fontId="15" fillId="9" borderId="0" xfId="0" applyFont="1" applyFill="1" applyAlignment="1">
      <alignment horizontal="center" vertical="center" wrapText="1"/>
    </xf>
    <xf numFmtId="37" fontId="15" fillId="9" borderId="1" xfId="0" applyNumberFormat="1" applyFont="1" applyFill="1" applyBorder="1" applyAlignment="1">
      <alignment horizontal="center" vertical="center" wrapText="1"/>
    </xf>
    <xf numFmtId="0" fontId="15" fillId="9" borderId="1" xfId="0" applyFont="1" applyFill="1" applyBorder="1" applyAlignment="1">
      <alignment vertical="center" wrapText="1"/>
    </xf>
    <xf numFmtId="0" fontId="28" fillId="7" borderId="1" xfId="0" applyFont="1" applyFill="1" applyBorder="1" applyAlignment="1">
      <alignment horizontal="center" vertical="center"/>
    </xf>
    <xf numFmtId="167" fontId="28" fillId="7" borderId="1" xfId="0" applyNumberFormat="1" applyFont="1" applyFill="1" applyBorder="1" applyAlignment="1">
      <alignment horizontal="right" vertical="center"/>
    </xf>
    <xf numFmtId="167" fontId="9" fillId="7" borderId="1" xfId="0" applyNumberFormat="1" applyFont="1" applyFill="1" applyBorder="1" applyAlignment="1">
      <alignment horizontal="right" vertical="center"/>
    </xf>
    <xf numFmtId="4" fontId="28" fillId="7" borderId="1" xfId="0" applyNumberFormat="1" applyFont="1" applyFill="1" applyBorder="1" applyAlignment="1">
      <alignment horizontal="right" vertical="center" wrapText="1"/>
    </xf>
    <xf numFmtId="4" fontId="28" fillId="7" borderId="1" xfId="0" applyNumberFormat="1" applyFont="1" applyFill="1" applyBorder="1" applyAlignment="1">
      <alignment horizontal="right" vertical="center"/>
    </xf>
    <xf numFmtId="0" fontId="28" fillId="7" borderId="1" xfId="3" applyFont="1" applyFill="1" applyBorder="1" applyAlignment="1">
      <alignment horizontal="left" vertical="center" wrapText="1"/>
    </xf>
    <xf numFmtId="0" fontId="29" fillId="0" borderId="1" xfId="0" applyFont="1" applyBorder="1" applyAlignment="1">
      <alignment horizontal="center" vertical="center" wrapText="1"/>
    </xf>
    <xf numFmtId="0" fontId="29" fillId="0" borderId="13" xfId="0" applyFont="1" applyBorder="1" applyAlignment="1">
      <alignment horizontal="center" vertical="center" wrapText="1"/>
    </xf>
    <xf numFmtId="0" fontId="10" fillId="0" borderId="1" xfId="3" applyFont="1" applyBorder="1" applyAlignment="1">
      <alignment vertical="center" wrapText="1"/>
    </xf>
    <xf numFmtId="0" fontId="10" fillId="0" borderId="1" xfId="20" applyFont="1" applyBorder="1" applyAlignment="1">
      <alignment horizontal="left" vertical="center" wrapText="1"/>
    </xf>
    <xf numFmtId="0" fontId="10" fillId="9" borderId="1" xfId="22" applyFont="1" applyFill="1" applyBorder="1" applyAlignment="1">
      <alignment horizontal="left" vertical="center" wrapText="1"/>
    </xf>
    <xf numFmtId="0" fontId="10" fillId="0" borderId="1" xfId="3" applyFont="1" applyBorder="1" applyAlignment="1">
      <alignment horizontal="left" vertical="center" wrapText="1"/>
    </xf>
    <xf numFmtId="2" fontId="10" fillId="0" borderId="1" xfId="5" applyNumberFormat="1" applyFont="1" applyFill="1" applyBorder="1" applyAlignment="1">
      <alignment horizontal="center" vertical="center" wrapText="1"/>
    </xf>
    <xf numFmtId="165" fontId="9" fillId="0" borderId="2" xfId="1" applyFont="1" applyFill="1" applyBorder="1" applyAlignment="1">
      <alignment horizontal="center" vertical="center" wrapText="1"/>
    </xf>
    <xf numFmtId="165" fontId="9" fillId="0" borderId="4" xfId="1" applyFont="1" applyFill="1" applyBorder="1" applyAlignment="1">
      <alignment horizontal="center" vertical="center" wrapText="1"/>
    </xf>
    <xf numFmtId="165" fontId="9" fillId="0" borderId="7" xfId="1" applyFont="1" applyFill="1" applyBorder="1" applyAlignment="1">
      <alignment horizontal="center" vertical="center" wrapText="1"/>
    </xf>
    <xf numFmtId="2" fontId="10" fillId="0" borderId="4" xfId="5" quotePrefix="1" applyNumberFormat="1" applyFont="1" applyFill="1" applyBorder="1" applyAlignment="1">
      <alignment horizontal="center" vertical="center" wrapText="1"/>
    </xf>
    <xf numFmtId="2" fontId="10" fillId="0" borderId="1" xfId="5" quotePrefix="1" applyNumberFormat="1" applyFont="1" applyFill="1" applyBorder="1" applyAlignment="1">
      <alignment horizontal="center" vertical="center" wrapText="1"/>
    </xf>
    <xf numFmtId="2" fontId="10" fillId="0" borderId="1" xfId="0" applyNumberFormat="1" applyFont="1" applyFill="1" applyBorder="1" applyAlignment="1">
      <alignment horizontal="center" vertical="center" wrapText="1"/>
    </xf>
    <xf numFmtId="0" fontId="11" fillId="0" borderId="0" xfId="0" applyFont="1" applyFill="1" applyAlignment="1">
      <alignment horizontal="center"/>
    </xf>
    <xf numFmtId="3" fontId="9" fillId="0" borderId="1" xfId="5" applyNumberFormat="1" applyFont="1" applyFill="1" applyBorder="1" applyAlignment="1">
      <alignment horizontal="center" vertical="center" wrapText="1"/>
    </xf>
    <xf numFmtId="2" fontId="15" fillId="0" borderId="1" xfId="5" quotePrefix="1" applyNumberFormat="1" applyFont="1" applyFill="1" applyBorder="1" applyAlignment="1">
      <alignment vertical="center" wrapText="1"/>
    </xf>
    <xf numFmtId="2" fontId="15" fillId="0" borderId="0" xfId="5" quotePrefix="1" applyNumberFormat="1" applyFont="1" applyFill="1" applyBorder="1" applyAlignment="1">
      <alignment vertical="center" wrapText="1"/>
    </xf>
    <xf numFmtId="2" fontId="10" fillId="0" borderId="7" xfId="5" quotePrefix="1" applyNumberFormat="1" applyFont="1" applyFill="1" applyBorder="1" applyAlignment="1">
      <alignment vertical="center" wrapText="1"/>
    </xf>
    <xf numFmtId="2" fontId="10" fillId="0" borderId="4" xfId="5" quotePrefix="1" applyNumberFormat="1" applyFont="1" applyFill="1" applyBorder="1" applyAlignment="1">
      <alignment vertical="center" wrapText="1"/>
    </xf>
    <xf numFmtId="2" fontId="10" fillId="0" borderId="2" xfId="0" applyNumberFormat="1" applyFont="1" applyFill="1" applyBorder="1" applyAlignment="1">
      <alignment vertical="center" wrapText="1"/>
    </xf>
    <xf numFmtId="2" fontId="10" fillId="0" borderId="4" xfId="0" applyNumberFormat="1" applyFont="1" applyFill="1" applyBorder="1" applyAlignment="1">
      <alignment vertical="center" wrapText="1"/>
    </xf>
    <xf numFmtId="2" fontId="9" fillId="0" borderId="4" xfId="5" quotePrefix="1" applyNumberFormat="1" applyFont="1" applyFill="1" applyBorder="1" applyAlignment="1">
      <alignment horizontal="center" vertical="center" wrapText="1"/>
    </xf>
    <xf numFmtId="4" fontId="10" fillId="0" borderId="1" xfId="1" quotePrefix="1" applyNumberFormat="1" applyFont="1" applyFill="1" applyBorder="1" applyAlignment="1">
      <alignment horizontal="right" vertical="center" wrapText="1"/>
    </xf>
    <xf numFmtId="4" fontId="9" fillId="0" borderId="1" xfId="1" quotePrefix="1" applyNumberFormat="1" applyFont="1" applyFill="1" applyBorder="1" applyAlignment="1">
      <alignment horizontal="right" vertical="center" wrapText="1"/>
    </xf>
    <xf numFmtId="165" fontId="9" fillId="0" borderId="19" xfId="1" applyFont="1" applyFill="1" applyBorder="1" applyAlignment="1">
      <alignment horizontal="center" vertical="center" wrapText="1"/>
    </xf>
    <xf numFmtId="165" fontId="9" fillId="0" borderId="20" xfId="1" applyFont="1" applyFill="1" applyBorder="1" applyAlignment="1">
      <alignment horizontal="center" vertical="center" wrapText="1"/>
    </xf>
    <xf numFmtId="49" fontId="9" fillId="0" borderId="19" xfId="5" applyNumberFormat="1" applyFont="1" applyFill="1" applyBorder="1" applyAlignment="1">
      <alignment horizontal="center" vertical="center" wrapText="1"/>
    </xf>
    <xf numFmtId="49" fontId="9" fillId="0" borderId="20" xfId="5" applyNumberFormat="1" applyFont="1" applyFill="1" applyBorder="1" applyAlignment="1">
      <alignment horizontal="center" vertical="center" wrapText="1"/>
    </xf>
    <xf numFmtId="170" fontId="10" fillId="0" borderId="0" xfId="1" applyNumberFormat="1" applyFont="1" applyFill="1" applyBorder="1" applyAlignment="1">
      <alignment horizontal="right" vertical="center"/>
    </xf>
    <xf numFmtId="2" fontId="9" fillId="0" borderId="1" xfId="1" applyNumberFormat="1" applyFont="1" applyFill="1" applyBorder="1" applyAlignment="1">
      <alignment horizontal="right" vertical="center" wrapText="1"/>
    </xf>
    <xf numFmtId="2" fontId="9" fillId="0" borderId="1" xfId="1" applyNumberFormat="1" applyFont="1" applyFill="1" applyBorder="1" applyAlignment="1">
      <alignment horizontal="center" vertical="center" wrapText="1"/>
    </xf>
    <xf numFmtId="2" fontId="9" fillId="0" borderId="0" xfId="1" applyNumberFormat="1" applyFont="1" applyFill="1" applyBorder="1" applyAlignment="1">
      <alignment horizontal="center" vertical="center" wrapText="1"/>
    </xf>
    <xf numFmtId="3" fontId="9" fillId="12" borderId="1" xfId="4" applyNumberFormat="1" applyFont="1" applyFill="1" applyBorder="1" applyAlignment="1">
      <alignment horizontal="center" vertical="center"/>
    </xf>
    <xf numFmtId="2" fontId="9" fillId="12" borderId="1" xfId="5" applyNumberFormat="1" applyFont="1" applyFill="1" applyBorder="1" applyAlignment="1">
      <alignment horizontal="justify" vertical="center" wrapText="1"/>
    </xf>
    <xf numFmtId="167" fontId="9" fillId="12" borderId="1" xfId="1" applyNumberFormat="1" applyFont="1" applyFill="1" applyBorder="1" applyAlignment="1">
      <alignment horizontal="right" vertical="center" wrapText="1"/>
    </xf>
    <xf numFmtId="2" fontId="10" fillId="12" borderId="1" xfId="1" quotePrefix="1" applyNumberFormat="1" applyFont="1" applyFill="1" applyBorder="1" applyAlignment="1">
      <alignment horizontal="right" vertical="center" wrapText="1"/>
    </xf>
    <xf numFmtId="2" fontId="9" fillId="12" borderId="1" xfId="0" applyNumberFormat="1" applyFont="1" applyFill="1" applyBorder="1"/>
    <xf numFmtId="2" fontId="12" fillId="15" borderId="1" xfId="5" quotePrefix="1" applyNumberFormat="1" applyFont="1" applyFill="1" applyBorder="1" applyAlignment="1">
      <alignment horizontal="center" vertical="center" wrapText="1"/>
    </xf>
    <xf numFmtId="2" fontId="9" fillId="15" borderId="1" xfId="5" applyNumberFormat="1" applyFont="1" applyFill="1" applyBorder="1" applyAlignment="1">
      <alignment horizontal="left" vertical="center" wrapText="1"/>
    </xf>
    <xf numFmtId="2" fontId="9" fillId="15" borderId="1" xfId="5" applyNumberFormat="1" applyFont="1" applyFill="1" applyBorder="1" applyAlignment="1">
      <alignment horizontal="center" vertical="center" wrapText="1"/>
    </xf>
    <xf numFmtId="167" fontId="9" fillId="15" borderId="1" xfId="1" quotePrefix="1" applyNumberFormat="1" applyFont="1" applyFill="1" applyBorder="1" applyAlignment="1">
      <alignment horizontal="right" vertical="center" wrapText="1"/>
    </xf>
    <xf numFmtId="2" fontId="9" fillId="15" borderId="1" xfId="1" quotePrefix="1" applyNumberFormat="1" applyFont="1" applyFill="1" applyBorder="1" applyAlignment="1">
      <alignment horizontal="right" vertical="center" wrapText="1"/>
    </xf>
    <xf numFmtId="2" fontId="10" fillId="15" borderId="1" xfId="5" quotePrefix="1" applyNumberFormat="1" applyFont="1" applyFill="1" applyBorder="1" applyAlignment="1">
      <alignment horizontal="center" vertical="center" wrapText="1"/>
    </xf>
    <xf numFmtId="2" fontId="10" fillId="0" borderId="1" xfId="0" applyNumberFormat="1" applyFont="1" applyFill="1" applyBorder="1" applyAlignment="1">
      <alignment wrapText="1"/>
    </xf>
    <xf numFmtId="3" fontId="15" fillId="0" borderId="10" xfId="5" applyNumberFormat="1" applyFont="1" applyFill="1" applyBorder="1" applyAlignment="1">
      <alignment horizontal="center" vertical="center" wrapText="1"/>
    </xf>
    <xf numFmtId="0" fontId="15" fillId="0" borderId="10" xfId="0" applyFont="1" applyFill="1" applyBorder="1" applyAlignment="1">
      <alignment vertical="center" wrapText="1"/>
    </xf>
    <xf numFmtId="167" fontId="15" fillId="0" borderId="10" xfId="1" applyNumberFormat="1" applyFont="1" applyFill="1" applyBorder="1" applyAlignment="1">
      <alignment horizontal="right" vertical="center"/>
    </xf>
    <xf numFmtId="167" fontId="15" fillId="0" borderId="10" xfId="1" quotePrefix="1" applyNumberFormat="1" applyFont="1" applyFill="1" applyBorder="1" applyAlignment="1">
      <alignment horizontal="right" vertical="center" wrapText="1"/>
    </xf>
    <xf numFmtId="4" fontId="15" fillId="0" borderId="10" xfId="1" quotePrefix="1" applyNumberFormat="1" applyFont="1" applyFill="1" applyBorder="1" applyAlignment="1">
      <alignment horizontal="right" vertical="center" wrapText="1"/>
    </xf>
    <xf numFmtId="3" fontId="15" fillId="0" borderId="10" xfId="5" quotePrefix="1" applyNumberFormat="1" applyFont="1" applyFill="1" applyBorder="1" applyAlignment="1">
      <alignment vertical="center" wrapText="1"/>
    </xf>
    <xf numFmtId="167" fontId="10" fillId="9" borderId="0" xfId="0" applyNumberFormat="1" applyFont="1" applyFill="1" applyAlignment="1">
      <alignment horizontal="center" vertical="center" wrapText="1"/>
    </xf>
    <xf numFmtId="167" fontId="10" fillId="0" borderId="0" xfId="0" applyNumberFormat="1" applyFont="1" applyFill="1" applyAlignment="1">
      <alignment horizontal="center" vertical="center" wrapText="1"/>
    </xf>
    <xf numFmtId="167" fontId="9" fillId="0" borderId="0" xfId="0" applyNumberFormat="1" applyFont="1" applyFill="1" applyAlignment="1">
      <alignment horizontal="center" vertical="center" wrapText="1"/>
    </xf>
    <xf numFmtId="168" fontId="10" fillId="0" borderId="10" xfId="1" applyNumberFormat="1" applyFont="1" applyFill="1" applyBorder="1" applyAlignment="1">
      <alignment horizontal="right" vertical="center"/>
    </xf>
    <xf numFmtId="168" fontId="9" fillId="0" borderId="10" xfId="1" applyNumberFormat="1" applyFont="1" applyFill="1" applyBorder="1" applyAlignment="1">
      <alignment horizontal="right" vertical="center"/>
    </xf>
    <xf numFmtId="167" fontId="15" fillId="0" borderId="2" xfId="1" quotePrefix="1" applyNumberFormat="1" applyFont="1" applyFill="1" applyBorder="1" applyAlignment="1">
      <alignment horizontal="right" vertical="center" wrapText="1"/>
    </xf>
    <xf numFmtId="3" fontId="11" fillId="7" borderId="1" xfId="4" applyNumberFormat="1" applyFont="1" applyFill="1" applyBorder="1" applyAlignment="1">
      <alignment horizontal="center" vertical="center"/>
    </xf>
    <xf numFmtId="3" fontId="10" fillId="7" borderId="1" xfId="4" applyNumberFormat="1" applyFont="1" applyFill="1" applyBorder="1" applyAlignment="1">
      <alignment horizontal="left" vertical="center" wrapText="1"/>
    </xf>
    <xf numFmtId="2" fontId="10" fillId="7" borderId="1" xfId="0" applyNumberFormat="1" applyFont="1" applyFill="1" applyBorder="1"/>
    <xf numFmtId="2" fontId="10" fillId="7" borderId="0" xfId="0" applyNumberFormat="1" applyFont="1" applyFill="1" applyBorder="1"/>
    <xf numFmtId="0" fontId="10" fillId="0" borderId="10" xfId="0" applyFont="1" applyFill="1" applyBorder="1" applyAlignment="1">
      <alignment horizontal="center" vertical="center" wrapText="1"/>
    </xf>
    <xf numFmtId="0" fontId="31" fillId="0" borderId="1" xfId="0" applyFont="1" applyBorder="1" applyAlignment="1">
      <alignment vertical="center" wrapText="1"/>
    </xf>
    <xf numFmtId="0" fontId="32" fillId="0" borderId="2" xfId="0" applyFont="1" applyBorder="1" applyAlignment="1">
      <alignment vertical="center" wrapText="1"/>
    </xf>
    <xf numFmtId="3" fontId="9" fillId="0" borderId="1" xfId="6" quotePrefix="1" applyNumberFormat="1" applyFont="1" applyFill="1" applyBorder="1" applyAlignment="1">
      <alignment horizontal="center" vertical="center" wrapText="1"/>
    </xf>
    <xf numFmtId="4" fontId="9" fillId="0" borderId="1" xfId="1" quotePrefix="1" applyNumberFormat="1" applyFont="1" applyFill="1" applyBorder="1" applyAlignment="1">
      <alignment horizontal="center" vertical="center" wrapText="1"/>
    </xf>
    <xf numFmtId="0" fontId="33" fillId="0" borderId="1" xfId="0" applyFont="1" applyBorder="1" applyAlignment="1">
      <alignment horizontal="left" vertical="center"/>
    </xf>
    <xf numFmtId="0" fontId="34" fillId="0" borderId="1" xfId="0" applyFont="1" applyBorder="1" applyAlignment="1">
      <alignment horizontal="center" vertical="center"/>
    </xf>
    <xf numFmtId="0" fontId="32" fillId="0" borderId="1" xfId="0" applyFont="1" applyBorder="1" applyAlignment="1">
      <alignment horizontal="center" vertical="center"/>
    </xf>
    <xf numFmtId="0" fontId="30" fillId="0" borderId="1" xfId="0" applyFont="1" applyBorder="1" applyAlignment="1">
      <alignment horizontal="center" vertical="center"/>
    </xf>
    <xf numFmtId="167" fontId="35" fillId="0" borderId="1" xfId="0" applyNumberFormat="1" applyFont="1" applyBorder="1" applyAlignment="1">
      <alignment vertical="center"/>
    </xf>
    <xf numFmtId="4" fontId="9" fillId="6" borderId="6" xfId="1" quotePrefix="1" applyNumberFormat="1" applyFont="1" applyFill="1" applyBorder="1" applyAlignment="1">
      <alignment horizontal="right" vertical="center" wrapText="1"/>
    </xf>
    <xf numFmtId="4" fontId="12" fillId="0" borderId="1" xfId="1" applyNumberFormat="1" applyFont="1" applyFill="1" applyBorder="1" applyAlignment="1">
      <alignment horizontal="right" vertical="center" wrapText="1"/>
    </xf>
    <xf numFmtId="4" fontId="9" fillId="7" borderId="1" xfId="1" applyNumberFormat="1" applyFont="1" applyFill="1" applyBorder="1" applyAlignment="1">
      <alignment horizontal="right" vertical="center"/>
    </xf>
    <xf numFmtId="4" fontId="15" fillId="0" borderId="1" xfId="1" quotePrefix="1" applyNumberFormat="1" applyFont="1" applyFill="1" applyBorder="1" applyAlignment="1">
      <alignment horizontal="right" vertical="center" wrapText="1"/>
    </xf>
    <xf numFmtId="4" fontId="9" fillId="6" borderId="1" xfId="1" quotePrefix="1" applyNumberFormat="1" applyFont="1" applyFill="1" applyBorder="1" applyAlignment="1">
      <alignment horizontal="right" vertical="center" wrapText="1"/>
    </xf>
    <xf numFmtId="4" fontId="9" fillId="7" borderId="1" xfId="1" quotePrefix="1" applyNumberFormat="1" applyFont="1" applyFill="1" applyBorder="1" applyAlignment="1">
      <alignment horizontal="right" vertical="center" wrapText="1"/>
    </xf>
    <xf numFmtId="4" fontId="10" fillId="7" borderId="1" xfId="1" quotePrefix="1" applyNumberFormat="1" applyFont="1" applyFill="1" applyBorder="1" applyAlignment="1">
      <alignment horizontal="right" vertical="center" wrapText="1"/>
    </xf>
    <xf numFmtId="3" fontId="9" fillId="7" borderId="1" xfId="5" applyNumberFormat="1" applyFont="1" applyFill="1" applyBorder="1" applyAlignment="1">
      <alignment horizontal="center" vertical="center" wrapText="1"/>
    </xf>
    <xf numFmtId="3" fontId="9" fillId="0" borderId="1" xfId="5" applyNumberFormat="1" applyFont="1" applyFill="1" applyBorder="1" applyAlignment="1">
      <alignment horizontal="center" vertical="center" wrapText="1"/>
    </xf>
    <xf numFmtId="4" fontId="9" fillId="10" borderId="1" xfId="17" applyNumberFormat="1" applyFont="1" applyFill="1" applyBorder="1" applyAlignment="1">
      <alignment horizontal="right" vertical="center" wrapText="1"/>
    </xf>
    <xf numFmtId="167" fontId="36" fillId="0" borderId="10" xfId="1" applyNumberFormat="1" applyFont="1" applyFill="1" applyBorder="1" applyAlignment="1">
      <alignment horizontal="right" vertical="center"/>
    </xf>
    <xf numFmtId="170" fontId="15" fillId="0" borderId="1" xfId="1" quotePrefix="1" applyNumberFormat="1" applyFont="1" applyFill="1" applyBorder="1" applyAlignment="1">
      <alignment horizontal="right" vertical="center" wrapText="1"/>
    </xf>
    <xf numFmtId="2" fontId="10" fillId="7" borderId="13" xfId="5"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167" fontId="10" fillId="0" borderId="0" xfId="0" applyNumberFormat="1" applyFont="1"/>
    <xf numFmtId="177" fontId="10" fillId="0" borderId="1" xfId="1" quotePrefix="1" applyNumberFormat="1" applyFont="1" applyFill="1" applyBorder="1" applyAlignment="1">
      <alignment horizontal="right" vertical="center" wrapText="1"/>
    </xf>
    <xf numFmtId="4" fontId="10" fillId="0" borderId="1" xfId="1" quotePrefix="1"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167" fontId="10" fillId="0" borderId="1" xfId="1" quotePrefix="1" applyNumberFormat="1" applyFont="1" applyFill="1" applyBorder="1" applyAlignment="1">
      <alignment horizontal="center" vertical="center" wrapText="1"/>
    </xf>
    <xf numFmtId="4" fontId="15" fillId="0" borderId="1" xfId="1" quotePrefix="1" applyNumberFormat="1" applyFont="1" applyFill="1" applyBorder="1" applyAlignment="1">
      <alignment horizontal="center" vertical="center" wrapText="1"/>
    </xf>
    <xf numFmtId="165" fontId="10" fillId="0" borderId="1" xfId="1" applyFont="1" applyFill="1" applyBorder="1" applyAlignment="1">
      <alignment horizontal="center" vertical="center" wrapText="1"/>
    </xf>
    <xf numFmtId="170" fontId="9" fillId="0" borderId="1" xfId="1" applyNumberFormat="1" applyFont="1" applyFill="1" applyBorder="1" applyAlignment="1">
      <alignment horizontal="right" vertical="center"/>
    </xf>
    <xf numFmtId="0" fontId="12" fillId="0" borderId="1" xfId="0" applyFont="1" applyFill="1" applyBorder="1" applyAlignment="1">
      <alignment horizontal="center" vertical="center"/>
    </xf>
    <xf numFmtId="2" fontId="11" fillId="0" borderId="1" xfId="0" applyNumberFormat="1" applyFont="1" applyFill="1" applyBorder="1"/>
    <xf numFmtId="2" fontId="11" fillId="0" borderId="0" xfId="0" applyNumberFormat="1" applyFont="1" applyFill="1" applyBorder="1"/>
    <xf numFmtId="0" fontId="11" fillId="0" borderId="1" xfId="0" applyFont="1" applyFill="1" applyBorder="1" applyAlignment="1">
      <alignment horizontal="center" vertical="center"/>
    </xf>
    <xf numFmtId="0" fontId="11" fillId="0" borderId="1" xfId="0" applyFont="1" applyFill="1" applyBorder="1" applyAlignment="1">
      <alignment vertical="center" wrapText="1"/>
    </xf>
    <xf numFmtId="0" fontId="28" fillId="0" borderId="1" xfId="0" applyFont="1" applyBorder="1" applyAlignment="1">
      <alignment vertical="center" wrapText="1"/>
    </xf>
    <xf numFmtId="0" fontId="37" fillId="0" borderId="2" xfId="0" applyFont="1" applyBorder="1" applyAlignment="1">
      <alignment vertical="center" wrapText="1"/>
    </xf>
    <xf numFmtId="0" fontId="35" fillId="0" borderId="1" xfId="0" applyFont="1" applyBorder="1" applyAlignment="1">
      <alignment horizontal="left" vertical="center"/>
    </xf>
    <xf numFmtId="0" fontId="23" fillId="9" borderId="1" xfId="0" applyFont="1" applyFill="1" applyBorder="1" applyAlignment="1">
      <alignment horizontal="center" vertical="center" wrapText="1"/>
    </xf>
    <xf numFmtId="165" fontId="9" fillId="0" borderId="1" xfId="1" applyFont="1" applyFill="1" applyBorder="1" applyAlignment="1">
      <alignment horizontal="center" vertical="center" wrapText="1"/>
    </xf>
    <xf numFmtId="4" fontId="16" fillId="7" borderId="1" xfId="1" applyNumberFormat="1" applyFont="1" applyFill="1" applyBorder="1" applyAlignment="1">
      <alignment horizontal="right" vertical="center"/>
    </xf>
    <xf numFmtId="4" fontId="16" fillId="7" borderId="1" xfId="1" quotePrefix="1" applyNumberFormat="1" applyFont="1" applyFill="1" applyBorder="1" applyAlignment="1">
      <alignment horizontal="right" vertical="center" wrapText="1"/>
    </xf>
    <xf numFmtId="0" fontId="24" fillId="0" borderId="1" xfId="0" applyFont="1" applyFill="1" applyBorder="1" applyAlignment="1">
      <alignment horizontal="justify" vertical="center" wrapText="1"/>
    </xf>
    <xf numFmtId="0" fontId="8" fillId="0" borderId="1" xfId="0" applyFont="1" applyFill="1" applyBorder="1" applyAlignment="1">
      <alignment horizontal="justify" vertical="center" wrapText="1"/>
    </xf>
    <xf numFmtId="0" fontId="8" fillId="8" borderId="1" xfId="0" applyFont="1" applyFill="1" applyBorder="1" applyAlignment="1">
      <alignment horizontal="center" vertical="center"/>
    </xf>
    <xf numFmtId="0" fontId="8" fillId="0" borderId="1" xfId="0" applyFont="1" applyFill="1" applyBorder="1" applyAlignment="1">
      <alignment horizontal="center" vertical="center"/>
    </xf>
    <xf numFmtId="164" fontId="9" fillId="0" borderId="0" xfId="11" applyFont="1" applyFill="1" applyBorder="1" applyAlignment="1">
      <alignment horizontal="left" vertical="center"/>
    </xf>
    <xf numFmtId="39" fontId="9" fillId="0" borderId="1" xfId="1" applyNumberFormat="1" applyFont="1" applyFill="1" applyBorder="1" applyAlignment="1">
      <alignment horizontal="left" vertical="center" wrapText="1"/>
    </xf>
    <xf numFmtId="39" fontId="10" fillId="0" borderId="1" xfId="1" applyNumberFormat="1"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 xfId="22" applyFont="1" applyFill="1" applyBorder="1" applyAlignment="1">
      <alignment horizontal="left" vertical="center" wrapText="1"/>
    </xf>
    <xf numFmtId="0" fontId="10" fillId="0" borderId="1" xfId="20" applyFont="1" applyFill="1" applyBorder="1" applyAlignment="1">
      <alignment horizontal="left" vertical="center" wrapText="1"/>
    </xf>
    <xf numFmtId="0" fontId="8" fillId="0" borderId="1" xfId="22" applyFont="1" applyFill="1" applyBorder="1" applyAlignment="1">
      <alignment horizontal="left" vertical="center"/>
    </xf>
    <xf numFmtId="164" fontId="10" fillId="0" borderId="0" xfId="11" applyFont="1" applyFill="1" applyBorder="1" applyAlignment="1">
      <alignment horizontal="left" vertical="center" wrapText="1"/>
    </xf>
    <xf numFmtId="164" fontId="10" fillId="0" borderId="0" xfId="11" applyFont="1" applyFill="1" applyAlignment="1">
      <alignment horizontal="left" vertical="center" wrapText="1"/>
    </xf>
    <xf numFmtId="166" fontId="10" fillId="0" borderId="1" xfId="1" applyNumberFormat="1" applyFont="1" applyFill="1" applyBorder="1" applyAlignment="1">
      <alignment horizontal="left" vertical="center" wrapText="1"/>
    </xf>
    <xf numFmtId="0" fontId="24" fillId="0" borderId="0" xfId="0" applyFont="1"/>
    <xf numFmtId="0" fontId="24" fillId="9" borderId="0" xfId="0" applyFont="1" applyFill="1"/>
    <xf numFmtId="0" fontId="8" fillId="0" borderId="0" xfId="0" applyFont="1" applyFill="1"/>
    <xf numFmtId="0" fontId="8" fillId="9" borderId="0" xfId="0" applyFont="1" applyFill="1"/>
    <xf numFmtId="0" fontId="8" fillId="0" borderId="0" xfId="0" applyFont="1"/>
    <xf numFmtId="0" fontId="24" fillId="0" borderId="0" xfId="0" applyFont="1" applyAlignment="1">
      <alignment horizontal="center" vertical="center"/>
    </xf>
    <xf numFmtId="0" fontId="38" fillId="9" borderId="0" xfId="0" applyFont="1" applyFill="1"/>
    <xf numFmtId="0" fontId="38" fillId="14" borderId="0" xfId="0" applyFont="1" applyFill="1"/>
    <xf numFmtId="0" fontId="31" fillId="0" borderId="1" xfId="0" applyFont="1" applyBorder="1" applyAlignment="1">
      <alignment horizontal="center" vertical="center"/>
    </xf>
    <xf numFmtId="0" fontId="31" fillId="0" borderId="1" xfId="0" applyFont="1" applyBorder="1"/>
    <xf numFmtId="167" fontId="10" fillId="0" borderId="0" xfId="0" applyNumberFormat="1" applyFont="1" applyAlignment="1">
      <alignment horizontal="center" vertical="center" wrapText="1"/>
    </xf>
    <xf numFmtId="167" fontId="10" fillId="0" borderId="0" xfId="0" applyNumberFormat="1" applyFont="1" applyFill="1" applyBorder="1" applyAlignment="1">
      <alignment horizontal="center" vertical="center" wrapText="1"/>
    </xf>
    <xf numFmtId="167" fontId="15" fillId="0" borderId="1" xfId="1" applyNumberFormat="1" applyFont="1" applyFill="1" applyBorder="1" applyAlignment="1">
      <alignment horizontal="right"/>
    </xf>
    <xf numFmtId="0" fontId="23" fillId="9" borderId="1" xfId="0" applyFont="1" applyFill="1" applyBorder="1" applyAlignment="1">
      <alignment horizontal="center" vertical="center" wrapText="1"/>
    </xf>
    <xf numFmtId="165" fontId="9" fillId="0" borderId="1" xfId="1" applyFont="1" applyFill="1" applyBorder="1" applyAlignment="1">
      <alignment horizontal="center" vertical="center" wrapText="1"/>
    </xf>
    <xf numFmtId="170" fontId="12" fillId="0" borderId="0" xfId="1" applyNumberFormat="1" applyFont="1" applyFill="1" applyBorder="1" applyAlignment="1">
      <alignment horizontal="center" vertical="center" wrapText="1"/>
    </xf>
    <xf numFmtId="4" fontId="8" fillId="8" borderId="1" xfId="1" applyNumberFormat="1" applyFont="1" applyFill="1" applyBorder="1" applyAlignment="1">
      <alignment horizontal="right" vertical="center" wrapText="1"/>
    </xf>
    <xf numFmtId="4" fontId="8" fillId="0" borderId="1" xfId="1" applyNumberFormat="1" applyFont="1" applyFill="1" applyBorder="1" applyAlignment="1">
      <alignment horizontal="right" vertical="center" wrapText="1"/>
    </xf>
    <xf numFmtId="4" fontId="8" fillId="8" borderId="1" xfId="19" applyNumberFormat="1" applyFont="1" applyFill="1" applyBorder="1" applyAlignment="1">
      <alignment horizontal="right" vertical="center" wrapText="1"/>
    </xf>
    <xf numFmtId="165" fontId="9" fillId="0" borderId="1" xfId="1" applyFont="1" applyFill="1" applyBorder="1" applyAlignment="1">
      <alignment horizontal="center" vertical="center" wrapText="1"/>
    </xf>
    <xf numFmtId="4" fontId="25" fillId="0" borderId="1" xfId="1" applyNumberFormat="1" applyFont="1" applyFill="1" applyBorder="1" applyAlignment="1">
      <alignment horizontal="right" vertical="center" wrapText="1"/>
    </xf>
    <xf numFmtId="165" fontId="9" fillId="0" borderId="1" xfId="1" applyFont="1" applyFill="1" applyBorder="1" applyAlignment="1">
      <alignment horizontal="center" vertical="center" wrapText="1"/>
    </xf>
    <xf numFmtId="0" fontId="15" fillId="0" borderId="2" xfId="0" applyFont="1" applyFill="1" applyBorder="1" applyAlignment="1">
      <alignment vertical="center" wrapText="1"/>
    </xf>
    <xf numFmtId="0" fontId="15" fillId="0" borderId="4" xfId="0" applyFont="1" applyFill="1" applyBorder="1" applyAlignment="1">
      <alignment vertical="center" wrapText="1"/>
    </xf>
    <xf numFmtId="0" fontId="10" fillId="0" borderId="2" xfId="0" applyFont="1" applyFill="1" applyBorder="1" applyAlignment="1">
      <alignment wrapText="1"/>
    </xf>
    <xf numFmtId="0" fontId="10" fillId="0" borderId="4" xfId="0" applyFont="1" applyFill="1" applyBorder="1" applyAlignment="1">
      <alignment wrapText="1"/>
    </xf>
    <xf numFmtId="0" fontId="10" fillId="0" borderId="7" xfId="0" applyFont="1" applyFill="1" applyBorder="1" applyAlignment="1">
      <alignment vertical="center" wrapText="1"/>
    </xf>
    <xf numFmtId="0" fontId="10" fillId="0" borderId="4" xfId="0" applyFont="1" applyFill="1" applyBorder="1" applyAlignment="1">
      <alignment vertical="center" wrapText="1"/>
    </xf>
    <xf numFmtId="165" fontId="9" fillId="0" borderId="1" xfId="1" applyFont="1" applyFill="1" applyBorder="1" applyAlignment="1">
      <alignment horizontal="center" vertical="center" wrapText="1"/>
    </xf>
    <xf numFmtId="3" fontId="12" fillId="0" borderId="4" xfId="5" applyNumberFormat="1" applyFont="1" applyFill="1" applyBorder="1" applyAlignment="1">
      <alignment horizontal="center" vertical="center" wrapText="1"/>
    </xf>
    <xf numFmtId="3" fontId="9" fillId="0" borderId="4" xfId="5" applyNumberFormat="1" applyFont="1" applyFill="1" applyBorder="1" applyAlignment="1">
      <alignment horizontal="center" vertical="center" wrapText="1"/>
    </xf>
    <xf numFmtId="165" fontId="9" fillId="0" borderId="4" xfId="1" applyFont="1" applyFill="1" applyBorder="1" applyAlignment="1">
      <alignment horizontal="center" vertical="center" wrapText="1"/>
    </xf>
    <xf numFmtId="3" fontId="9" fillId="0" borderId="1" xfId="5" applyNumberFormat="1" applyFont="1" applyFill="1" applyBorder="1" applyAlignment="1">
      <alignment horizontal="center" vertical="center" wrapText="1"/>
    </xf>
    <xf numFmtId="165" fontId="9" fillId="0" borderId="1" xfId="1" applyFont="1" applyFill="1" applyBorder="1" applyAlignment="1">
      <alignment horizontal="center" vertical="center" wrapText="1"/>
    </xf>
    <xf numFmtId="165" fontId="10" fillId="0" borderId="4" xfId="1" applyFont="1" applyFill="1" applyBorder="1" applyAlignment="1">
      <alignment horizontal="center" vertical="center" wrapText="1"/>
    </xf>
    <xf numFmtId="165" fontId="10" fillId="0" borderId="1" xfId="1" applyFont="1" applyFill="1" applyBorder="1" applyAlignment="1">
      <alignment horizontal="center" vertical="center" wrapText="1"/>
    </xf>
    <xf numFmtId="0" fontId="28" fillId="0" borderId="1" xfId="0" applyFont="1" applyBorder="1" applyAlignment="1">
      <alignment horizontal="center" vertical="center"/>
    </xf>
    <xf numFmtId="2" fontId="10" fillId="0" borderId="1" xfId="5" quotePrefix="1" applyNumberFormat="1" applyFont="1" applyFill="1" applyBorder="1" applyAlignment="1">
      <alignment horizontal="center" vertical="center" wrapText="1"/>
    </xf>
    <xf numFmtId="3" fontId="9" fillId="0" borderId="1" xfId="5" applyNumberFormat="1" applyFont="1" applyFill="1" applyBorder="1" applyAlignment="1">
      <alignment horizontal="center" vertical="center" wrapText="1"/>
    </xf>
    <xf numFmtId="2" fontId="10" fillId="0" borderId="1" xfId="0" applyNumberFormat="1" applyFont="1" applyFill="1" applyBorder="1" applyAlignment="1">
      <alignment horizontal="center" vertical="center" wrapText="1"/>
    </xf>
    <xf numFmtId="49" fontId="10" fillId="0" borderId="2" xfId="5" applyNumberFormat="1" applyFont="1" applyFill="1" applyBorder="1" applyAlignment="1">
      <alignment horizontal="center" vertical="center" wrapText="1"/>
    </xf>
    <xf numFmtId="165" fontId="10" fillId="0" borderId="4" xfId="1" applyFont="1" applyFill="1" applyBorder="1" applyAlignment="1">
      <alignment horizontal="center" vertical="center" wrapText="1"/>
    </xf>
    <xf numFmtId="165" fontId="10" fillId="0" borderId="2" xfId="1" applyFont="1" applyFill="1" applyBorder="1" applyAlignment="1">
      <alignment horizontal="center" vertical="center" wrapText="1"/>
    </xf>
    <xf numFmtId="0" fontId="11" fillId="0" borderId="0" xfId="0" applyFont="1" applyFill="1" applyAlignment="1">
      <alignment horizontal="center"/>
    </xf>
    <xf numFmtId="0" fontId="28" fillId="0" borderId="1" xfId="0" applyFont="1" applyBorder="1" applyAlignment="1">
      <alignment horizontal="center" vertical="center"/>
    </xf>
    <xf numFmtId="167" fontId="9" fillId="7" borderId="1" xfId="44" quotePrefix="1" applyNumberFormat="1" applyFont="1" applyFill="1" applyBorder="1" applyAlignment="1">
      <alignment horizontal="right" vertical="center" wrapText="1"/>
    </xf>
    <xf numFmtId="1" fontId="9" fillId="0" borderId="0" xfId="5" applyNumberFormat="1" applyFont="1" applyFill="1" applyAlignment="1">
      <alignment horizontal="left" vertical="center" wrapText="1"/>
    </xf>
    <xf numFmtId="1" fontId="10" fillId="0" borderId="0" xfId="5" applyNumberFormat="1" applyFont="1" applyFill="1" applyAlignment="1">
      <alignment vertical="center" wrapText="1"/>
    </xf>
    <xf numFmtId="1" fontId="10" fillId="0" borderId="0" xfId="5" applyNumberFormat="1" applyFont="1" applyFill="1" applyAlignment="1">
      <alignment horizontal="center" vertical="center" wrapText="1"/>
    </xf>
    <xf numFmtId="1" fontId="10" fillId="0" borderId="0" xfId="5" applyNumberFormat="1" applyFont="1" applyFill="1" applyAlignment="1">
      <alignment horizontal="right" vertical="center"/>
    </xf>
    <xf numFmtId="3" fontId="10" fillId="0" borderId="0" xfId="5" applyNumberFormat="1" applyFont="1" applyFill="1" applyAlignment="1">
      <alignment horizontal="right" vertical="center"/>
    </xf>
    <xf numFmtId="170" fontId="10" fillId="0" borderId="0" xfId="5" applyNumberFormat="1" applyFont="1" applyFill="1" applyAlignment="1">
      <alignment horizontal="right" vertical="center"/>
    </xf>
    <xf numFmtId="170" fontId="9" fillId="0" borderId="0" xfId="5" applyNumberFormat="1" applyFont="1" applyFill="1" applyAlignment="1">
      <alignment horizontal="right" vertical="center"/>
    </xf>
    <xf numFmtId="1" fontId="12" fillId="0" borderId="0" xfId="5" applyNumberFormat="1" applyFont="1" applyFill="1" applyAlignment="1">
      <alignment horizontal="right" vertical="center"/>
    </xf>
    <xf numFmtId="0" fontId="39" fillId="0" borderId="0" xfId="0" applyFont="1" applyFill="1"/>
    <xf numFmtId="1" fontId="10" fillId="0" borderId="0" xfId="5" applyNumberFormat="1" applyFont="1" applyFill="1" applyAlignment="1">
      <alignment vertical="center"/>
    </xf>
    <xf numFmtId="1" fontId="9" fillId="0" borderId="0" xfId="5" applyNumberFormat="1" applyFont="1" applyFill="1" applyAlignment="1">
      <alignment vertical="center" wrapText="1"/>
    </xf>
    <xf numFmtId="1" fontId="9" fillId="0" borderId="0" xfId="5" applyNumberFormat="1" applyFont="1" applyFill="1" applyAlignment="1">
      <alignment horizontal="center" vertical="center" wrapText="1"/>
    </xf>
    <xf numFmtId="0" fontId="11" fillId="0" borderId="0" xfId="0" applyFont="1" applyFill="1" applyAlignment="1">
      <alignment horizontal="center" vertical="center" wrapText="1" readingOrder="1"/>
    </xf>
    <xf numFmtId="1" fontId="9" fillId="0" borderId="2" xfId="5" applyNumberFormat="1" applyFont="1" applyFill="1" applyBorder="1" applyAlignment="1">
      <alignment vertical="center" wrapText="1"/>
    </xf>
    <xf numFmtId="3" fontId="10" fillId="0" borderId="8" xfId="5" applyNumberFormat="1" applyFont="1" applyFill="1" applyBorder="1" applyAlignment="1">
      <alignment horizontal="center" vertical="center" wrapText="1"/>
    </xf>
    <xf numFmtId="1" fontId="9" fillId="0" borderId="7" xfId="5" applyNumberFormat="1" applyFont="1" applyFill="1" applyBorder="1" applyAlignment="1">
      <alignment vertical="center" wrapText="1"/>
    </xf>
    <xf numFmtId="1" fontId="9" fillId="0" borderId="4" xfId="5" applyNumberFormat="1" applyFont="1" applyFill="1" applyBorder="1" applyAlignment="1">
      <alignment vertical="center" wrapText="1"/>
    </xf>
    <xf numFmtId="0" fontId="40" fillId="0" borderId="1" xfId="0" applyFont="1" applyFill="1" applyBorder="1"/>
    <xf numFmtId="3" fontId="12" fillId="0" borderId="1" xfId="5" applyNumberFormat="1" applyFont="1" applyFill="1" applyBorder="1" applyAlignment="1">
      <alignment horizontal="center" vertical="center" wrapText="1"/>
    </xf>
    <xf numFmtId="3" fontId="10" fillId="0" borderId="12" xfId="5" applyNumberFormat="1" applyFont="1" applyFill="1" applyBorder="1" applyAlignment="1">
      <alignment horizontal="center" vertical="center" wrapText="1"/>
    </xf>
    <xf numFmtId="3" fontId="10" fillId="0" borderId="1" xfId="5" applyNumberFormat="1" applyFont="1" applyFill="1" applyBorder="1" applyAlignment="1">
      <alignment horizontal="center" vertical="center" wrapText="1"/>
    </xf>
    <xf numFmtId="166" fontId="9" fillId="0" borderId="4" xfId="1" applyNumberFormat="1" applyFont="1" applyFill="1" applyBorder="1" applyAlignment="1">
      <alignment horizontal="center" vertical="center" wrapText="1"/>
    </xf>
    <xf numFmtId="1" fontId="9" fillId="0" borderId="1" xfId="5" applyNumberFormat="1" applyFont="1" applyFill="1" applyBorder="1" applyAlignment="1">
      <alignment horizontal="center" vertical="center" wrapText="1"/>
    </xf>
    <xf numFmtId="1" fontId="9" fillId="0" borderId="1" xfId="5" quotePrefix="1" applyNumberFormat="1" applyFont="1" applyFill="1" applyBorder="1" applyAlignment="1">
      <alignment horizontal="center" vertical="center" wrapText="1"/>
    </xf>
    <xf numFmtId="0" fontId="40" fillId="0" borderId="4" xfId="0" applyFont="1" applyFill="1" applyBorder="1" applyAlignment="1">
      <alignment horizontal="center"/>
    </xf>
    <xf numFmtId="1" fontId="9" fillId="0" borderId="4" xfId="5" applyNumberFormat="1" applyFont="1" applyFill="1" applyBorder="1" applyAlignment="1">
      <alignment horizontal="center" vertical="center" wrapText="1"/>
    </xf>
    <xf numFmtId="170" fontId="9" fillId="0" borderId="4" xfId="5" applyNumberFormat="1" applyFont="1" applyFill="1" applyBorder="1" applyAlignment="1">
      <alignment horizontal="center" vertical="center" wrapText="1"/>
    </xf>
    <xf numFmtId="10" fontId="9" fillId="0" borderId="4" xfId="19" applyNumberFormat="1" applyFont="1" applyFill="1" applyBorder="1" applyAlignment="1">
      <alignment horizontal="center" vertical="center" wrapText="1"/>
    </xf>
    <xf numFmtId="3" fontId="9" fillId="7" borderId="4" xfId="5" applyNumberFormat="1" applyFont="1" applyFill="1" applyBorder="1" applyAlignment="1">
      <alignment horizontal="center" vertical="center" wrapText="1"/>
    </xf>
    <xf numFmtId="0" fontId="40" fillId="7" borderId="4" xfId="0" applyFont="1" applyFill="1" applyBorder="1" applyAlignment="1">
      <alignment horizontal="center"/>
    </xf>
    <xf numFmtId="3" fontId="12" fillId="7" borderId="4" xfId="5" applyNumberFormat="1" applyFont="1" applyFill="1" applyBorder="1" applyAlignment="1">
      <alignment horizontal="center" vertical="center" wrapText="1"/>
    </xf>
    <xf numFmtId="170" fontId="9" fillId="7" borderId="4" xfId="5" applyNumberFormat="1" applyFont="1" applyFill="1" applyBorder="1" applyAlignment="1">
      <alignment horizontal="center" vertical="center" wrapText="1"/>
    </xf>
    <xf numFmtId="180" fontId="9" fillId="7" borderId="4" xfId="19" quotePrefix="1" applyNumberFormat="1" applyFont="1" applyFill="1" applyBorder="1" applyAlignment="1">
      <alignment vertical="center" wrapText="1"/>
    </xf>
    <xf numFmtId="165" fontId="9" fillId="0" borderId="1" xfId="1" applyFont="1" applyFill="1" applyBorder="1" applyAlignment="1">
      <alignment horizontal="justify" vertical="center" wrapText="1"/>
    </xf>
    <xf numFmtId="165" fontId="9" fillId="0" borderId="4" xfId="1" applyFont="1" applyFill="1" applyBorder="1" applyAlignment="1">
      <alignment horizontal="justify" vertical="center" wrapText="1"/>
    </xf>
    <xf numFmtId="165" fontId="9" fillId="0" borderId="4" xfId="1" applyFont="1" applyFill="1" applyBorder="1" applyAlignment="1">
      <alignment vertical="center" wrapText="1"/>
    </xf>
    <xf numFmtId="165" fontId="10" fillId="0" borderId="4" xfId="1" quotePrefix="1" applyFont="1" applyFill="1" applyBorder="1" applyAlignment="1">
      <alignment horizontal="center" vertical="center" wrapText="1"/>
    </xf>
    <xf numFmtId="165" fontId="9" fillId="0" borderId="4" xfId="1" quotePrefix="1" applyFont="1" applyFill="1" applyBorder="1" applyAlignment="1">
      <alignment vertical="center" wrapText="1"/>
    </xf>
    <xf numFmtId="3" fontId="9" fillId="0" borderId="4" xfId="1" quotePrefix="1" applyNumberFormat="1" applyFont="1" applyFill="1" applyBorder="1" applyAlignment="1">
      <alignment vertical="center" wrapText="1"/>
    </xf>
    <xf numFmtId="3" fontId="9" fillId="0" borderId="1" xfId="1" applyNumberFormat="1" applyFont="1" applyFill="1" applyBorder="1" applyAlignment="1">
      <alignment vertical="center"/>
    </xf>
    <xf numFmtId="3" fontId="10" fillId="0" borderId="1" xfId="1" applyNumberFormat="1" applyFont="1" applyFill="1" applyBorder="1" applyAlignment="1">
      <alignment vertical="center"/>
    </xf>
    <xf numFmtId="170" fontId="9" fillId="0" borderId="1" xfId="1" quotePrefix="1" applyNumberFormat="1" applyFont="1" applyFill="1" applyBorder="1" applyAlignment="1">
      <alignment vertical="center" wrapText="1"/>
    </xf>
    <xf numFmtId="170" fontId="9" fillId="0" borderId="4" xfId="1" quotePrefix="1" applyNumberFormat="1" applyFont="1" applyFill="1" applyBorder="1" applyAlignment="1">
      <alignment vertical="center" wrapText="1"/>
    </xf>
    <xf numFmtId="9" fontId="9" fillId="0" borderId="4" xfId="19" quotePrefix="1" applyNumberFormat="1" applyFont="1" applyFill="1" applyBorder="1" applyAlignment="1">
      <alignment vertical="center" wrapText="1"/>
    </xf>
    <xf numFmtId="180" fontId="9" fillId="0" borderId="4" xfId="19" quotePrefix="1" applyNumberFormat="1" applyFont="1" applyFill="1" applyBorder="1" applyAlignment="1">
      <alignment vertical="center" wrapText="1"/>
    </xf>
    <xf numFmtId="1" fontId="10" fillId="0" borderId="1" xfId="5" applyNumberFormat="1" applyFont="1" applyFill="1" applyBorder="1" applyAlignment="1">
      <alignment vertical="center"/>
    </xf>
    <xf numFmtId="170" fontId="10" fillId="0" borderId="0" xfId="1" applyNumberFormat="1" applyFont="1" applyFill="1" applyAlignment="1">
      <alignment vertical="center"/>
    </xf>
    <xf numFmtId="165" fontId="9" fillId="0" borderId="4" xfId="1" applyFont="1" applyFill="1" applyBorder="1" applyAlignment="1">
      <alignment horizontal="left" vertical="center" wrapText="1"/>
    </xf>
    <xf numFmtId="165" fontId="9" fillId="0" borderId="4" xfId="1" quotePrefix="1" applyFont="1" applyFill="1" applyBorder="1" applyAlignment="1">
      <alignment horizontal="center" vertical="center" wrapText="1"/>
    </xf>
    <xf numFmtId="165" fontId="9" fillId="0" borderId="1" xfId="1" applyFont="1" applyFill="1" applyBorder="1" applyAlignment="1">
      <alignment vertical="center" wrapText="1"/>
    </xf>
    <xf numFmtId="165" fontId="9" fillId="0" borderId="1" xfId="1" applyFont="1" applyFill="1" applyBorder="1" applyAlignment="1">
      <alignment vertical="center"/>
    </xf>
    <xf numFmtId="170" fontId="9" fillId="0" borderId="1" xfId="1" applyNumberFormat="1" applyFont="1" applyFill="1" applyBorder="1" applyAlignment="1">
      <alignment vertical="center"/>
    </xf>
    <xf numFmtId="9" fontId="9" fillId="0" borderId="1" xfId="19" applyNumberFormat="1" applyFont="1" applyFill="1" applyBorder="1" applyAlignment="1">
      <alignment vertical="center"/>
    </xf>
    <xf numFmtId="180" fontId="9" fillId="0" borderId="1" xfId="19" applyNumberFormat="1" applyFont="1" applyFill="1" applyBorder="1" applyAlignment="1">
      <alignment vertical="center"/>
    </xf>
    <xf numFmtId="49" fontId="12" fillId="0" borderId="1" xfId="5" applyNumberFormat="1" applyFont="1" applyFill="1" applyBorder="1" applyAlignment="1">
      <alignment horizontal="center" vertical="center"/>
    </xf>
    <xf numFmtId="165" fontId="12" fillId="0" borderId="1" xfId="1" applyFont="1" applyFill="1" applyBorder="1" applyAlignment="1">
      <alignment horizontal="justify" vertical="center" wrapText="1"/>
    </xf>
    <xf numFmtId="166" fontId="11" fillId="0" borderId="1" xfId="1" applyNumberFormat="1" applyFont="1" applyFill="1" applyBorder="1" applyAlignment="1">
      <alignment vertical="center" wrapText="1"/>
    </xf>
    <xf numFmtId="165" fontId="11" fillId="0" borderId="1" xfId="1" applyFont="1" applyFill="1" applyBorder="1" applyAlignment="1">
      <alignment horizontal="center" vertical="center" wrapText="1"/>
    </xf>
    <xf numFmtId="165" fontId="12" fillId="0" borderId="1" xfId="1" applyFont="1" applyFill="1" applyBorder="1" applyAlignment="1">
      <alignment vertical="center"/>
    </xf>
    <xf numFmtId="3" fontId="12" fillId="0" borderId="1" xfId="1" applyNumberFormat="1" applyFont="1" applyFill="1" applyBorder="1" applyAlignment="1">
      <alignment vertical="center"/>
    </xf>
    <xf numFmtId="170" fontId="12" fillId="0" borderId="1" xfId="1" applyNumberFormat="1" applyFont="1" applyFill="1" applyBorder="1" applyAlignment="1">
      <alignment vertical="center"/>
    </xf>
    <xf numFmtId="9" fontId="12" fillId="0" borderId="1" xfId="19" applyNumberFormat="1" applyFont="1" applyFill="1" applyBorder="1" applyAlignment="1">
      <alignment vertical="center"/>
    </xf>
    <xf numFmtId="180" fontId="10" fillId="0" borderId="1" xfId="19" applyNumberFormat="1" applyFont="1" applyFill="1" applyBorder="1" applyAlignment="1">
      <alignment vertical="center"/>
    </xf>
    <xf numFmtId="0" fontId="10" fillId="0" borderId="1" xfId="5" applyNumberFormat="1" applyFont="1" applyFill="1" applyBorder="1" applyAlignment="1">
      <alignment horizontal="center" vertical="center" wrapText="1"/>
    </xf>
    <xf numFmtId="165" fontId="10" fillId="0" borderId="1" xfId="1" applyFont="1" applyFill="1" applyBorder="1" applyAlignment="1">
      <alignment horizontal="justify" vertical="center" wrapText="1"/>
    </xf>
    <xf numFmtId="166" fontId="10" fillId="0" borderId="1" xfId="1" applyNumberFormat="1" applyFont="1" applyFill="1" applyBorder="1" applyAlignment="1">
      <alignment vertical="center" wrapText="1"/>
    </xf>
    <xf numFmtId="165" fontId="10" fillId="0" borderId="1" xfId="1" applyFont="1" applyFill="1" applyBorder="1" applyAlignment="1">
      <alignment horizontal="center" vertical="center"/>
    </xf>
    <xf numFmtId="170" fontId="10" fillId="0" borderId="1" xfId="1" applyNumberFormat="1" applyFont="1" applyFill="1" applyBorder="1" applyAlignment="1">
      <alignment vertical="center"/>
    </xf>
    <xf numFmtId="170" fontId="10" fillId="0" borderId="1" xfId="5" applyNumberFormat="1" applyFont="1" applyFill="1" applyBorder="1" applyAlignment="1">
      <alignment vertical="center"/>
    </xf>
    <xf numFmtId="9" fontId="10" fillId="0" borderId="1" xfId="19" applyNumberFormat="1" applyFont="1" applyFill="1" applyBorder="1" applyAlignment="1">
      <alignment vertical="center"/>
    </xf>
    <xf numFmtId="171" fontId="10" fillId="0" borderId="0" xfId="1" applyNumberFormat="1" applyFont="1" applyFill="1" applyAlignment="1">
      <alignment vertical="center"/>
    </xf>
    <xf numFmtId="180" fontId="12" fillId="0" borderId="1" xfId="19" applyNumberFormat="1" applyFont="1" applyFill="1" applyBorder="1" applyAlignment="1">
      <alignment vertical="center"/>
    </xf>
    <xf numFmtId="166" fontId="10" fillId="0" borderId="1" xfId="1" applyNumberFormat="1" applyFont="1" applyFill="1" applyBorder="1" applyAlignment="1">
      <alignment horizontal="justify" vertical="center" wrapText="1"/>
    </xf>
    <xf numFmtId="167" fontId="10" fillId="0" borderId="1" xfId="5" applyNumberFormat="1" applyFont="1" applyFill="1" applyBorder="1" applyAlignment="1">
      <alignment vertical="center"/>
    </xf>
    <xf numFmtId="0" fontId="10" fillId="0" borderId="1" xfId="4" applyFont="1" applyFill="1" applyBorder="1" applyAlignment="1">
      <alignment horizontal="center" vertical="center" wrapText="1"/>
    </xf>
    <xf numFmtId="165" fontId="10" fillId="0" borderId="1" xfId="1" applyFont="1" applyFill="1" applyBorder="1" applyAlignment="1">
      <alignment vertical="center" wrapText="1"/>
    </xf>
    <xf numFmtId="170" fontId="10" fillId="0" borderId="1" xfId="1" applyNumberFormat="1" applyFont="1" applyFill="1" applyBorder="1" applyAlignment="1">
      <alignment vertical="center" wrapText="1"/>
    </xf>
    <xf numFmtId="9" fontId="10" fillId="0" borderId="1" xfId="19" applyNumberFormat="1" applyFont="1" applyFill="1" applyBorder="1" applyAlignment="1">
      <alignment vertical="center" wrapText="1"/>
    </xf>
    <xf numFmtId="180" fontId="10" fillId="0" borderId="1" xfId="19" applyNumberFormat="1" applyFont="1" applyFill="1" applyBorder="1" applyAlignment="1">
      <alignment vertical="center" wrapText="1"/>
    </xf>
    <xf numFmtId="49" fontId="9" fillId="0" borderId="1" xfId="5" quotePrefix="1" applyNumberFormat="1" applyFont="1" applyFill="1" applyBorder="1" applyAlignment="1">
      <alignment horizontal="center" vertical="center"/>
    </xf>
    <xf numFmtId="166" fontId="9" fillId="0" borderId="1" xfId="1" quotePrefix="1" applyNumberFormat="1" applyFont="1" applyFill="1" applyBorder="1" applyAlignment="1">
      <alignment vertical="center" wrapText="1"/>
    </xf>
    <xf numFmtId="170" fontId="9" fillId="0" borderId="1" xfId="1" applyNumberFormat="1" applyFont="1" applyFill="1" applyBorder="1" applyAlignment="1">
      <alignment vertical="center" wrapText="1"/>
    </xf>
    <xf numFmtId="180" fontId="9" fillId="0" borderId="1" xfId="19" applyNumberFormat="1" applyFont="1" applyFill="1" applyBorder="1" applyAlignment="1">
      <alignment vertical="center" wrapText="1"/>
    </xf>
    <xf numFmtId="165" fontId="11" fillId="0" borderId="4" xfId="1" applyFont="1" applyFill="1" applyBorder="1" applyAlignment="1">
      <alignment horizontal="justify" vertical="center" wrapText="1"/>
    </xf>
    <xf numFmtId="166" fontId="10" fillId="0" borderId="1" xfId="1" quotePrefix="1" applyNumberFormat="1" applyFont="1" applyFill="1" applyBorder="1" applyAlignment="1">
      <alignment vertical="center" wrapText="1"/>
    </xf>
    <xf numFmtId="170" fontId="10" fillId="0" borderId="4" xfId="1" applyNumberFormat="1" applyFont="1" applyFill="1" applyBorder="1" applyAlignment="1">
      <alignment vertical="center" wrapText="1"/>
    </xf>
    <xf numFmtId="1" fontId="10" fillId="0" borderId="1" xfId="5" applyNumberFormat="1" applyFont="1" applyFill="1" applyBorder="1" applyAlignment="1">
      <alignment horizontal="right" vertical="center"/>
    </xf>
    <xf numFmtId="9" fontId="10" fillId="0" borderId="1" xfId="19" applyNumberFormat="1" applyFont="1" applyFill="1" applyBorder="1" applyAlignment="1">
      <alignment horizontal="right" vertical="center"/>
    </xf>
    <xf numFmtId="1" fontId="10" fillId="0" borderId="4" xfId="5" applyNumberFormat="1" applyFont="1" applyFill="1" applyBorder="1" applyAlignment="1">
      <alignment horizontal="center" vertical="center" wrapText="1"/>
    </xf>
    <xf numFmtId="1" fontId="9" fillId="0" borderId="0" xfId="5" applyNumberFormat="1" applyFont="1" applyFill="1" applyAlignment="1">
      <alignment vertical="center"/>
    </xf>
    <xf numFmtId="0" fontId="9" fillId="0" borderId="1" xfId="4" quotePrefix="1" applyFont="1" applyFill="1" applyBorder="1" applyAlignment="1">
      <alignment horizontal="center" vertical="center" wrapText="1"/>
    </xf>
    <xf numFmtId="165" fontId="12" fillId="0" borderId="4" xfId="1" applyFont="1" applyFill="1" applyBorder="1" applyAlignment="1">
      <alignment horizontal="justify" vertical="center" wrapText="1"/>
    </xf>
    <xf numFmtId="170" fontId="9" fillId="0" borderId="4" xfId="1" applyNumberFormat="1" applyFont="1" applyFill="1" applyBorder="1" applyAlignment="1">
      <alignment vertical="center" wrapText="1"/>
    </xf>
    <xf numFmtId="180" fontId="9" fillId="0" borderId="4" xfId="19" applyNumberFormat="1" applyFont="1" applyFill="1" applyBorder="1" applyAlignment="1">
      <alignment vertical="center" wrapText="1"/>
    </xf>
    <xf numFmtId="0" fontId="10" fillId="0" borderId="1" xfId="4" quotePrefix="1" applyFont="1" applyFill="1" applyBorder="1" applyAlignment="1">
      <alignment horizontal="center" vertical="center" wrapText="1"/>
    </xf>
    <xf numFmtId="165" fontId="10" fillId="0" borderId="4" xfId="1" applyFont="1" applyFill="1" applyBorder="1" applyAlignment="1">
      <alignment horizontal="justify" vertical="center" wrapText="1"/>
    </xf>
    <xf numFmtId="180" fontId="10" fillId="0" borderId="4" xfId="19" applyNumberFormat="1" applyFont="1" applyFill="1" applyBorder="1" applyAlignment="1">
      <alignment vertical="center" wrapText="1"/>
    </xf>
    <xf numFmtId="1" fontId="9" fillId="0" borderId="1" xfId="5" applyNumberFormat="1" applyFont="1" applyFill="1" applyBorder="1" applyAlignment="1">
      <alignment horizontal="right" vertical="center"/>
    </xf>
    <xf numFmtId="9" fontId="9" fillId="0" borderId="1" xfId="19" applyNumberFormat="1" applyFont="1" applyFill="1" applyBorder="1" applyAlignment="1">
      <alignment horizontal="right" vertical="center"/>
    </xf>
    <xf numFmtId="165" fontId="9" fillId="0" borderId="0" xfId="1" applyFont="1" applyFill="1" applyAlignment="1">
      <alignment vertical="center"/>
    </xf>
    <xf numFmtId="0" fontId="10" fillId="0" borderId="4" xfId="4" quotePrefix="1" applyFont="1" applyFill="1" applyBorder="1" applyAlignment="1">
      <alignment horizontal="center" vertical="center" wrapText="1"/>
    </xf>
    <xf numFmtId="166" fontId="9" fillId="0" borderId="4" xfId="1" quotePrefix="1" applyNumberFormat="1" applyFont="1" applyFill="1" applyBorder="1" applyAlignment="1">
      <alignment vertical="center" wrapText="1"/>
    </xf>
    <xf numFmtId="165" fontId="9" fillId="0" borderId="4" xfId="1" applyFont="1" applyFill="1" applyBorder="1" applyAlignment="1">
      <alignment vertical="center"/>
    </xf>
    <xf numFmtId="3" fontId="9" fillId="0" borderId="4" xfId="1" applyNumberFormat="1" applyFont="1" applyFill="1" applyBorder="1" applyAlignment="1">
      <alignment vertical="center"/>
    </xf>
    <xf numFmtId="1" fontId="9" fillId="0" borderId="4" xfId="5" applyNumberFormat="1" applyFont="1" applyFill="1" applyBorder="1" applyAlignment="1">
      <alignment horizontal="right" vertical="center"/>
    </xf>
    <xf numFmtId="9" fontId="9" fillId="0" borderId="4" xfId="19" applyNumberFormat="1" applyFont="1" applyFill="1" applyBorder="1" applyAlignment="1">
      <alignment horizontal="right" vertical="center"/>
    </xf>
    <xf numFmtId="166" fontId="10" fillId="0" borderId="4" xfId="1" quotePrefix="1" applyNumberFormat="1" applyFont="1" applyFill="1" applyBorder="1" applyAlignment="1">
      <alignment vertical="center" wrapText="1"/>
    </xf>
    <xf numFmtId="165" fontId="10" fillId="0" borderId="4" xfId="1" applyFont="1" applyFill="1" applyBorder="1" applyAlignment="1">
      <alignment vertical="center"/>
    </xf>
    <xf numFmtId="165" fontId="10" fillId="0" borderId="4" xfId="1" applyFont="1" applyFill="1" applyBorder="1" applyAlignment="1">
      <alignment vertical="center" wrapText="1"/>
    </xf>
    <xf numFmtId="1" fontId="10" fillId="0" borderId="4" xfId="5" applyNumberFormat="1" applyFont="1" applyFill="1" applyBorder="1" applyAlignment="1">
      <alignment horizontal="right" vertical="center"/>
    </xf>
    <xf numFmtId="9" fontId="10" fillId="0" borderId="4" xfId="19" applyNumberFormat="1" applyFont="1" applyFill="1" applyBorder="1" applyAlignment="1">
      <alignment horizontal="right" vertical="center"/>
    </xf>
    <xf numFmtId="0" fontId="9" fillId="0" borderId="4" xfId="4" quotePrefix="1" applyFont="1" applyFill="1" applyBorder="1" applyAlignment="1">
      <alignment horizontal="center" vertical="center" wrapText="1"/>
    </xf>
    <xf numFmtId="9" fontId="9" fillId="0" borderId="4" xfId="19" applyNumberFormat="1" applyFont="1" applyFill="1" applyBorder="1" applyAlignment="1">
      <alignment vertical="center" wrapText="1"/>
    </xf>
    <xf numFmtId="0" fontId="10" fillId="0" borderId="4" xfId="4" applyFont="1" applyFill="1" applyBorder="1" applyAlignment="1">
      <alignment horizontal="center" vertical="center" wrapText="1"/>
    </xf>
    <xf numFmtId="1" fontId="10" fillId="0" borderId="4" xfId="5" applyNumberFormat="1" applyFont="1" applyFill="1" applyBorder="1" applyAlignment="1">
      <alignment vertical="center"/>
    </xf>
    <xf numFmtId="9" fontId="10" fillId="0" borderId="4" xfId="19" applyNumberFormat="1" applyFont="1" applyFill="1" applyBorder="1" applyAlignment="1">
      <alignment vertical="center" wrapText="1"/>
    </xf>
    <xf numFmtId="0" fontId="12" fillId="0" borderId="1" xfId="4" quotePrefix="1" applyFont="1" applyFill="1" applyBorder="1" applyAlignment="1">
      <alignment horizontal="center" vertical="center" wrapText="1"/>
    </xf>
    <xf numFmtId="166" fontId="12" fillId="0" borderId="1" xfId="1" quotePrefix="1" applyNumberFormat="1" applyFont="1" applyFill="1" applyBorder="1" applyAlignment="1">
      <alignment vertical="center" wrapText="1"/>
    </xf>
    <xf numFmtId="165" fontId="12" fillId="0" borderId="1" xfId="1" applyFont="1" applyFill="1" applyBorder="1" applyAlignment="1">
      <alignment horizontal="center" vertical="center" wrapText="1"/>
    </xf>
    <xf numFmtId="165" fontId="12" fillId="0" borderId="1" xfId="1" applyFont="1" applyFill="1" applyBorder="1" applyAlignment="1">
      <alignment vertical="center" wrapText="1"/>
    </xf>
    <xf numFmtId="170" fontId="12" fillId="0" borderId="4" xfId="1" applyNumberFormat="1" applyFont="1" applyFill="1" applyBorder="1" applyAlignment="1">
      <alignment vertical="center" wrapText="1"/>
    </xf>
    <xf numFmtId="1" fontId="12" fillId="0" borderId="1" xfId="5" applyNumberFormat="1" applyFont="1" applyFill="1" applyBorder="1" applyAlignment="1">
      <alignment horizontal="right" vertical="center"/>
    </xf>
    <xf numFmtId="9" fontId="12" fillId="0" borderId="1" xfId="19" applyNumberFormat="1" applyFont="1" applyFill="1" applyBorder="1" applyAlignment="1">
      <alignment horizontal="right" vertical="center"/>
    </xf>
    <xf numFmtId="1" fontId="12" fillId="0" borderId="4" xfId="5" applyNumberFormat="1" applyFont="1" applyFill="1" applyBorder="1" applyAlignment="1">
      <alignment horizontal="center" vertical="center" wrapText="1"/>
    </xf>
    <xf numFmtId="1" fontId="12" fillId="0" borderId="0" xfId="5" applyNumberFormat="1" applyFont="1" applyFill="1" applyAlignment="1">
      <alignment vertical="center"/>
    </xf>
    <xf numFmtId="1" fontId="10" fillId="0" borderId="1" xfId="5" applyNumberFormat="1" applyFont="1" applyFill="1" applyBorder="1" applyAlignment="1">
      <alignment vertical="center" wrapText="1"/>
    </xf>
    <xf numFmtId="166" fontId="11" fillId="0" borderId="4" xfId="1" applyNumberFormat="1" applyFont="1" applyFill="1" applyBorder="1" applyAlignment="1">
      <alignment horizontal="justify" vertical="center" wrapText="1"/>
    </xf>
    <xf numFmtId="166" fontId="10" fillId="0" borderId="4" xfId="1" applyNumberFormat="1" applyFont="1" applyFill="1" applyBorder="1" applyAlignment="1">
      <alignment horizontal="justify" vertical="center" wrapText="1"/>
    </xf>
    <xf numFmtId="49" fontId="9" fillId="7" borderId="1" xfId="5" applyNumberFormat="1" applyFont="1" applyFill="1" applyBorder="1" applyAlignment="1">
      <alignment horizontal="center" vertical="center"/>
    </xf>
    <xf numFmtId="165" fontId="9" fillId="7" borderId="1" xfId="1" applyFont="1" applyFill="1" applyBorder="1" applyAlignment="1">
      <alignment horizontal="justify" vertical="center" wrapText="1"/>
    </xf>
    <xf numFmtId="166" fontId="9" fillId="7" borderId="1" xfId="1" applyNumberFormat="1" applyFont="1" applyFill="1" applyBorder="1" applyAlignment="1">
      <alignment vertical="center" wrapText="1"/>
    </xf>
    <xf numFmtId="165" fontId="9" fillId="7" borderId="1" xfId="1" applyFont="1" applyFill="1" applyBorder="1" applyAlignment="1">
      <alignment horizontal="center" vertical="center" wrapText="1"/>
    </xf>
    <xf numFmtId="165" fontId="9" fillId="7" borderId="1" xfId="1" applyFont="1" applyFill="1" applyBorder="1" applyAlignment="1">
      <alignment vertical="center"/>
    </xf>
    <xf numFmtId="3" fontId="9" fillId="7" borderId="1" xfId="1" applyNumberFormat="1" applyFont="1" applyFill="1" applyBorder="1" applyAlignment="1">
      <alignment vertical="center"/>
    </xf>
    <xf numFmtId="3" fontId="10" fillId="7" borderId="1" xfId="1" applyNumberFormat="1" applyFont="1" applyFill="1" applyBorder="1" applyAlignment="1">
      <alignment vertical="center"/>
    </xf>
    <xf numFmtId="170" fontId="9" fillId="7" borderId="1" xfId="1" applyNumberFormat="1" applyFont="1" applyFill="1" applyBorder="1" applyAlignment="1">
      <alignment vertical="center"/>
    </xf>
    <xf numFmtId="9" fontId="9" fillId="7" borderId="1" xfId="19" applyNumberFormat="1" applyFont="1" applyFill="1" applyBorder="1" applyAlignment="1">
      <alignment vertical="center"/>
    </xf>
    <xf numFmtId="180" fontId="9" fillId="7" borderId="1" xfId="19" applyNumberFormat="1" applyFont="1" applyFill="1" applyBorder="1" applyAlignment="1">
      <alignment vertical="center"/>
    </xf>
    <xf numFmtId="1" fontId="10" fillId="7" borderId="1" xfId="5" applyNumberFormat="1" applyFont="1" applyFill="1" applyBorder="1" applyAlignment="1">
      <alignment vertical="center"/>
    </xf>
    <xf numFmtId="1" fontId="10" fillId="7" borderId="0" xfId="5" applyNumberFormat="1" applyFont="1" applyFill="1" applyAlignment="1">
      <alignment vertical="center"/>
    </xf>
    <xf numFmtId="165" fontId="10" fillId="7" borderId="0" xfId="1" applyFont="1" applyFill="1" applyAlignment="1">
      <alignment vertical="center"/>
    </xf>
    <xf numFmtId="166" fontId="12" fillId="0" borderId="1" xfId="1" applyNumberFormat="1" applyFont="1" applyFill="1" applyBorder="1" applyAlignment="1">
      <alignment vertical="center" wrapText="1"/>
    </xf>
    <xf numFmtId="49" fontId="10" fillId="0" borderId="1" xfId="5" applyNumberFormat="1" applyFont="1" applyFill="1" applyBorder="1" applyAlignment="1">
      <alignment horizontal="center" vertical="center"/>
    </xf>
    <xf numFmtId="170" fontId="9" fillId="0" borderId="0" xfId="1" applyNumberFormat="1" applyFont="1" applyFill="1" applyAlignment="1">
      <alignment vertical="center"/>
    </xf>
    <xf numFmtId="170" fontId="12" fillId="0" borderId="0" xfId="1" applyNumberFormat="1" applyFont="1" applyFill="1" applyAlignment="1">
      <alignment vertical="center"/>
    </xf>
    <xf numFmtId="49" fontId="9" fillId="0" borderId="1" xfId="5" applyNumberFormat="1" applyFont="1" applyFill="1" applyBorder="1" applyAlignment="1">
      <alignment horizontal="center" vertical="center"/>
    </xf>
    <xf numFmtId="166" fontId="9" fillId="0" borderId="1" xfId="1" applyNumberFormat="1" applyFont="1" applyFill="1" applyBorder="1" applyAlignment="1">
      <alignment vertical="center" wrapText="1"/>
    </xf>
    <xf numFmtId="1" fontId="9" fillId="0" borderId="1" xfId="5" applyNumberFormat="1" applyFont="1" applyFill="1" applyBorder="1" applyAlignment="1">
      <alignment vertical="center"/>
    </xf>
    <xf numFmtId="1" fontId="10" fillId="0" borderId="1" xfId="5" applyNumberFormat="1" applyFont="1" applyFill="1" applyBorder="1" applyAlignment="1">
      <alignment horizontal="center" vertical="center"/>
    </xf>
    <xf numFmtId="1" fontId="10" fillId="7" borderId="1" xfId="5" applyNumberFormat="1" applyFont="1" applyFill="1" applyBorder="1" applyAlignment="1">
      <alignment horizontal="center" vertical="center"/>
    </xf>
    <xf numFmtId="1" fontId="9" fillId="7" borderId="1" xfId="5" applyNumberFormat="1" applyFont="1" applyFill="1" applyBorder="1" applyAlignment="1">
      <alignment horizontal="justify" vertical="center" wrapText="1"/>
    </xf>
    <xf numFmtId="1" fontId="10" fillId="7" borderId="1" xfId="5" applyNumberFormat="1" applyFont="1" applyFill="1" applyBorder="1" applyAlignment="1">
      <alignment horizontal="justify" vertical="center" wrapText="1"/>
    </xf>
    <xf numFmtId="1" fontId="10" fillId="7" borderId="1" xfId="5" applyNumberFormat="1" applyFont="1" applyFill="1" applyBorder="1" applyAlignment="1">
      <alignment vertical="center" wrapText="1"/>
    </xf>
    <xf numFmtId="1" fontId="10" fillId="7" borderId="1" xfId="5" applyNumberFormat="1" applyFont="1" applyFill="1" applyBorder="1" applyAlignment="1">
      <alignment horizontal="center" vertical="center" wrapText="1"/>
    </xf>
    <xf numFmtId="1" fontId="10" fillId="7" borderId="1" xfId="5" applyNumberFormat="1" applyFont="1" applyFill="1" applyBorder="1" applyAlignment="1">
      <alignment horizontal="right" vertical="center"/>
    </xf>
    <xf numFmtId="3" fontId="10" fillId="7" borderId="1" xfId="5" applyNumberFormat="1" applyFont="1" applyFill="1" applyBorder="1" applyAlignment="1">
      <alignment horizontal="right" vertical="center"/>
    </xf>
    <xf numFmtId="170" fontId="9" fillId="7" borderId="1" xfId="5" applyNumberFormat="1" applyFont="1" applyFill="1" applyBorder="1" applyAlignment="1">
      <alignment horizontal="right" vertical="center"/>
    </xf>
    <xf numFmtId="3" fontId="10" fillId="0" borderId="4" xfId="1" applyNumberFormat="1" applyFont="1" applyFill="1" applyBorder="1" applyAlignment="1">
      <alignment vertical="center"/>
    </xf>
    <xf numFmtId="1" fontId="10" fillId="0" borderId="1" xfId="5" applyNumberFormat="1" applyFont="1" applyFill="1" applyBorder="1" applyAlignment="1">
      <alignment horizontal="justify" vertical="center" wrapText="1"/>
    </xf>
    <xf numFmtId="3" fontId="10" fillId="0" borderId="1" xfId="5" applyNumberFormat="1" applyFont="1" applyFill="1" applyBorder="1" applyAlignment="1">
      <alignment horizontal="right" vertical="center"/>
    </xf>
    <xf numFmtId="170" fontId="9" fillId="0" borderId="1" xfId="5" applyNumberFormat="1" applyFont="1" applyFill="1" applyBorder="1" applyAlignment="1">
      <alignment horizontal="right" vertical="center"/>
    </xf>
    <xf numFmtId="170" fontId="10" fillId="0" borderId="1" xfId="5" applyNumberFormat="1" applyFont="1" applyFill="1" applyBorder="1" applyAlignment="1">
      <alignment horizontal="right" vertical="center"/>
    </xf>
    <xf numFmtId="165" fontId="10" fillId="0" borderId="1" xfId="44" applyFont="1" applyFill="1" applyBorder="1" applyAlignment="1">
      <alignment horizontal="justify" vertical="center" wrapText="1"/>
    </xf>
    <xf numFmtId="167" fontId="28" fillId="0" borderId="1" xfId="0" applyNumberFormat="1" applyFont="1" applyBorder="1" applyAlignment="1">
      <alignment vertical="center"/>
    </xf>
    <xf numFmtId="0" fontId="37" fillId="0" borderId="1" xfId="0" applyFont="1" applyBorder="1" applyAlignment="1">
      <alignment horizontal="center" vertical="center"/>
    </xf>
    <xf numFmtId="167" fontId="37" fillId="0" borderId="2" xfId="0" applyNumberFormat="1" applyFont="1" applyBorder="1" applyAlignment="1">
      <alignment vertical="center"/>
    </xf>
    <xf numFmtId="167" fontId="37" fillId="0" borderId="1" xfId="0" applyNumberFormat="1" applyFont="1" applyBorder="1" applyAlignment="1">
      <alignment vertical="center"/>
    </xf>
    <xf numFmtId="0" fontId="15" fillId="0" borderId="1" xfId="0" applyFont="1" applyBorder="1" applyAlignment="1">
      <alignment horizontal="left" vertical="center"/>
    </xf>
    <xf numFmtId="170" fontId="10" fillId="0" borderId="4" xfId="5" applyNumberFormat="1" applyFont="1" applyFill="1" applyBorder="1" applyAlignment="1">
      <alignment vertical="center"/>
    </xf>
    <xf numFmtId="1" fontId="10" fillId="0" borderId="0" xfId="5" applyNumberFormat="1" applyFont="1" applyFill="1" applyAlignment="1">
      <alignment horizontal="center" vertical="center"/>
    </xf>
    <xf numFmtId="1" fontId="10" fillId="0" borderId="0" xfId="5" applyNumberFormat="1" applyFont="1" applyFill="1" applyAlignment="1">
      <alignment horizontal="justify" vertical="center" wrapText="1"/>
    </xf>
    <xf numFmtId="4" fontId="10" fillId="12" borderId="0" xfId="0" applyNumberFormat="1" applyFont="1" applyFill="1"/>
    <xf numFmtId="4" fontId="10" fillId="0" borderId="0" xfId="0" applyNumberFormat="1" applyFont="1"/>
    <xf numFmtId="0" fontId="29" fillId="0" borderId="1" xfId="0" applyFont="1" applyBorder="1" applyAlignment="1">
      <alignment vertical="center" wrapText="1"/>
    </xf>
    <xf numFmtId="4" fontId="9" fillId="12" borderId="0" xfId="0" applyNumberFormat="1" applyFont="1" applyFill="1"/>
    <xf numFmtId="4" fontId="9" fillId="0" borderId="0" xfId="0" applyNumberFormat="1" applyFont="1"/>
    <xf numFmtId="4" fontId="12" fillId="12" borderId="0" xfId="0" applyNumberFormat="1" applyFont="1" applyFill="1"/>
    <xf numFmtId="165" fontId="11" fillId="0" borderId="1" xfId="1" applyFont="1" applyFill="1" applyBorder="1" applyAlignment="1">
      <alignment horizontal="justify" vertical="center" wrapText="1"/>
    </xf>
    <xf numFmtId="49" fontId="12" fillId="0" borderId="18" xfId="5" applyNumberFormat="1" applyFont="1" applyFill="1" applyBorder="1" applyAlignment="1">
      <alignment horizontal="center" vertical="center"/>
    </xf>
    <xf numFmtId="1" fontId="12" fillId="0" borderId="18" xfId="5" applyNumberFormat="1" applyFont="1" applyFill="1" applyBorder="1" applyAlignment="1">
      <alignment vertical="center" wrapText="1"/>
    </xf>
    <xf numFmtId="167" fontId="12" fillId="0" borderId="18" xfId="1" applyNumberFormat="1" applyFont="1" applyFill="1" applyBorder="1" applyAlignment="1">
      <alignment horizontal="right" vertical="center"/>
    </xf>
    <xf numFmtId="4" fontId="12" fillId="0" borderId="18" xfId="1" quotePrefix="1" applyNumberFormat="1" applyFont="1" applyFill="1" applyBorder="1" applyAlignment="1">
      <alignment horizontal="right" vertical="center" wrapText="1"/>
    </xf>
    <xf numFmtId="1" fontId="12" fillId="0" borderId="18" xfId="5" applyNumberFormat="1" applyFont="1" applyFill="1" applyBorder="1" applyAlignment="1">
      <alignment horizontal="right" vertical="center"/>
    </xf>
    <xf numFmtId="0" fontId="30" fillId="8" borderId="10" xfId="0" applyFont="1" applyFill="1" applyBorder="1" applyAlignment="1">
      <alignment vertical="center" wrapText="1"/>
    </xf>
    <xf numFmtId="0" fontId="8" fillId="0" borderId="10" xfId="6" applyNumberFormat="1" applyFont="1" applyFill="1" applyBorder="1" applyAlignment="1">
      <alignment horizontal="justify" vertical="center" wrapText="1"/>
    </xf>
    <xf numFmtId="165" fontId="9" fillId="0" borderId="1" xfId="1" applyFont="1" applyFill="1" applyBorder="1" applyAlignment="1">
      <alignment horizontal="center" vertical="center" wrapText="1"/>
    </xf>
    <xf numFmtId="167" fontId="28" fillId="7" borderId="1" xfId="0" applyNumberFormat="1" applyFont="1" applyFill="1" applyBorder="1" applyAlignment="1">
      <alignment horizontal="right" vertical="center" wrapText="1"/>
    </xf>
    <xf numFmtId="165" fontId="9" fillId="0" borderId="1" xfId="1" applyFont="1" applyFill="1" applyBorder="1" applyAlignment="1">
      <alignment horizontal="center" vertical="center" wrapText="1"/>
    </xf>
    <xf numFmtId="171" fontId="9" fillId="0" borderId="0" xfId="1" applyNumberFormat="1" applyFont="1" applyFill="1" applyBorder="1" applyAlignment="1">
      <alignment horizontal="center" vertical="center" wrapText="1"/>
    </xf>
    <xf numFmtId="37" fontId="10" fillId="0" borderId="0" xfId="0" applyNumberFormat="1" applyFont="1" applyFill="1" applyAlignment="1">
      <alignment horizontal="center" vertical="center" wrapText="1"/>
    </xf>
    <xf numFmtId="37" fontId="9" fillId="9" borderId="1" xfId="0" applyNumberFormat="1" applyFont="1" applyFill="1" applyBorder="1" applyAlignment="1">
      <alignment horizontal="center" vertical="center" wrapText="1"/>
    </xf>
    <xf numFmtId="165" fontId="9" fillId="0" borderId="1" xfId="1" applyFont="1" applyFill="1" applyBorder="1" applyAlignment="1">
      <alignment horizontal="center" vertical="center" wrapText="1"/>
    </xf>
    <xf numFmtId="164" fontId="10" fillId="0" borderId="1" xfId="11" applyFont="1" applyFill="1" applyBorder="1" applyAlignment="1">
      <alignment horizontal="left" vertical="center" wrapText="1"/>
    </xf>
    <xf numFmtId="164" fontId="15" fillId="0" borderId="0" xfId="11" applyFont="1" applyFill="1" applyAlignment="1">
      <alignment horizontal="center" vertical="center" wrapText="1"/>
    </xf>
    <xf numFmtId="164" fontId="15" fillId="0" borderId="1" xfId="11" applyFont="1" applyFill="1" applyBorder="1" applyAlignment="1">
      <alignment horizontal="left" vertical="center" wrapText="1"/>
    </xf>
    <xf numFmtId="14" fontId="15" fillId="0" borderId="0" xfId="1" applyNumberFormat="1" applyFont="1" applyFill="1" applyAlignment="1">
      <alignment horizontal="center" vertical="center" wrapText="1"/>
    </xf>
    <xf numFmtId="0" fontId="15" fillId="0" borderId="0" xfId="0" applyFont="1" applyFill="1" applyAlignment="1">
      <alignment horizontal="center" vertical="center" wrapText="1"/>
    </xf>
    <xf numFmtId="164" fontId="15" fillId="0" borderId="0" xfId="11" applyFont="1" applyFill="1" applyAlignment="1">
      <alignment horizontal="left" vertical="center" wrapText="1"/>
    </xf>
    <xf numFmtId="0" fontId="9" fillId="0" borderId="0" xfId="0" applyFont="1" applyFill="1" applyAlignment="1">
      <alignment horizontal="center" vertical="center" wrapText="1"/>
    </xf>
    <xf numFmtId="164" fontId="9" fillId="0" borderId="0" xfId="11" applyFont="1" applyFill="1" applyAlignment="1">
      <alignment horizontal="left" vertical="center" wrapText="1"/>
    </xf>
    <xf numFmtId="14" fontId="9" fillId="0" borderId="0" xfId="1" applyNumberFormat="1" applyFont="1" applyFill="1" applyAlignment="1">
      <alignment horizontal="center" vertical="center" wrapText="1"/>
    </xf>
    <xf numFmtId="165" fontId="10" fillId="0" borderId="0" xfId="1" applyFont="1" applyFill="1" applyAlignment="1">
      <alignment horizontal="center" vertical="center" wrapText="1"/>
    </xf>
    <xf numFmtId="170" fontId="10" fillId="0" borderId="0" xfId="1" applyNumberFormat="1" applyFont="1" applyFill="1" applyAlignment="1">
      <alignment horizontal="center" vertical="center" wrapText="1"/>
    </xf>
    <xf numFmtId="0" fontId="23" fillId="9" borderId="1" xfId="0" applyFont="1" applyFill="1" applyBorder="1" applyAlignment="1">
      <alignment horizontal="center" vertical="center" wrapText="1"/>
    </xf>
    <xf numFmtId="0" fontId="24" fillId="9" borderId="0" xfId="0" applyFont="1" applyFill="1" applyBorder="1"/>
    <xf numFmtId="0" fontId="24" fillId="0" borderId="0" xfId="0" applyFont="1" applyBorder="1"/>
    <xf numFmtId="0" fontId="8" fillId="0" borderId="0" xfId="0" applyFont="1" applyFill="1" applyBorder="1" applyAlignment="1">
      <alignment horizontal="center" vertical="center"/>
    </xf>
    <xf numFmtId="3" fontId="10" fillId="0" borderId="0" xfId="6" applyNumberFormat="1" applyFont="1" applyFill="1" applyBorder="1" applyAlignment="1">
      <alignment horizontal="left" vertical="center"/>
    </xf>
    <xf numFmtId="4" fontId="8" fillId="0" borderId="0" xfId="1" applyNumberFormat="1" applyFont="1" applyFill="1" applyBorder="1" applyAlignment="1">
      <alignment horizontal="right" vertical="center" wrapText="1"/>
    </xf>
    <xf numFmtId="0" fontId="31" fillId="0" borderId="1" xfId="0" applyFont="1" applyBorder="1" applyAlignment="1">
      <alignment wrapText="1"/>
    </xf>
    <xf numFmtId="0" fontId="23" fillId="9" borderId="1" xfId="0" applyFont="1" applyFill="1" applyBorder="1" applyAlignment="1">
      <alignment vertical="center" wrapText="1"/>
    </xf>
    <xf numFmtId="4" fontId="8" fillId="9" borderId="0" xfId="0" applyNumberFormat="1" applyFont="1" applyFill="1"/>
    <xf numFmtId="4" fontId="8" fillId="0" borderId="0" xfId="0" applyNumberFormat="1" applyFont="1" applyFill="1"/>
    <xf numFmtId="165" fontId="9" fillId="0" borderId="1" xfId="1" applyFont="1" applyFill="1" applyBorder="1" applyAlignment="1">
      <alignment horizontal="center" vertical="center" wrapText="1"/>
    </xf>
    <xf numFmtId="165" fontId="9" fillId="0" borderId="1" xfId="1" applyFont="1" applyFill="1" applyBorder="1" applyAlignment="1">
      <alignment horizontal="center" vertical="center" wrapText="1"/>
    </xf>
    <xf numFmtId="170" fontId="11" fillId="0" borderId="0" xfId="1" applyNumberFormat="1" applyFont="1" applyFill="1" applyBorder="1" applyAlignment="1">
      <alignment horizontal="center" vertical="center" wrapText="1"/>
    </xf>
    <xf numFmtId="0" fontId="23" fillId="9" borderId="1" xfId="0" applyFont="1" applyFill="1" applyBorder="1" applyAlignment="1">
      <alignment horizontal="center" vertical="center" wrapText="1"/>
    </xf>
    <xf numFmtId="166" fontId="8" fillId="0" borderId="1" xfId="17" applyNumberFormat="1" applyFont="1" applyFill="1" applyBorder="1" applyAlignment="1">
      <alignment horizontal="center" vertical="center" wrapText="1"/>
    </xf>
    <xf numFmtId="164" fontId="10" fillId="0" borderId="1" xfId="11" applyFont="1" applyFill="1" applyBorder="1" applyAlignment="1">
      <alignment horizontal="center" vertical="center" wrapText="1"/>
    </xf>
    <xf numFmtId="0" fontId="42" fillId="0" borderId="0" xfId="0" applyFont="1"/>
    <xf numFmtId="0" fontId="43" fillId="0" borderId="0" xfId="0" applyFont="1"/>
    <xf numFmtId="0" fontId="42" fillId="9" borderId="0" xfId="0" applyFont="1" applyFill="1"/>
    <xf numFmtId="0" fontId="44" fillId="0" borderId="0" xfId="0" applyFont="1" applyAlignment="1">
      <alignment horizontal="center" vertical="center" wrapText="1"/>
    </xf>
    <xf numFmtId="0" fontId="44" fillId="9" borderId="0" xfId="0" applyFont="1" applyFill="1"/>
    <xf numFmtId="0" fontId="44" fillId="0" borderId="0" xfId="0" applyFont="1"/>
    <xf numFmtId="0" fontId="44" fillId="9" borderId="0" xfId="0" applyFont="1" applyFill="1" applyBorder="1" applyAlignment="1">
      <alignment horizontal="center" vertical="center" wrapText="1"/>
    </xf>
    <xf numFmtId="0" fontId="44" fillId="9" borderId="0" xfId="0" applyFont="1" applyFill="1" applyAlignment="1">
      <alignment horizontal="center" vertical="center" wrapText="1"/>
    </xf>
    <xf numFmtId="0" fontId="44" fillId="9" borderId="1" xfId="0" applyFont="1" applyFill="1" applyBorder="1" applyAlignment="1">
      <alignment horizontal="center" vertical="center" wrapText="1"/>
    </xf>
    <xf numFmtId="0" fontId="45" fillId="13" borderId="1" xfId="0" applyFont="1" applyFill="1" applyBorder="1" applyAlignment="1">
      <alignment horizontal="center" vertical="center" wrapText="1"/>
    </xf>
    <xf numFmtId="0" fontId="45" fillId="13" borderId="1" xfId="0" applyFont="1" applyFill="1" applyBorder="1" applyAlignment="1">
      <alignment horizontal="left" vertical="center" wrapText="1"/>
    </xf>
    <xf numFmtId="165" fontId="45" fillId="13" borderId="1" xfId="0" applyNumberFormat="1" applyFont="1" applyFill="1" applyBorder="1" applyAlignment="1">
      <alignment horizontal="left" vertical="center" wrapText="1"/>
    </xf>
    <xf numFmtId="0" fontId="45" fillId="9" borderId="0" xfId="0" applyFont="1" applyFill="1" applyBorder="1" applyAlignment="1">
      <alignment horizontal="left" vertical="center" wrapText="1"/>
    </xf>
    <xf numFmtId="0" fontId="46" fillId="9" borderId="0" xfId="0" applyFont="1" applyFill="1"/>
    <xf numFmtId="0" fontId="46" fillId="0" borderId="0" xfId="0" applyFont="1"/>
    <xf numFmtId="0" fontId="47" fillId="8" borderId="1" xfId="0" applyFont="1" applyFill="1" applyBorder="1" applyAlignment="1">
      <alignment horizontal="right" vertical="center"/>
    </xf>
    <xf numFmtId="0" fontId="48" fillId="8" borderId="1" xfId="0" applyFont="1" applyFill="1" applyBorder="1" applyAlignment="1">
      <alignment horizontal="justify" vertical="center" wrapText="1"/>
    </xf>
    <xf numFmtId="165" fontId="47" fillId="8" borderId="1" xfId="1" applyFont="1" applyFill="1" applyBorder="1" applyAlignment="1">
      <alignment horizontal="center" vertical="center" wrapText="1"/>
    </xf>
    <xf numFmtId="165" fontId="49" fillId="8" borderId="1" xfId="1" applyFont="1" applyFill="1" applyBorder="1" applyAlignment="1">
      <alignment horizontal="center" vertical="center" wrapText="1"/>
    </xf>
    <xf numFmtId="0" fontId="47" fillId="8" borderId="1" xfId="0" applyFont="1" applyFill="1" applyBorder="1" applyAlignment="1">
      <alignment horizontal="justify" vertical="center" wrapText="1"/>
    </xf>
    <xf numFmtId="0" fontId="47" fillId="8" borderId="0" xfId="0" applyFont="1" applyFill="1" applyBorder="1" applyAlignment="1">
      <alignment horizontal="justify" vertical="center" wrapText="1"/>
    </xf>
    <xf numFmtId="0" fontId="50" fillId="9" borderId="0" xfId="0" applyFont="1" applyFill="1"/>
    <xf numFmtId="0" fontId="50" fillId="0" borderId="0" xfId="0" applyFont="1"/>
    <xf numFmtId="0" fontId="45" fillId="13" borderId="1" xfId="0" applyFont="1" applyFill="1" applyBorder="1" applyAlignment="1">
      <alignment horizontal="justify" vertical="center" wrapText="1"/>
    </xf>
    <xf numFmtId="3" fontId="47" fillId="0" borderId="1" xfId="6" applyNumberFormat="1" applyFont="1" applyFill="1" applyBorder="1" applyAlignment="1">
      <alignment horizontal="left" vertical="center"/>
    </xf>
    <xf numFmtId="167" fontId="47" fillId="0" borderId="1" xfId="1" applyNumberFormat="1" applyFont="1" applyFill="1" applyBorder="1" applyAlignment="1">
      <alignment horizontal="left" vertical="center"/>
    </xf>
    <xf numFmtId="176" fontId="42" fillId="0" borderId="0" xfId="0" applyNumberFormat="1" applyFont="1"/>
    <xf numFmtId="176" fontId="43" fillId="0" borderId="0" xfId="0" applyNumberFormat="1" applyFont="1"/>
    <xf numFmtId="0" fontId="51" fillId="9" borderId="0" xfId="0" applyFont="1" applyFill="1"/>
    <xf numFmtId="0" fontId="51" fillId="14" borderId="0" xfId="0" applyFont="1" applyFill="1"/>
    <xf numFmtId="165" fontId="9" fillId="0" borderId="1" xfId="1" applyFont="1" applyFill="1" applyBorder="1" applyAlignment="1">
      <alignment horizontal="center" vertical="center" wrapText="1"/>
    </xf>
    <xf numFmtId="167" fontId="9" fillId="0" borderId="18" xfId="1" applyNumberFormat="1" applyFont="1" applyFill="1" applyBorder="1" applyAlignment="1">
      <alignment horizontal="right" vertical="center"/>
    </xf>
    <xf numFmtId="167" fontId="9" fillId="0" borderId="10" xfId="0" applyNumberFormat="1" applyFont="1" applyFill="1" applyBorder="1" applyAlignment="1">
      <alignment horizontal="right" vertical="center" wrapText="1"/>
    </xf>
    <xf numFmtId="165" fontId="9" fillId="0" borderId="7" xfId="1" applyFont="1" applyBorder="1"/>
    <xf numFmtId="174" fontId="9" fillId="0" borderId="7" xfId="0" applyNumberFormat="1" applyFont="1" applyFill="1" applyBorder="1" applyAlignment="1">
      <alignment horizontal="right" vertical="center" wrapText="1"/>
    </xf>
    <xf numFmtId="0" fontId="52" fillId="0" borderId="1" xfId="0" applyFont="1" applyBorder="1" applyAlignment="1">
      <alignment horizontal="center" vertical="center"/>
    </xf>
    <xf numFmtId="4" fontId="11" fillId="0" borderId="0" xfId="0" applyNumberFormat="1" applyFont="1"/>
    <xf numFmtId="4" fontId="11" fillId="12" borderId="0" xfId="0" applyNumberFormat="1" applyFont="1" applyFill="1"/>
    <xf numFmtId="0" fontId="10" fillId="0" borderId="0" xfId="0" applyFont="1" applyFill="1"/>
    <xf numFmtId="0" fontId="11" fillId="0" borderId="0" xfId="0" applyFont="1" applyFill="1" applyAlignment="1">
      <alignment vertical="center" wrapText="1" readingOrder="1"/>
    </xf>
    <xf numFmtId="0" fontId="9" fillId="0" borderId="0" xfId="0" applyFont="1" applyFill="1"/>
    <xf numFmtId="0" fontId="11" fillId="0" borderId="0" xfId="0" applyFont="1" applyFill="1"/>
    <xf numFmtId="1" fontId="9" fillId="0" borderId="0" xfId="5" applyNumberFormat="1" applyFont="1" applyFill="1" applyAlignment="1">
      <alignment vertical="center" wrapText="1"/>
    </xf>
    <xf numFmtId="1" fontId="11" fillId="0" borderId="0" xfId="5" applyNumberFormat="1" applyFont="1" applyFill="1" applyBorder="1" applyAlignment="1">
      <alignment horizontal="right" vertical="center"/>
    </xf>
    <xf numFmtId="3" fontId="10" fillId="0" borderId="0" xfId="5" quotePrefix="1" applyNumberFormat="1" applyFont="1" applyFill="1" applyBorder="1" applyAlignment="1">
      <alignment horizontal="center" vertical="center" wrapText="1"/>
    </xf>
    <xf numFmtId="1" fontId="9" fillId="0" borderId="0" xfId="5" applyNumberFormat="1" applyFont="1" applyFill="1" applyBorder="1" applyAlignment="1">
      <alignment horizontal="right" vertical="center"/>
    </xf>
    <xf numFmtId="0" fontId="10" fillId="0" borderId="0" xfId="0" applyFont="1"/>
    <xf numFmtId="165" fontId="10" fillId="0" borderId="0" xfId="1" applyFont="1"/>
    <xf numFmtId="165" fontId="10" fillId="0" borderId="0" xfId="1" applyFont="1" applyFill="1"/>
    <xf numFmtId="167" fontId="10" fillId="0" borderId="10" xfId="1" applyNumberFormat="1" applyFont="1" applyFill="1" applyBorder="1" applyAlignment="1">
      <alignment horizontal="right" vertical="center" wrapText="1"/>
    </xf>
    <xf numFmtId="0" fontId="10" fillId="0" borderId="0" xfId="0" applyFont="1" applyAlignment="1">
      <alignment horizontal="center"/>
    </xf>
    <xf numFmtId="167" fontId="9" fillId="0" borderId="10" xfId="1" applyNumberFormat="1" applyFont="1" applyFill="1" applyBorder="1" applyAlignment="1">
      <alignment horizontal="right" vertical="center"/>
    </xf>
    <xf numFmtId="1" fontId="9" fillId="0" borderId="10" xfId="5" applyNumberFormat="1" applyFont="1" applyFill="1" applyBorder="1" applyAlignment="1">
      <alignment horizontal="right" vertical="center"/>
    </xf>
    <xf numFmtId="3" fontId="10" fillId="0" borderId="10" xfId="4" applyNumberFormat="1" applyFont="1" applyFill="1" applyBorder="1" applyAlignment="1">
      <alignment horizontal="center" vertical="center" wrapText="1"/>
    </xf>
    <xf numFmtId="167" fontId="10" fillId="0" borderId="10" xfId="1" applyNumberFormat="1" applyFont="1" applyFill="1" applyBorder="1" applyAlignment="1">
      <alignment horizontal="right" vertical="center"/>
    </xf>
    <xf numFmtId="0" fontId="9" fillId="0" borderId="10" xfId="0" applyFont="1" applyFill="1" applyBorder="1" applyAlignment="1">
      <alignment vertical="center" wrapText="1"/>
    </xf>
    <xf numFmtId="3" fontId="9" fillId="4" borderId="10" xfId="5" applyNumberFormat="1" applyFont="1" applyFill="1" applyBorder="1" applyAlignment="1">
      <alignment horizontal="left" vertical="center" wrapText="1"/>
    </xf>
    <xf numFmtId="167" fontId="9" fillId="4" borderId="10" xfId="1" quotePrefix="1" applyNumberFormat="1" applyFont="1" applyFill="1" applyBorder="1" applyAlignment="1">
      <alignment horizontal="right" vertical="center" wrapText="1"/>
    </xf>
    <xf numFmtId="3" fontId="10" fillId="4" borderId="10" xfId="5" quotePrefix="1" applyNumberFormat="1" applyFont="1" applyFill="1" applyBorder="1" applyAlignment="1">
      <alignment horizontal="center" vertical="center" wrapText="1"/>
    </xf>
    <xf numFmtId="167" fontId="10" fillId="0" borderId="1" xfId="1" applyNumberFormat="1" applyFont="1" applyFill="1" applyBorder="1" applyAlignment="1">
      <alignment horizontal="right" vertical="center" wrapText="1"/>
    </xf>
    <xf numFmtId="167" fontId="9" fillId="0" borderId="1" xfId="1" applyNumberFormat="1" applyFont="1" applyFill="1" applyBorder="1" applyAlignment="1">
      <alignment horizontal="right" vertical="center" wrapText="1"/>
    </xf>
    <xf numFmtId="167" fontId="10" fillId="0" borderId="1" xfId="1" applyNumberFormat="1" applyFont="1" applyFill="1" applyBorder="1" applyAlignment="1">
      <alignment horizontal="right" vertical="center"/>
    </xf>
    <xf numFmtId="167" fontId="12" fillId="0" borderId="1" xfId="1" quotePrefix="1" applyNumberFormat="1" applyFont="1" applyFill="1" applyBorder="1" applyAlignment="1">
      <alignment horizontal="right" vertical="center" wrapText="1"/>
    </xf>
    <xf numFmtId="0" fontId="9" fillId="0" borderId="1" xfId="0" applyFont="1" applyFill="1" applyBorder="1" applyAlignment="1">
      <alignment vertical="center" wrapText="1"/>
    </xf>
    <xf numFmtId="2" fontId="10" fillId="0" borderId="0" xfId="0" applyNumberFormat="1" applyFont="1" applyFill="1" applyBorder="1"/>
    <xf numFmtId="3" fontId="9" fillId="0" borderId="10" xfId="5" applyNumberFormat="1" applyFont="1" applyFill="1" applyBorder="1" applyAlignment="1">
      <alignment horizontal="center" vertical="center"/>
    </xf>
    <xf numFmtId="4" fontId="9" fillId="0" borderId="10" xfId="1" applyNumberFormat="1" applyFont="1" applyFill="1" applyBorder="1" applyAlignment="1">
      <alignment horizontal="right" vertical="center"/>
    </xf>
    <xf numFmtId="3" fontId="10" fillId="5" borderId="9" xfId="5" quotePrefix="1" applyNumberFormat="1" applyFont="1" applyFill="1" applyBorder="1" applyAlignment="1">
      <alignment horizontal="center" vertical="center" wrapText="1"/>
    </xf>
    <xf numFmtId="3" fontId="9" fillId="5" borderId="9" xfId="5" applyNumberFormat="1" applyFont="1" applyFill="1" applyBorder="1" applyAlignment="1">
      <alignment horizontal="center" vertical="center" wrapText="1"/>
    </xf>
    <xf numFmtId="167" fontId="9" fillId="5" borderId="9" xfId="1" quotePrefix="1" applyNumberFormat="1" applyFont="1" applyFill="1" applyBorder="1" applyAlignment="1">
      <alignment horizontal="right" vertical="center" wrapText="1"/>
    </xf>
    <xf numFmtId="3" fontId="9" fillId="4" borderId="10" xfId="5" quotePrefix="1" applyNumberFormat="1" applyFont="1" applyFill="1" applyBorder="1" applyAlignment="1">
      <alignment horizontal="center" vertical="center" wrapText="1"/>
    </xf>
    <xf numFmtId="4" fontId="9" fillId="4" borderId="10" xfId="1" quotePrefix="1" applyNumberFormat="1" applyFont="1" applyFill="1" applyBorder="1" applyAlignment="1">
      <alignment horizontal="right" vertical="center" wrapText="1"/>
    </xf>
    <xf numFmtId="167" fontId="9" fillId="7" borderId="1" xfId="1" quotePrefix="1" applyNumberFormat="1" applyFont="1" applyFill="1" applyBorder="1" applyAlignment="1">
      <alignment horizontal="right" vertical="center" wrapText="1"/>
    </xf>
    <xf numFmtId="2" fontId="9" fillId="0" borderId="1" xfId="1" quotePrefix="1" applyNumberFormat="1" applyFont="1" applyFill="1" applyBorder="1" applyAlignment="1">
      <alignment horizontal="right" vertical="center" wrapText="1"/>
    </xf>
    <xf numFmtId="2" fontId="9" fillId="0" borderId="1" xfId="0" applyNumberFormat="1" applyFont="1" applyFill="1" applyBorder="1"/>
    <xf numFmtId="2" fontId="10" fillId="0" borderId="1" xfId="1" quotePrefix="1" applyNumberFormat="1" applyFont="1" applyFill="1" applyBorder="1" applyAlignment="1">
      <alignment horizontal="right" vertical="center" wrapText="1"/>
    </xf>
    <xf numFmtId="2" fontId="10" fillId="0" borderId="1" xfId="0" applyNumberFormat="1" applyFont="1" applyFill="1" applyBorder="1"/>
    <xf numFmtId="2" fontId="10" fillId="0" borderId="1" xfId="1" applyNumberFormat="1" applyFont="1" applyFill="1" applyBorder="1" applyAlignment="1">
      <alignment horizontal="center" vertical="center" wrapText="1"/>
    </xf>
    <xf numFmtId="2" fontId="11" fillId="0" borderId="1" xfId="5" quotePrefix="1" applyNumberFormat="1" applyFont="1" applyFill="1" applyBorder="1" applyAlignment="1">
      <alignment horizontal="center" vertical="center" wrapText="1"/>
    </xf>
    <xf numFmtId="3" fontId="10" fillId="11" borderId="9" xfId="5" quotePrefix="1" applyNumberFormat="1" applyFont="1" applyFill="1" applyBorder="1" applyAlignment="1">
      <alignment horizontal="center" vertical="center" wrapText="1"/>
    </xf>
    <xf numFmtId="3" fontId="9" fillId="11" borderId="9" xfId="5" applyNumberFormat="1" applyFont="1" applyFill="1" applyBorder="1" applyAlignment="1">
      <alignment horizontal="center" vertical="center" wrapText="1"/>
    </xf>
    <xf numFmtId="167" fontId="9" fillId="11" borderId="9" xfId="1" quotePrefix="1" applyNumberFormat="1" applyFont="1" applyFill="1" applyBorder="1" applyAlignment="1">
      <alignment horizontal="right" vertical="center" wrapText="1"/>
    </xf>
    <xf numFmtId="4" fontId="9" fillId="11" borderId="9" xfId="1" quotePrefix="1" applyNumberFormat="1" applyFont="1" applyFill="1" applyBorder="1" applyAlignment="1">
      <alignment horizontal="right" vertical="center" wrapText="1"/>
    </xf>
    <xf numFmtId="3" fontId="9" fillId="11" borderId="7" xfId="5" applyNumberFormat="1" applyFont="1" applyFill="1" applyBorder="1" applyAlignment="1">
      <alignment horizontal="center" vertical="center" wrapText="1"/>
    </xf>
    <xf numFmtId="3" fontId="9" fillId="11" borderId="0" xfId="5" applyNumberFormat="1" applyFont="1" applyFill="1" applyBorder="1" applyAlignment="1">
      <alignment horizontal="center" vertical="center" wrapText="1"/>
    </xf>
    <xf numFmtId="0" fontId="10" fillId="11" borderId="0" xfId="0" applyFont="1" applyFill="1"/>
    <xf numFmtId="167" fontId="11" fillId="0" borderId="1" xfId="1" quotePrefix="1" applyNumberFormat="1" applyFont="1" applyFill="1" applyBorder="1" applyAlignment="1">
      <alignment horizontal="right" vertical="center" wrapText="1"/>
    </xf>
    <xf numFmtId="3" fontId="11" fillId="0" borderId="0" xfId="5" applyNumberFormat="1" applyFont="1" applyFill="1" applyBorder="1" applyAlignment="1">
      <alignment horizontal="center" vertical="center" wrapText="1"/>
    </xf>
    <xf numFmtId="3" fontId="9" fillId="0" borderId="0" xfId="5" applyNumberFormat="1" applyFont="1" applyFill="1" applyBorder="1" applyAlignment="1">
      <alignment horizontal="center" vertical="center" wrapText="1"/>
    </xf>
    <xf numFmtId="165" fontId="10" fillId="0" borderId="1" xfId="1" applyFont="1" applyFill="1" applyBorder="1" applyAlignment="1">
      <alignment horizontal="center" vertical="center" wrapText="1"/>
    </xf>
    <xf numFmtId="2" fontId="10" fillId="0" borderId="0" xfId="0" applyNumberFormat="1" applyFont="1"/>
    <xf numFmtId="2" fontId="11" fillId="0" borderId="0" xfId="5" quotePrefix="1" applyNumberFormat="1" applyFont="1" applyFill="1" applyBorder="1" applyAlignment="1">
      <alignment horizontal="center" vertical="center" wrapText="1"/>
    </xf>
    <xf numFmtId="2" fontId="9" fillId="0" borderId="0" xfId="0" applyNumberFormat="1" applyFont="1" applyFill="1" applyBorder="1"/>
    <xf numFmtId="0" fontId="29" fillId="0" borderId="1" xfId="0" applyFont="1" applyBorder="1" applyAlignment="1">
      <alignment horizontal="center" vertical="center"/>
    </xf>
    <xf numFmtId="2" fontId="10" fillId="0" borderId="1" xfId="5" applyNumberFormat="1" applyFont="1" applyFill="1" applyBorder="1" applyAlignment="1">
      <alignment horizontal="center" vertical="center" wrapText="1"/>
    </xf>
    <xf numFmtId="0" fontId="11" fillId="0" borderId="1" xfId="0" applyFont="1" applyFill="1" applyBorder="1" applyAlignment="1">
      <alignment vertical="center" wrapText="1"/>
    </xf>
    <xf numFmtId="0" fontId="28" fillId="0" borderId="1" xfId="0" applyFont="1" applyBorder="1" applyAlignment="1">
      <alignment horizontal="center" vertical="center"/>
    </xf>
    <xf numFmtId="170" fontId="11" fillId="0" borderId="0" xfId="1" applyNumberFormat="1" applyFont="1" applyFill="1" applyBorder="1" applyAlignment="1">
      <alignment horizontal="center" vertical="center" wrapText="1"/>
    </xf>
    <xf numFmtId="0" fontId="30" fillId="0" borderId="0" xfId="0" applyFont="1" applyAlignment="1">
      <alignment wrapText="1"/>
    </xf>
    <xf numFmtId="4" fontId="10" fillId="0" borderId="10" xfId="1" applyNumberFormat="1" applyFont="1" applyFill="1" applyBorder="1" applyAlignment="1">
      <alignment horizontal="right" vertical="center"/>
    </xf>
    <xf numFmtId="0" fontId="28" fillId="0" borderId="1" xfId="0" applyFont="1" applyBorder="1" applyAlignment="1">
      <alignment horizontal="center" vertical="center"/>
    </xf>
    <xf numFmtId="0" fontId="30" fillId="0" borderId="1" xfId="0" applyFont="1" applyBorder="1" applyAlignment="1">
      <alignment wrapText="1"/>
    </xf>
    <xf numFmtId="165" fontId="9" fillId="0" borderId="1" xfId="1" applyFont="1" applyFill="1" applyBorder="1" applyAlignment="1">
      <alignment horizontal="center" vertical="center" wrapText="1"/>
    </xf>
    <xf numFmtId="165" fontId="10" fillId="0" borderId="2" xfId="1" applyFont="1" applyFill="1" applyBorder="1" applyAlignment="1">
      <alignment horizontal="center" vertical="center" wrapText="1"/>
    </xf>
    <xf numFmtId="167" fontId="9" fillId="0" borderId="10" xfId="1" applyNumberFormat="1" applyFont="1" applyFill="1" applyBorder="1" applyAlignment="1">
      <alignment horizontal="right" vertical="center" wrapText="1"/>
    </xf>
    <xf numFmtId="181" fontId="12" fillId="0" borderId="0" xfId="0" applyNumberFormat="1" applyFont="1"/>
    <xf numFmtId="0" fontId="29" fillId="0" borderId="0" xfId="0" applyFont="1" applyAlignment="1">
      <alignment wrapText="1"/>
    </xf>
    <xf numFmtId="178" fontId="10" fillId="9" borderId="1" xfId="1" applyNumberFormat="1" applyFont="1" applyFill="1" applyBorder="1" applyAlignment="1">
      <alignment horizontal="center" vertical="center" wrapText="1"/>
    </xf>
    <xf numFmtId="3" fontId="10" fillId="0" borderId="12" xfId="6" applyNumberFormat="1" applyFont="1" applyFill="1" applyBorder="1" applyAlignment="1">
      <alignment horizontal="left" vertical="center"/>
    </xf>
    <xf numFmtId="37" fontId="53" fillId="0" borderId="1" xfId="0" applyNumberFormat="1" applyFont="1" applyFill="1" applyBorder="1" applyAlignment="1">
      <alignment horizontal="center" vertical="center" wrapText="1"/>
    </xf>
    <xf numFmtId="0" fontId="53" fillId="0" borderId="1" xfId="0" applyFont="1" applyFill="1" applyBorder="1" applyAlignment="1">
      <alignment horizontal="center" vertical="center" wrapText="1"/>
    </xf>
    <xf numFmtId="0" fontId="53" fillId="0" borderId="1" xfId="1" applyNumberFormat="1" applyFont="1" applyFill="1" applyBorder="1" applyAlignment="1">
      <alignment horizontal="center" vertical="center" wrapText="1"/>
    </xf>
    <xf numFmtId="164" fontId="53" fillId="0" borderId="1" xfId="11" applyFont="1" applyFill="1" applyBorder="1" applyAlignment="1">
      <alignment horizontal="center" vertical="center" wrapText="1"/>
    </xf>
    <xf numFmtId="37" fontId="54" fillId="0" borderId="1" xfId="0" applyNumberFormat="1" applyFont="1" applyFill="1" applyBorder="1" applyAlignment="1">
      <alignment horizontal="center" vertical="center" wrapText="1"/>
    </xf>
    <xf numFmtId="0" fontId="53" fillId="9" borderId="1" xfId="0" applyFont="1" applyFill="1" applyBorder="1" applyAlignment="1">
      <alignment horizontal="left" vertical="center" wrapText="1"/>
    </xf>
    <xf numFmtId="0" fontId="54" fillId="0" borderId="1" xfId="0" applyFont="1" applyFill="1" applyBorder="1" applyAlignment="1">
      <alignment horizontal="center" vertical="center" wrapText="1"/>
    </xf>
    <xf numFmtId="0" fontId="54" fillId="0" borderId="1" xfId="1" applyNumberFormat="1" applyFont="1" applyFill="1" applyBorder="1" applyAlignment="1">
      <alignment horizontal="center" vertical="center" wrapText="1"/>
    </xf>
    <xf numFmtId="165" fontId="53" fillId="0" borderId="1" xfId="1" applyFont="1" applyFill="1" applyBorder="1" applyAlignment="1">
      <alignment horizontal="center" vertical="center" wrapText="1"/>
    </xf>
    <xf numFmtId="167" fontId="55" fillId="9" borderId="1" xfId="0" applyNumberFormat="1" applyFont="1" applyFill="1" applyBorder="1" applyAlignment="1">
      <alignment horizontal="left" vertical="center" wrapText="1"/>
    </xf>
    <xf numFmtId="170" fontId="54" fillId="0" borderId="1" xfId="1" applyNumberFormat="1" applyFont="1" applyFill="1" applyBorder="1" applyAlignment="1">
      <alignment horizontal="center" vertical="center" wrapText="1"/>
    </xf>
    <xf numFmtId="167" fontId="53" fillId="9" borderId="1" xfId="0" applyNumberFormat="1" applyFont="1" applyFill="1" applyBorder="1" applyAlignment="1">
      <alignment horizontal="left" vertical="center" wrapText="1"/>
    </xf>
    <xf numFmtId="0" fontId="53" fillId="0" borderId="1" xfId="0" applyFont="1" applyFill="1" applyBorder="1" applyAlignment="1">
      <alignment horizontal="left" vertical="center" wrapText="1"/>
    </xf>
    <xf numFmtId="1" fontId="53" fillId="9" borderId="1" xfId="0" applyNumberFormat="1" applyFont="1" applyFill="1" applyBorder="1" applyAlignment="1">
      <alignment horizontal="left" vertical="center" wrapText="1"/>
    </xf>
    <xf numFmtId="0" fontId="53" fillId="0" borderId="1" xfId="12" applyFont="1" applyBorder="1" applyAlignment="1">
      <alignment horizontal="left" vertical="center" wrapText="1"/>
    </xf>
    <xf numFmtId="0" fontId="53" fillId="9" borderId="1" xfId="12" applyFont="1" applyFill="1" applyBorder="1" applyAlignment="1">
      <alignment horizontal="left" vertical="center" wrapText="1"/>
    </xf>
    <xf numFmtId="0" fontId="53" fillId="0" borderId="1" xfId="12" applyFont="1" applyBorder="1" applyAlignment="1">
      <alignment vertical="center" wrapText="1"/>
    </xf>
    <xf numFmtId="165" fontId="54" fillId="0" borderId="1" xfId="1" applyFont="1" applyFill="1" applyBorder="1" applyAlignment="1">
      <alignment horizontal="center" vertical="center" wrapText="1"/>
    </xf>
    <xf numFmtId="165" fontId="53" fillId="0" borderId="1" xfId="11" applyNumberFormat="1" applyFont="1" applyFill="1" applyBorder="1" applyAlignment="1">
      <alignment horizontal="center" vertical="center" wrapText="1"/>
    </xf>
    <xf numFmtId="165" fontId="53" fillId="9" borderId="1" xfId="1" applyNumberFormat="1" applyFont="1" applyFill="1" applyBorder="1" applyAlignment="1">
      <alignment horizontal="center" vertical="center" wrapText="1"/>
    </xf>
    <xf numFmtId="165" fontId="54" fillId="9" borderId="1" xfId="1" applyNumberFormat="1" applyFont="1" applyFill="1" applyBorder="1" applyAlignment="1">
      <alignment horizontal="center" vertical="center" wrapText="1"/>
    </xf>
    <xf numFmtId="2" fontId="10" fillId="0" borderId="1" xfId="5" quotePrefix="1" applyNumberFormat="1" applyFont="1" applyFill="1" applyBorder="1" applyAlignment="1">
      <alignment horizontal="center" vertical="center" wrapText="1"/>
    </xf>
    <xf numFmtId="2" fontId="27" fillId="0" borderId="12" xfId="5" quotePrefix="1" applyNumberFormat="1" applyFont="1" applyFill="1" applyBorder="1" applyAlignment="1">
      <alignment horizontal="center" vertical="center" wrapText="1"/>
    </xf>
    <xf numFmtId="2" fontId="27" fillId="0" borderId="14" xfId="5" quotePrefix="1" applyNumberFormat="1" applyFont="1" applyFill="1" applyBorder="1" applyAlignment="1">
      <alignment horizontal="center" vertical="center" wrapText="1"/>
    </xf>
    <xf numFmtId="2" fontId="27" fillId="0" borderId="13" xfId="5" quotePrefix="1"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4" xfId="0" applyFont="1" applyFill="1" applyBorder="1" applyAlignment="1">
      <alignment horizontal="center" vertical="center" wrapText="1"/>
    </xf>
    <xf numFmtId="2" fontId="10" fillId="0" borderId="2" xfId="5" quotePrefix="1" applyNumberFormat="1" applyFont="1" applyFill="1" applyBorder="1" applyAlignment="1">
      <alignment horizontal="center" vertical="center" wrapText="1"/>
    </xf>
    <xf numFmtId="2" fontId="10" fillId="0" borderId="7" xfId="5" quotePrefix="1" applyNumberFormat="1" applyFont="1" applyFill="1" applyBorder="1" applyAlignment="1">
      <alignment horizontal="center" vertical="center" wrapText="1"/>
    </xf>
    <xf numFmtId="2" fontId="10" fillId="0" borderId="4" xfId="5" quotePrefix="1" applyNumberFormat="1" applyFont="1" applyFill="1" applyBorder="1" applyAlignment="1">
      <alignment horizontal="center" vertical="center" wrapText="1"/>
    </xf>
    <xf numFmtId="2" fontId="10" fillId="0" borderId="2" xfId="0" applyNumberFormat="1" applyFont="1" applyFill="1" applyBorder="1" applyAlignment="1">
      <alignment horizontal="center" vertical="center" wrapText="1"/>
    </xf>
    <xf numFmtId="2" fontId="10" fillId="0" borderId="7" xfId="0" applyNumberFormat="1" applyFont="1" applyFill="1" applyBorder="1" applyAlignment="1">
      <alignment horizontal="center" vertical="center" wrapText="1"/>
    </xf>
    <xf numFmtId="2" fontId="10" fillId="0" borderId="4" xfId="0" applyNumberFormat="1" applyFont="1" applyFill="1" applyBorder="1" applyAlignment="1">
      <alignment horizontal="center" vertical="center" wrapText="1"/>
    </xf>
    <xf numFmtId="2" fontId="10" fillId="0" borderId="1" xfId="5" quotePrefix="1" applyNumberFormat="1" applyFont="1" applyFill="1" applyBorder="1" applyAlignment="1">
      <alignment horizontal="center" vertical="center" wrapText="1"/>
    </xf>
    <xf numFmtId="2" fontId="10" fillId="0" borderId="2" xfId="0" applyNumberFormat="1" applyFont="1" applyFill="1" applyBorder="1" applyAlignment="1">
      <alignment horizontal="center" vertical="center"/>
    </xf>
    <xf numFmtId="2" fontId="10" fillId="0" borderId="7" xfId="0" applyNumberFormat="1" applyFont="1" applyFill="1" applyBorder="1" applyAlignment="1">
      <alignment horizontal="center" vertical="center"/>
    </xf>
    <xf numFmtId="2" fontId="10" fillId="0" borderId="4" xfId="0" applyNumberFormat="1" applyFont="1" applyFill="1" applyBorder="1" applyAlignment="1">
      <alignment horizontal="center" vertical="center"/>
    </xf>
    <xf numFmtId="165" fontId="9" fillId="0" borderId="19" xfId="1" applyFont="1" applyFill="1" applyBorder="1" applyAlignment="1">
      <alignment horizontal="center" vertical="center" wrapText="1"/>
    </xf>
    <xf numFmtId="165" fontId="9" fillId="0" borderId="21" xfId="1" applyFont="1" applyFill="1" applyBorder="1" applyAlignment="1">
      <alignment horizontal="center" vertical="center" wrapText="1"/>
    </xf>
    <xf numFmtId="165" fontId="9" fillId="0" borderId="20" xfId="1" applyFont="1" applyFill="1" applyBorder="1" applyAlignment="1">
      <alignment horizontal="center" vertical="center" wrapText="1"/>
    </xf>
    <xf numFmtId="165" fontId="9" fillId="0" borderId="16" xfId="1" applyFont="1" applyFill="1" applyBorder="1" applyAlignment="1">
      <alignment horizontal="center" vertical="center" wrapText="1"/>
    </xf>
    <xf numFmtId="165" fontId="9" fillId="0" borderId="15" xfId="1" applyFont="1" applyFill="1" applyBorder="1" applyAlignment="1">
      <alignment horizontal="center" vertical="center" wrapText="1"/>
    </xf>
    <xf numFmtId="165" fontId="9" fillId="0" borderId="17" xfId="1" applyFont="1" applyFill="1" applyBorder="1" applyAlignment="1">
      <alignment horizontal="center" vertical="center" wrapText="1"/>
    </xf>
    <xf numFmtId="165" fontId="9" fillId="0" borderId="2" xfId="1" applyFont="1" applyFill="1" applyBorder="1" applyAlignment="1">
      <alignment horizontal="center" vertical="center" wrapText="1"/>
    </xf>
    <xf numFmtId="165" fontId="9" fillId="0" borderId="4" xfId="1" applyFont="1" applyFill="1" applyBorder="1" applyAlignment="1">
      <alignment horizontal="center" vertical="center" wrapText="1"/>
    </xf>
    <xf numFmtId="9" fontId="10" fillId="0" borderId="8" xfId="19" quotePrefix="1" applyFont="1" applyFill="1" applyBorder="1" applyAlignment="1">
      <alignment horizontal="center" vertical="center" wrapText="1"/>
    </xf>
    <xf numFmtId="165" fontId="9" fillId="0" borderId="1" xfId="1" applyFont="1" applyFill="1" applyBorder="1" applyAlignment="1">
      <alignment horizontal="center" vertical="center" wrapText="1"/>
    </xf>
    <xf numFmtId="165" fontId="9" fillId="0" borderId="7" xfId="1" applyFont="1" applyFill="1" applyBorder="1" applyAlignment="1">
      <alignment horizontal="center" vertical="center" wrapText="1"/>
    </xf>
    <xf numFmtId="165" fontId="9" fillId="0" borderId="12" xfId="1" applyFont="1" applyFill="1" applyBorder="1" applyAlignment="1">
      <alignment horizontal="center" vertical="center" wrapText="1"/>
    </xf>
    <xf numFmtId="165" fontId="9" fillId="0" borderId="13" xfId="1" applyFont="1" applyFill="1" applyBorder="1" applyAlignment="1">
      <alignment horizontal="center" vertical="center" wrapText="1"/>
    </xf>
    <xf numFmtId="49" fontId="9" fillId="0" borderId="2" xfId="5" applyNumberFormat="1" applyFont="1" applyFill="1" applyBorder="1" applyAlignment="1">
      <alignment horizontal="center" vertical="center" wrapText="1"/>
    </xf>
    <xf numFmtId="49" fontId="9" fillId="0" borderId="7" xfId="5" applyNumberFormat="1" applyFont="1" applyFill="1" applyBorder="1" applyAlignment="1">
      <alignment horizontal="center" vertical="center" wrapText="1"/>
    </xf>
    <xf numFmtId="49" fontId="9" fillId="0" borderId="12" xfId="5" applyNumberFormat="1" applyFont="1" applyFill="1" applyBorder="1" applyAlignment="1">
      <alignment horizontal="center" vertical="center" wrapText="1"/>
    </xf>
    <xf numFmtId="49" fontId="9" fillId="0" borderId="13" xfId="5" applyNumberFormat="1" applyFont="1" applyFill="1" applyBorder="1" applyAlignment="1">
      <alignment horizontal="center" vertical="center" wrapText="1"/>
    </xf>
    <xf numFmtId="3" fontId="10" fillId="0" borderId="8" xfId="5" quotePrefix="1" applyNumberFormat="1" applyFont="1" applyFill="1" applyBorder="1" applyAlignment="1">
      <alignment horizontal="center" vertical="center" wrapText="1"/>
    </xf>
    <xf numFmtId="0" fontId="9" fillId="0" borderId="0" xfId="0" applyFont="1" applyFill="1" applyBorder="1" applyAlignment="1">
      <alignment horizontal="center" vertical="center"/>
    </xf>
    <xf numFmtId="0" fontId="11" fillId="0" borderId="0" xfId="0" applyFont="1" applyFill="1" applyBorder="1" applyAlignment="1">
      <alignment horizontal="center" vertical="center"/>
    </xf>
    <xf numFmtId="1" fontId="11" fillId="0" borderId="15" xfId="5" applyNumberFormat="1" applyFont="1" applyFill="1" applyBorder="1" applyAlignment="1">
      <alignment horizontal="right" vertical="center"/>
    </xf>
    <xf numFmtId="3" fontId="12" fillId="0" borderId="2" xfId="5" applyNumberFormat="1" applyFont="1" applyFill="1" applyBorder="1" applyAlignment="1">
      <alignment horizontal="center" vertical="center" wrapText="1"/>
    </xf>
    <xf numFmtId="3" fontId="12" fillId="0" borderId="7" xfId="5" applyNumberFormat="1" applyFont="1" applyFill="1" applyBorder="1" applyAlignment="1">
      <alignment horizontal="center" vertical="center" wrapText="1"/>
    </xf>
    <xf numFmtId="3" fontId="12" fillId="0" borderId="4" xfId="5" applyNumberFormat="1" applyFont="1" applyFill="1" applyBorder="1" applyAlignment="1">
      <alignment horizontal="center" vertical="center" wrapText="1"/>
    </xf>
    <xf numFmtId="3" fontId="9" fillId="0" borderId="2" xfId="5" applyNumberFormat="1" applyFont="1" applyFill="1" applyBorder="1" applyAlignment="1">
      <alignment horizontal="center" vertical="center" wrapText="1"/>
    </xf>
    <xf numFmtId="3" fontId="9" fillId="0" borderId="7" xfId="5" applyNumberFormat="1" applyFont="1" applyFill="1" applyBorder="1" applyAlignment="1">
      <alignment horizontal="center" vertical="center" wrapText="1"/>
    </xf>
    <xf numFmtId="3" fontId="9" fillId="0" borderId="4" xfId="5" applyNumberFormat="1" applyFont="1" applyFill="1" applyBorder="1" applyAlignment="1">
      <alignment horizontal="center" vertical="center" wrapText="1"/>
    </xf>
    <xf numFmtId="49" fontId="9" fillId="0" borderId="19" xfId="5" applyNumberFormat="1" applyFont="1" applyFill="1" applyBorder="1" applyAlignment="1">
      <alignment horizontal="center" vertical="center" wrapText="1"/>
    </xf>
    <xf numFmtId="49" fontId="9" fillId="0" borderId="21" xfId="5" applyNumberFormat="1" applyFont="1" applyFill="1" applyBorder="1" applyAlignment="1">
      <alignment horizontal="center" vertical="center" wrapText="1"/>
    </xf>
    <xf numFmtId="49" fontId="9" fillId="0" borderId="20" xfId="5" applyNumberFormat="1" applyFont="1" applyFill="1" applyBorder="1" applyAlignment="1">
      <alignment horizontal="center" vertical="center" wrapText="1"/>
    </xf>
    <xf numFmtId="49" fontId="9" fillId="0" borderId="16" xfId="5" applyNumberFormat="1" applyFont="1" applyFill="1" applyBorder="1" applyAlignment="1">
      <alignment horizontal="center" vertical="center" wrapText="1"/>
    </xf>
    <xf numFmtId="49" fontId="9" fillId="0" borderId="15" xfId="5" applyNumberFormat="1" applyFont="1" applyFill="1" applyBorder="1" applyAlignment="1">
      <alignment horizontal="center" vertical="center" wrapText="1"/>
    </xf>
    <xf numFmtId="49" fontId="9" fillId="0" borderId="17" xfId="5" applyNumberFormat="1" applyFont="1" applyFill="1" applyBorder="1" applyAlignment="1">
      <alignment horizontal="center" vertical="center" wrapText="1"/>
    </xf>
    <xf numFmtId="3" fontId="9" fillId="0" borderId="1" xfId="5" applyNumberFormat="1" applyFont="1" applyFill="1" applyBorder="1" applyAlignment="1">
      <alignment horizontal="center" vertical="center" wrapText="1"/>
    </xf>
    <xf numFmtId="3" fontId="9" fillId="0" borderId="19" xfId="5" applyNumberFormat="1" applyFont="1" applyFill="1" applyBorder="1" applyAlignment="1">
      <alignment horizontal="center" vertical="center" wrapText="1"/>
    </xf>
    <xf numFmtId="3" fontId="9" fillId="0" borderId="16" xfId="5" applyNumberFormat="1" applyFont="1" applyFill="1" applyBorder="1" applyAlignment="1">
      <alignment horizontal="center" vertical="center" wrapText="1"/>
    </xf>
    <xf numFmtId="2" fontId="9" fillId="0" borderId="12" xfId="5" quotePrefix="1" applyNumberFormat="1" applyFont="1" applyFill="1" applyBorder="1" applyAlignment="1">
      <alignment horizontal="center" vertical="center" wrapText="1"/>
    </xf>
    <xf numFmtId="2" fontId="9" fillId="0" borderId="14" xfId="5" quotePrefix="1" applyNumberFormat="1" applyFont="1" applyFill="1" applyBorder="1" applyAlignment="1">
      <alignment horizontal="center" vertical="center" wrapText="1"/>
    </xf>
    <xf numFmtId="2" fontId="9" fillId="0" borderId="13" xfId="5" quotePrefix="1" applyNumberFormat="1" applyFont="1" applyFill="1" applyBorder="1" applyAlignment="1">
      <alignment horizontal="center" vertical="center" wrapText="1"/>
    </xf>
    <xf numFmtId="2" fontId="10" fillId="0" borderId="1" xfId="0" applyNumberFormat="1" applyFont="1" applyFill="1" applyBorder="1" applyAlignment="1">
      <alignment horizontal="center" vertical="center" wrapText="1"/>
    </xf>
    <xf numFmtId="165" fontId="9" fillId="0" borderId="14" xfId="1" applyFont="1" applyFill="1" applyBorder="1" applyAlignment="1">
      <alignment horizontal="center" vertical="center" wrapText="1"/>
    </xf>
    <xf numFmtId="49" fontId="9" fillId="0" borderId="14" xfId="5"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49" fontId="9" fillId="0" borderId="4" xfId="5" applyNumberFormat="1" applyFont="1" applyFill="1" applyBorder="1" applyAlignment="1">
      <alignment horizontal="center" vertical="center" wrapText="1"/>
    </xf>
    <xf numFmtId="49" fontId="10" fillId="0" borderId="2" xfId="5" applyNumberFormat="1" applyFont="1" applyFill="1" applyBorder="1" applyAlignment="1">
      <alignment horizontal="center" vertical="center" wrapText="1"/>
    </xf>
    <xf numFmtId="49" fontId="10" fillId="0" borderId="4" xfId="5" applyNumberFormat="1" applyFont="1" applyFill="1" applyBorder="1" applyAlignment="1">
      <alignment horizontal="center" vertical="center" wrapText="1"/>
    </xf>
    <xf numFmtId="2" fontId="27" fillId="0" borderId="8" xfId="5" quotePrefix="1" applyNumberFormat="1" applyFont="1" applyFill="1" applyBorder="1" applyAlignment="1">
      <alignment horizontal="center" vertical="center" wrapText="1"/>
    </xf>
    <xf numFmtId="2" fontId="27" fillId="0" borderId="0" xfId="5" quotePrefix="1" applyNumberFormat="1" applyFont="1" applyFill="1" applyBorder="1" applyAlignment="1">
      <alignment horizontal="center" vertical="center" wrapText="1"/>
    </xf>
    <xf numFmtId="165" fontId="10" fillId="0" borderId="4" xfId="1" applyFont="1" applyFill="1" applyBorder="1" applyAlignment="1">
      <alignment horizontal="center" vertical="center" wrapText="1"/>
    </xf>
    <xf numFmtId="165" fontId="10" fillId="0" borderId="2" xfId="1" applyFont="1" applyFill="1" applyBorder="1" applyAlignment="1">
      <alignment horizontal="center" vertical="center" wrapText="1"/>
    </xf>
    <xf numFmtId="165" fontId="10" fillId="0" borderId="16" xfId="1" applyFont="1" applyFill="1" applyBorder="1" applyAlignment="1">
      <alignment horizontal="center" vertical="center" wrapText="1"/>
    </xf>
    <xf numFmtId="165" fontId="10" fillId="0" borderId="15" xfId="1" applyFont="1" applyFill="1" applyBorder="1" applyAlignment="1">
      <alignment horizontal="center" vertical="center" wrapText="1"/>
    </xf>
    <xf numFmtId="165" fontId="10" fillId="0" borderId="17" xfId="1" applyFont="1" applyFill="1" applyBorder="1" applyAlignment="1">
      <alignment horizontal="center" vertical="center" wrapText="1"/>
    </xf>
    <xf numFmtId="1" fontId="11" fillId="0" borderId="15" xfId="6" applyNumberFormat="1" applyFont="1" applyFill="1" applyBorder="1" applyAlignment="1">
      <alignment horizontal="right" vertical="center"/>
    </xf>
    <xf numFmtId="3" fontId="10" fillId="0" borderId="1" xfId="6" applyNumberFormat="1" applyFont="1" applyFill="1" applyBorder="1" applyAlignment="1">
      <alignment horizontal="center" vertical="center" wrapText="1"/>
    </xf>
    <xf numFmtId="3" fontId="9" fillId="0" borderId="1" xfId="6" applyNumberFormat="1" applyFont="1" applyFill="1" applyBorder="1" applyAlignment="1">
      <alignment horizontal="center" vertical="center" wrapText="1"/>
    </xf>
    <xf numFmtId="4" fontId="9" fillId="0" borderId="12" xfId="6" applyNumberFormat="1" applyFont="1" applyFill="1" applyBorder="1" applyAlignment="1">
      <alignment horizontal="center" vertical="center" wrapText="1"/>
    </xf>
    <xf numFmtId="4" fontId="9" fillId="0" borderId="14" xfId="6" applyNumberFormat="1" applyFont="1" applyFill="1" applyBorder="1" applyAlignment="1">
      <alignment horizontal="center" vertical="center" wrapText="1"/>
    </xf>
    <xf numFmtId="4" fontId="9" fillId="0" borderId="13" xfId="6" applyNumberFormat="1" applyFont="1" applyFill="1" applyBorder="1" applyAlignment="1">
      <alignment horizontal="center" vertical="center" wrapText="1"/>
    </xf>
    <xf numFmtId="49" fontId="9" fillId="0" borderId="2" xfId="6" applyNumberFormat="1" applyFont="1" applyFill="1" applyBorder="1" applyAlignment="1">
      <alignment horizontal="center" vertical="center" wrapText="1"/>
    </xf>
    <xf numFmtId="49" fontId="9" fillId="0" borderId="7" xfId="6" applyNumberFormat="1" applyFont="1" applyFill="1" applyBorder="1" applyAlignment="1">
      <alignment horizontal="center" vertical="center" wrapText="1"/>
    </xf>
    <xf numFmtId="49" fontId="9" fillId="0" borderId="4" xfId="6" applyNumberFormat="1" applyFont="1" applyFill="1" applyBorder="1" applyAlignment="1">
      <alignment horizontal="center" vertical="center" wrapText="1"/>
    </xf>
    <xf numFmtId="165" fontId="10" fillId="0" borderId="1" xfId="1" applyFont="1" applyFill="1" applyBorder="1" applyAlignment="1">
      <alignment horizontal="center" vertical="center" wrapText="1"/>
    </xf>
    <xf numFmtId="4" fontId="10" fillId="0" borderId="1" xfId="1" quotePrefix="1" applyNumberFormat="1" applyFont="1" applyFill="1" applyBorder="1" applyAlignment="1">
      <alignment horizontal="center" vertical="center" wrapText="1"/>
    </xf>
    <xf numFmtId="4" fontId="15" fillId="0" borderId="1" xfId="1" quotePrefix="1" applyNumberFormat="1" applyFont="1" applyFill="1" applyBorder="1" applyAlignment="1">
      <alignment horizontal="center" vertical="center" wrapText="1"/>
    </xf>
    <xf numFmtId="4" fontId="10" fillId="0" borderId="1" xfId="6" applyNumberFormat="1" applyFont="1" applyFill="1" applyBorder="1" applyAlignment="1">
      <alignment horizontal="center" vertical="center" wrapText="1"/>
    </xf>
    <xf numFmtId="4" fontId="9" fillId="0" borderId="2" xfId="6" applyNumberFormat="1" applyFont="1" applyFill="1" applyBorder="1" applyAlignment="1">
      <alignment horizontal="center" vertical="center" wrapText="1"/>
    </xf>
    <xf numFmtId="4" fontId="9" fillId="0" borderId="7" xfId="6" applyNumberFormat="1" applyFont="1" applyFill="1" applyBorder="1" applyAlignment="1">
      <alignment horizontal="center" vertical="center" wrapText="1"/>
    </xf>
    <xf numFmtId="4" fontId="9" fillId="0" borderId="1" xfId="6" applyNumberFormat="1" applyFont="1" applyFill="1" applyBorder="1" applyAlignment="1">
      <alignment horizontal="center" vertical="center" wrapText="1"/>
    </xf>
    <xf numFmtId="0" fontId="9" fillId="0" borderId="0" xfId="0" applyFont="1" applyFill="1" applyAlignment="1">
      <alignment horizontal="center" vertical="center"/>
    </xf>
    <xf numFmtId="0" fontId="10" fillId="0" borderId="1" xfId="0" applyFont="1" applyFill="1" applyBorder="1" applyAlignment="1">
      <alignment horizontal="center" vertical="center"/>
    </xf>
    <xf numFmtId="164" fontId="9" fillId="0" borderId="2" xfId="11" applyFont="1" applyFill="1" applyBorder="1" applyAlignment="1">
      <alignment horizontal="center" vertical="center" wrapText="1"/>
    </xf>
    <xf numFmtId="164" fontId="9" fillId="0" borderId="4" xfId="11" applyFont="1" applyFill="1" applyBorder="1" applyAlignment="1">
      <alignment horizontal="center" vertical="center" wrapText="1"/>
    </xf>
    <xf numFmtId="14" fontId="9" fillId="9" borderId="2" xfId="16" applyNumberFormat="1" applyFont="1" applyFill="1" applyBorder="1" applyAlignment="1">
      <alignment horizontal="center" vertical="center" wrapText="1"/>
    </xf>
    <xf numFmtId="14" fontId="9" fillId="9" borderId="4" xfId="16" applyNumberFormat="1" applyFont="1" applyFill="1" applyBorder="1" applyAlignment="1">
      <alignment horizontal="center" vertical="center" wrapText="1"/>
    </xf>
    <xf numFmtId="37" fontId="10" fillId="0" borderId="0" xfId="0" applyNumberFormat="1" applyFont="1" applyFill="1" applyAlignment="1">
      <alignment horizontal="center" vertical="center" wrapText="1"/>
    </xf>
    <xf numFmtId="37" fontId="10" fillId="0" borderId="0" xfId="0" applyNumberFormat="1" applyFont="1" applyFill="1" applyAlignment="1">
      <alignment horizontal="center"/>
    </xf>
    <xf numFmtId="0" fontId="9" fillId="0" borderId="0" xfId="0" applyFont="1" applyFill="1" applyAlignment="1">
      <alignment horizontal="center"/>
    </xf>
    <xf numFmtId="0" fontId="11" fillId="0" borderId="0" xfId="0" applyFont="1" applyFill="1" applyAlignment="1">
      <alignment horizontal="center"/>
    </xf>
    <xf numFmtId="37" fontId="9" fillId="9" borderId="2" xfId="0" applyNumberFormat="1" applyFont="1" applyFill="1" applyBorder="1" applyAlignment="1">
      <alignment horizontal="center" vertical="center" wrapText="1"/>
    </xf>
    <xf numFmtId="37" fontId="9" fillId="9" borderId="4" xfId="0" applyNumberFormat="1" applyFont="1" applyFill="1" applyBorder="1" applyAlignment="1">
      <alignment horizontal="center" vertical="center" wrapText="1"/>
    </xf>
    <xf numFmtId="0" fontId="9" fillId="9" borderId="2" xfId="0" applyFont="1" applyFill="1" applyBorder="1" applyAlignment="1">
      <alignment horizontal="center" vertical="center" wrapText="1"/>
    </xf>
    <xf numFmtId="0" fontId="9" fillId="9" borderId="4" xfId="0" applyFont="1" applyFill="1" applyBorder="1" applyAlignment="1">
      <alignment horizontal="center" vertical="center" wrapText="1"/>
    </xf>
    <xf numFmtId="0" fontId="9" fillId="9" borderId="2" xfId="16" applyNumberFormat="1" applyFont="1" applyFill="1" applyBorder="1" applyAlignment="1">
      <alignment horizontal="center" vertical="center" wrapText="1"/>
    </xf>
    <xf numFmtId="0" fontId="9" fillId="9" borderId="4" xfId="16" applyNumberFormat="1" applyFont="1" applyFill="1" applyBorder="1" applyAlignment="1">
      <alignment horizontal="center" vertical="center" wrapText="1"/>
    </xf>
    <xf numFmtId="164" fontId="9" fillId="0" borderId="12" xfId="11" applyFont="1" applyFill="1" applyBorder="1" applyAlignment="1">
      <alignment horizontal="center" vertical="center" wrapText="1"/>
    </xf>
    <xf numFmtId="164" fontId="9" fillId="0" borderId="14" xfId="11" applyFont="1" applyFill="1" applyBorder="1" applyAlignment="1">
      <alignment horizontal="center" vertical="center" wrapText="1"/>
    </xf>
    <xf numFmtId="164" fontId="9" fillId="0" borderId="13" xfId="11" applyFont="1" applyFill="1" applyBorder="1" applyAlignment="1">
      <alignment horizontal="center" vertical="center" wrapText="1"/>
    </xf>
    <xf numFmtId="0" fontId="41" fillId="0" borderId="0" xfId="0" applyFont="1" applyAlignment="1">
      <alignment horizontal="left"/>
    </xf>
    <xf numFmtId="0" fontId="44" fillId="0" borderId="0" xfId="0" applyFont="1" applyAlignment="1">
      <alignment horizontal="center" vertical="center" wrapText="1"/>
    </xf>
    <xf numFmtId="0" fontId="44" fillId="9" borderId="1" xfId="0" applyFont="1" applyFill="1" applyBorder="1" applyAlignment="1">
      <alignment horizontal="center" vertical="center" wrapText="1"/>
    </xf>
    <xf numFmtId="0" fontId="44" fillId="9" borderId="19" xfId="0" applyFont="1" applyFill="1" applyBorder="1" applyAlignment="1">
      <alignment horizontal="center" vertical="center" wrapText="1"/>
    </xf>
    <xf numFmtId="0" fontId="44" fillId="9" borderId="20" xfId="0" applyFont="1" applyFill="1" applyBorder="1" applyAlignment="1">
      <alignment horizontal="center" vertical="center" wrapText="1"/>
    </xf>
    <xf numFmtId="0" fontId="44" fillId="9" borderId="12" xfId="0" applyFont="1" applyFill="1" applyBorder="1" applyAlignment="1">
      <alignment horizontal="center" vertical="center" wrapText="1"/>
    </xf>
    <xf numFmtId="0" fontId="44" fillId="9" borderId="14" xfId="0" applyFont="1" applyFill="1" applyBorder="1" applyAlignment="1">
      <alignment horizontal="center" vertical="center" wrapText="1"/>
    </xf>
    <xf numFmtId="1" fontId="9" fillId="0" borderId="0" xfId="5" applyNumberFormat="1" applyFont="1" applyFill="1" applyAlignment="1">
      <alignment horizontal="left" vertical="center" wrapText="1"/>
    </xf>
    <xf numFmtId="1" fontId="9" fillId="0" borderId="0" xfId="5" applyNumberFormat="1" applyFont="1" applyFill="1" applyAlignment="1">
      <alignment horizontal="center" vertical="center" wrapText="1"/>
    </xf>
    <xf numFmtId="1" fontId="9" fillId="0" borderId="0" xfId="5" applyNumberFormat="1" applyFont="1" applyFill="1" applyAlignment="1">
      <alignment vertical="center" wrapText="1"/>
    </xf>
    <xf numFmtId="0" fontId="11" fillId="0" borderId="0" xfId="0" applyFont="1" applyFill="1" applyAlignment="1">
      <alignment horizontal="center" vertical="center" wrapText="1" readingOrder="1"/>
    </xf>
    <xf numFmtId="1" fontId="11" fillId="0" borderId="0" xfId="0" applyNumberFormat="1" applyFont="1" applyFill="1" applyAlignment="1">
      <alignment vertical="center" wrapText="1" readingOrder="1"/>
    </xf>
    <xf numFmtId="1" fontId="11" fillId="0" borderId="15" xfId="5" applyNumberFormat="1" applyFont="1" applyFill="1" applyBorder="1" applyAlignment="1">
      <alignment horizontal="right"/>
    </xf>
    <xf numFmtId="1" fontId="11" fillId="0" borderId="15" xfId="5" applyNumberFormat="1" applyFont="1" applyFill="1" applyBorder="1" applyAlignment="1"/>
    <xf numFmtId="1" fontId="9" fillId="0" borderId="19" xfId="5" applyNumberFormat="1" applyFont="1" applyFill="1" applyBorder="1" applyAlignment="1">
      <alignment horizontal="center" vertical="center" wrapText="1"/>
    </xf>
    <xf numFmtId="1" fontId="9" fillId="0" borderId="21" xfId="5" applyNumberFormat="1" applyFont="1" applyFill="1" applyBorder="1" applyAlignment="1">
      <alignment horizontal="center" vertical="center" wrapText="1"/>
    </xf>
    <xf numFmtId="1" fontId="9" fillId="0" borderId="20" xfId="5" applyNumberFormat="1" applyFont="1" applyFill="1" applyBorder="1" applyAlignment="1">
      <alignment horizontal="center" vertical="center" wrapText="1"/>
    </xf>
    <xf numFmtId="1" fontId="9" fillId="0" borderId="8" xfId="5" applyNumberFormat="1" applyFont="1" applyFill="1" applyBorder="1" applyAlignment="1">
      <alignment horizontal="center" vertical="center" wrapText="1"/>
    </xf>
    <xf numFmtId="1" fontId="9" fillId="0" borderId="0" xfId="5" applyNumberFormat="1" applyFont="1" applyFill="1" applyBorder="1" applyAlignment="1">
      <alignment horizontal="center" vertical="center" wrapText="1"/>
    </xf>
    <xf numFmtId="1" fontId="9" fillId="0" borderId="22" xfId="5" applyNumberFormat="1" applyFont="1" applyFill="1" applyBorder="1" applyAlignment="1">
      <alignment horizontal="center" vertical="center" wrapText="1"/>
    </xf>
    <xf numFmtId="1" fontId="9" fillId="0" borderId="2" xfId="5" applyNumberFormat="1" applyFont="1" applyFill="1" applyBorder="1" applyAlignment="1">
      <alignment horizontal="center" vertical="center" wrapText="1"/>
    </xf>
    <xf numFmtId="1" fontId="9" fillId="0" borderId="7" xfId="5" applyNumberFormat="1" applyFont="1" applyFill="1" applyBorder="1" applyAlignment="1">
      <alignment horizontal="center" vertical="center" wrapText="1"/>
    </xf>
    <xf numFmtId="1" fontId="9" fillId="0" borderId="4" xfId="5" applyNumberFormat="1" applyFont="1" applyFill="1" applyBorder="1" applyAlignment="1">
      <alignment horizontal="center" vertical="center" wrapText="1"/>
    </xf>
    <xf numFmtId="3" fontId="12" fillId="0" borderId="1" xfId="5" applyNumberFormat="1" applyFont="1" applyFill="1" applyBorder="1" applyAlignment="1">
      <alignment horizontal="center" vertical="center" wrapText="1"/>
    </xf>
    <xf numFmtId="3" fontId="10" fillId="0" borderId="12" xfId="5" applyNumberFormat="1" applyFont="1" applyFill="1" applyBorder="1" applyAlignment="1">
      <alignment horizontal="center" vertical="center" wrapText="1"/>
    </xf>
    <xf numFmtId="3" fontId="10" fillId="0" borderId="13" xfId="5" applyNumberFormat="1" applyFont="1" applyFill="1" applyBorder="1" applyAlignment="1">
      <alignment horizontal="center" vertical="center" wrapText="1"/>
    </xf>
    <xf numFmtId="166" fontId="9" fillId="0" borderId="2" xfId="1" applyNumberFormat="1" applyFont="1" applyFill="1" applyBorder="1" applyAlignment="1">
      <alignment horizontal="center" vertical="center" wrapText="1"/>
    </xf>
    <xf numFmtId="166" fontId="9" fillId="0" borderId="4" xfId="1" applyNumberFormat="1" applyFont="1" applyFill="1" applyBorder="1" applyAlignment="1">
      <alignment horizontal="center" vertical="center" wrapText="1"/>
    </xf>
    <xf numFmtId="3" fontId="9" fillId="0" borderId="12" xfId="5" applyNumberFormat="1" applyFont="1" applyFill="1" applyBorder="1" applyAlignment="1">
      <alignment horizontal="center" vertical="center" wrapText="1"/>
    </xf>
    <xf numFmtId="3" fontId="9" fillId="0" borderId="14" xfId="5" applyNumberFormat="1" applyFont="1" applyFill="1" applyBorder="1" applyAlignment="1">
      <alignment horizontal="center" vertical="center" wrapText="1"/>
    </xf>
    <xf numFmtId="3" fontId="9" fillId="0" borderId="13" xfId="5" applyNumberFormat="1" applyFont="1" applyFill="1" applyBorder="1" applyAlignment="1">
      <alignment horizontal="center" vertical="center" wrapText="1"/>
    </xf>
    <xf numFmtId="1" fontId="9" fillId="0" borderId="1" xfId="5" applyNumberFormat="1" applyFont="1" applyFill="1" applyBorder="1" applyAlignment="1">
      <alignment horizontal="center" vertical="center" wrapText="1"/>
    </xf>
    <xf numFmtId="1" fontId="9" fillId="0" borderId="16" xfId="5" applyNumberFormat="1" applyFont="1" applyFill="1" applyBorder="1" applyAlignment="1">
      <alignment horizontal="center" vertical="center" wrapText="1"/>
    </xf>
    <xf numFmtId="1" fontId="9" fillId="0" borderId="17" xfId="5" applyNumberFormat="1" applyFont="1" applyFill="1" applyBorder="1" applyAlignment="1">
      <alignment horizontal="center" vertical="center" wrapText="1"/>
    </xf>
    <xf numFmtId="0" fontId="28" fillId="0" borderId="1" xfId="0" applyFont="1" applyBorder="1" applyAlignment="1">
      <alignment horizontal="center" vertical="center" wrapText="1"/>
    </xf>
    <xf numFmtId="0" fontId="28" fillId="0" borderId="1" xfId="0" applyFont="1" applyBorder="1" applyAlignment="1">
      <alignment horizontal="center" vertical="center"/>
    </xf>
    <xf numFmtId="0" fontId="28" fillId="0" borderId="12" xfId="0" applyFont="1" applyBorder="1" applyAlignment="1">
      <alignment horizontal="center" vertical="center"/>
    </xf>
    <xf numFmtId="0" fontId="28" fillId="0" borderId="14" xfId="0" applyFont="1" applyBorder="1" applyAlignment="1">
      <alignment horizontal="center" vertical="center"/>
    </xf>
    <xf numFmtId="0" fontId="28" fillId="0" borderId="13" xfId="0" applyFont="1" applyBorder="1" applyAlignment="1">
      <alignment horizontal="center" vertical="center"/>
    </xf>
    <xf numFmtId="0" fontId="28" fillId="0" borderId="0" xfId="0" applyFont="1" applyAlignment="1">
      <alignment horizontal="center" vertical="center" wrapText="1"/>
    </xf>
    <xf numFmtId="0" fontId="28" fillId="0" borderId="2" xfId="0" applyFont="1" applyBorder="1" applyAlignment="1">
      <alignment horizontal="center" vertical="center"/>
    </xf>
    <xf numFmtId="0" fontId="28" fillId="0" borderId="7" xfId="0" applyFont="1" applyBorder="1" applyAlignment="1">
      <alignment horizontal="center" vertical="center"/>
    </xf>
    <xf numFmtId="0" fontId="28" fillId="0" borderId="4" xfId="0" applyFont="1" applyBorder="1" applyAlignment="1">
      <alignment horizontal="center" vertical="center"/>
    </xf>
    <xf numFmtId="0" fontId="29" fillId="0" borderId="15" xfId="0" applyFont="1" applyBorder="1" applyAlignment="1">
      <alignment horizontal="center"/>
    </xf>
    <xf numFmtId="0" fontId="28" fillId="0" borderId="19" xfId="0" applyFont="1" applyBorder="1" applyAlignment="1">
      <alignment horizontal="center" vertical="center"/>
    </xf>
    <xf numFmtId="0" fontId="28" fillId="0" borderId="21" xfId="0" applyFont="1" applyBorder="1" applyAlignment="1">
      <alignment horizontal="center" vertical="center"/>
    </xf>
    <xf numFmtId="0" fontId="28" fillId="0" borderId="20" xfId="0" applyFont="1" applyBorder="1" applyAlignment="1">
      <alignment horizontal="center" vertical="center"/>
    </xf>
    <xf numFmtId="0" fontId="28" fillId="0" borderId="19" xfId="0" applyFont="1" applyBorder="1" applyAlignment="1">
      <alignment horizontal="center" vertical="center" wrapText="1"/>
    </xf>
    <xf numFmtId="0" fontId="28" fillId="0" borderId="21" xfId="0" applyFont="1" applyBorder="1" applyAlignment="1">
      <alignment horizontal="center" vertical="center" wrapText="1"/>
    </xf>
    <xf numFmtId="0" fontId="28" fillId="0" borderId="20"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17" xfId="0" applyFont="1" applyBorder="1" applyAlignment="1">
      <alignment horizontal="center" vertical="center" wrapText="1"/>
    </xf>
    <xf numFmtId="0" fontId="22" fillId="0" borderId="0" xfId="0" applyFont="1" applyAlignment="1">
      <alignment horizontal="left"/>
    </xf>
    <xf numFmtId="0" fontId="23" fillId="0" borderId="0" xfId="0" applyFont="1" applyAlignment="1">
      <alignment horizontal="center" vertical="center" wrapText="1"/>
    </xf>
    <xf numFmtId="0" fontId="24" fillId="0" borderId="0" xfId="0" applyFont="1" applyAlignment="1">
      <alignment horizontal="center"/>
    </xf>
    <xf numFmtId="0" fontId="24" fillId="0" borderId="0" xfId="0" applyFont="1" applyAlignment="1">
      <alignment horizontal="center" vertical="center"/>
    </xf>
    <xf numFmtId="2" fontId="10" fillId="0" borderId="1" xfId="5" quotePrefix="1" applyNumberFormat="1" applyFont="1" applyFill="1" applyBorder="1" applyAlignment="1">
      <alignment horizontal="right" vertical="center" wrapText="1"/>
    </xf>
    <xf numFmtId="165" fontId="10" fillId="0" borderId="0" xfId="1" applyNumberFormat="1" applyFont="1" applyFill="1" applyBorder="1" applyAlignment="1">
      <alignment horizontal="center" vertical="center" wrapText="1"/>
    </xf>
  </cellXfs>
  <cellStyles count="58">
    <cellStyle name="Comma" xfId="1" builtinId="3"/>
    <cellStyle name="Comma [0]" xfId="11" builtinId="6"/>
    <cellStyle name="Comma [0] 2" xfId="14"/>
    <cellStyle name="Comma [0] 3" xfId="38"/>
    <cellStyle name="Comma [0] 3 2" xfId="52"/>
    <cellStyle name="Comma [0] 4" xfId="43"/>
    <cellStyle name="Comma [0] 4 2" xfId="57"/>
    <cellStyle name="Comma 10" xfId="17"/>
    <cellStyle name="Comma 11" xfId="28"/>
    <cellStyle name="Comma 11 2 2" xfId="44"/>
    <cellStyle name="Comma 12" xfId="29"/>
    <cellStyle name="Comma 13" xfId="31"/>
    <cellStyle name="Comma 14" xfId="32"/>
    <cellStyle name="Comma 15" xfId="30"/>
    <cellStyle name="Comma 16" xfId="33"/>
    <cellStyle name="Comma 17" xfId="34"/>
    <cellStyle name="Comma 18" xfId="35"/>
    <cellStyle name="Comma 19" xfId="9"/>
    <cellStyle name="Comma 2" xfId="2"/>
    <cellStyle name="Comma 2 2" xfId="18"/>
    <cellStyle name="Comma 20" xfId="36"/>
    <cellStyle name="Comma 21" xfId="37"/>
    <cellStyle name="Comma 21 2" xfId="51"/>
    <cellStyle name="Comma 22" xfId="40"/>
    <cellStyle name="Comma 22 2" xfId="54"/>
    <cellStyle name="Comma 23" xfId="41"/>
    <cellStyle name="Comma 23 2" xfId="55"/>
    <cellStyle name="Comma 24" xfId="42"/>
    <cellStyle name="Comma 24 2" xfId="56"/>
    <cellStyle name="Comma 3" xfId="13"/>
    <cellStyle name="Comma 4" xfId="16"/>
    <cellStyle name="Comma 5" xfId="21"/>
    <cellStyle name="Comma 5 2" xfId="46"/>
    <cellStyle name="Comma 6" xfId="23"/>
    <cellStyle name="Comma 6 2" xfId="47"/>
    <cellStyle name="Comma 7" xfId="25"/>
    <cellStyle name="Comma 7 2" xfId="49"/>
    <cellStyle name="Comma 8" xfId="26"/>
    <cellStyle name="Comma 8 2" xfId="50"/>
    <cellStyle name="Comma 9" xfId="27"/>
    <cellStyle name="Normal" xfId="0" builtinId="0"/>
    <cellStyle name="Normal 2" xfId="3"/>
    <cellStyle name="Normal 3" xfId="10"/>
    <cellStyle name="Normal 35 2" xfId="4"/>
    <cellStyle name="Normal 4" xfId="8"/>
    <cellStyle name="Normal 5" xfId="12"/>
    <cellStyle name="Normal 6" xfId="20"/>
    <cellStyle name="Normal 6 2" xfId="45"/>
    <cellStyle name="Normal 7" xfId="22"/>
    <cellStyle name="Normal 8" xfId="39"/>
    <cellStyle name="Normal 8 2" xfId="53"/>
    <cellStyle name="Normal_Bieu mau (CV )" xfId="5"/>
    <cellStyle name="Normal_Bieu mau (CV ) 2 2" xfId="6"/>
    <cellStyle name="Normal_Sheet1" xfId="7"/>
    <cellStyle name="Percent" xfId="19" builtinId="5"/>
    <cellStyle name="Percent 2" xfId="24"/>
    <cellStyle name="Percent 2 2" xfId="48"/>
    <cellStyle name="Style 1" xfId="1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19</xdr:col>
      <xdr:colOff>0</xdr:colOff>
      <xdr:row>214</xdr:row>
      <xdr:rowOff>0</xdr:rowOff>
    </xdr:from>
    <xdr:ext cx="184731" cy="264560"/>
    <xdr:sp macro="" textlink="">
      <xdr:nvSpPr>
        <xdr:cNvPr id="2" name="TextBox 1"/>
        <xdr:cNvSpPr txBox="1"/>
      </xdr:nvSpPr>
      <xdr:spPr>
        <a:xfrm>
          <a:off x="14239875" y="493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11</xdr:col>
      <xdr:colOff>0</xdr:colOff>
      <xdr:row>285</xdr:row>
      <xdr:rowOff>0</xdr:rowOff>
    </xdr:from>
    <xdr:ext cx="184731" cy="264560"/>
    <xdr:sp macro="" textlink="">
      <xdr:nvSpPr>
        <xdr:cNvPr id="2" name="TextBox 1"/>
        <xdr:cNvSpPr txBox="1"/>
      </xdr:nvSpPr>
      <xdr:spPr>
        <a:xfrm>
          <a:off x="14125575" y="3633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71</xdr:col>
      <xdr:colOff>0</xdr:colOff>
      <xdr:row>93</xdr:row>
      <xdr:rowOff>0</xdr:rowOff>
    </xdr:from>
    <xdr:ext cx="184731" cy="264560"/>
    <xdr:sp macro="" textlink="">
      <xdr:nvSpPr>
        <xdr:cNvPr id="2" name="TextBox 1"/>
        <xdr:cNvSpPr txBox="1"/>
      </xdr:nvSpPr>
      <xdr:spPr>
        <a:xfrm>
          <a:off x="14620875" y="5070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1</xdr:col>
      <xdr:colOff>1971675</xdr:colOff>
      <xdr:row>93</xdr:row>
      <xdr:rowOff>0</xdr:rowOff>
    </xdr:from>
    <xdr:to>
      <xdr:col>1</xdr:col>
      <xdr:colOff>1971675</xdr:colOff>
      <xdr:row>94</xdr:row>
      <xdr:rowOff>19050</xdr:rowOff>
    </xdr:to>
    <xdr:sp macro="" textlink="">
      <xdr:nvSpPr>
        <xdr:cNvPr id="2" name="Text Box 8"/>
        <xdr:cNvSpPr txBox="1">
          <a:spLocks noChangeArrowheads="1"/>
        </xdr:cNvSpPr>
      </xdr:nvSpPr>
      <xdr:spPr bwMode="auto">
        <a:xfrm>
          <a:off x="2266950" y="377571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93</xdr:row>
      <xdr:rowOff>0</xdr:rowOff>
    </xdr:from>
    <xdr:to>
      <xdr:col>1</xdr:col>
      <xdr:colOff>1971675</xdr:colOff>
      <xdr:row>94</xdr:row>
      <xdr:rowOff>19050</xdr:rowOff>
    </xdr:to>
    <xdr:sp macro="" textlink="">
      <xdr:nvSpPr>
        <xdr:cNvPr id="3" name="Text Box 8"/>
        <xdr:cNvSpPr txBox="1">
          <a:spLocks noChangeArrowheads="1"/>
        </xdr:cNvSpPr>
      </xdr:nvSpPr>
      <xdr:spPr bwMode="auto">
        <a:xfrm>
          <a:off x="2266950" y="377571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93</xdr:row>
      <xdr:rowOff>0</xdr:rowOff>
    </xdr:from>
    <xdr:to>
      <xdr:col>1</xdr:col>
      <xdr:colOff>1971675</xdr:colOff>
      <xdr:row>94</xdr:row>
      <xdr:rowOff>19050</xdr:rowOff>
    </xdr:to>
    <xdr:sp macro="" textlink="">
      <xdr:nvSpPr>
        <xdr:cNvPr id="4" name="Text Box 8"/>
        <xdr:cNvSpPr txBox="1">
          <a:spLocks noChangeArrowheads="1"/>
        </xdr:cNvSpPr>
      </xdr:nvSpPr>
      <xdr:spPr bwMode="auto">
        <a:xfrm>
          <a:off x="2266950" y="377571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93</xdr:row>
      <xdr:rowOff>0</xdr:rowOff>
    </xdr:from>
    <xdr:to>
      <xdr:col>1</xdr:col>
      <xdr:colOff>1971675</xdr:colOff>
      <xdr:row>94</xdr:row>
      <xdr:rowOff>19050</xdr:rowOff>
    </xdr:to>
    <xdr:sp macro="" textlink="">
      <xdr:nvSpPr>
        <xdr:cNvPr id="5" name="Text Box 8"/>
        <xdr:cNvSpPr txBox="1">
          <a:spLocks noChangeArrowheads="1"/>
        </xdr:cNvSpPr>
      </xdr:nvSpPr>
      <xdr:spPr bwMode="auto">
        <a:xfrm>
          <a:off x="2266950" y="377571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93</xdr:row>
      <xdr:rowOff>0</xdr:rowOff>
    </xdr:from>
    <xdr:to>
      <xdr:col>1</xdr:col>
      <xdr:colOff>1971675</xdr:colOff>
      <xdr:row>94</xdr:row>
      <xdr:rowOff>19050</xdr:rowOff>
    </xdr:to>
    <xdr:sp macro="" textlink="">
      <xdr:nvSpPr>
        <xdr:cNvPr id="6" name="Text Box 8"/>
        <xdr:cNvSpPr txBox="1">
          <a:spLocks noChangeArrowheads="1"/>
        </xdr:cNvSpPr>
      </xdr:nvSpPr>
      <xdr:spPr bwMode="auto">
        <a:xfrm>
          <a:off x="2266950" y="377571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93</xdr:row>
      <xdr:rowOff>0</xdr:rowOff>
    </xdr:from>
    <xdr:to>
      <xdr:col>1</xdr:col>
      <xdr:colOff>1971675</xdr:colOff>
      <xdr:row>94</xdr:row>
      <xdr:rowOff>19050</xdr:rowOff>
    </xdr:to>
    <xdr:sp macro="" textlink="">
      <xdr:nvSpPr>
        <xdr:cNvPr id="7" name="Text Box 8"/>
        <xdr:cNvSpPr txBox="1">
          <a:spLocks noChangeArrowheads="1"/>
        </xdr:cNvSpPr>
      </xdr:nvSpPr>
      <xdr:spPr bwMode="auto">
        <a:xfrm>
          <a:off x="2266950" y="377571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93</xdr:row>
      <xdr:rowOff>0</xdr:rowOff>
    </xdr:from>
    <xdr:to>
      <xdr:col>1</xdr:col>
      <xdr:colOff>1971675</xdr:colOff>
      <xdr:row>94</xdr:row>
      <xdr:rowOff>19050</xdr:rowOff>
    </xdr:to>
    <xdr:sp macro="" textlink="">
      <xdr:nvSpPr>
        <xdr:cNvPr id="8" name="Text Box 8"/>
        <xdr:cNvSpPr txBox="1">
          <a:spLocks noChangeArrowheads="1"/>
        </xdr:cNvSpPr>
      </xdr:nvSpPr>
      <xdr:spPr bwMode="auto">
        <a:xfrm>
          <a:off x="2266950" y="377571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93</xdr:row>
      <xdr:rowOff>0</xdr:rowOff>
    </xdr:from>
    <xdr:to>
      <xdr:col>1</xdr:col>
      <xdr:colOff>1971675</xdr:colOff>
      <xdr:row>94</xdr:row>
      <xdr:rowOff>19050</xdr:rowOff>
    </xdr:to>
    <xdr:sp macro="" textlink="">
      <xdr:nvSpPr>
        <xdr:cNvPr id="9" name="Text Box 8"/>
        <xdr:cNvSpPr txBox="1">
          <a:spLocks noChangeArrowheads="1"/>
        </xdr:cNvSpPr>
      </xdr:nvSpPr>
      <xdr:spPr bwMode="auto">
        <a:xfrm>
          <a:off x="2266950" y="377571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93</xdr:row>
      <xdr:rowOff>0</xdr:rowOff>
    </xdr:from>
    <xdr:to>
      <xdr:col>1</xdr:col>
      <xdr:colOff>1971675</xdr:colOff>
      <xdr:row>94</xdr:row>
      <xdr:rowOff>19050</xdr:rowOff>
    </xdr:to>
    <xdr:sp macro="" textlink="">
      <xdr:nvSpPr>
        <xdr:cNvPr id="10" name="Text Box 8"/>
        <xdr:cNvSpPr txBox="1">
          <a:spLocks noChangeArrowheads="1"/>
        </xdr:cNvSpPr>
      </xdr:nvSpPr>
      <xdr:spPr bwMode="auto">
        <a:xfrm>
          <a:off x="2266950" y="377571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93</xdr:row>
      <xdr:rowOff>0</xdr:rowOff>
    </xdr:from>
    <xdr:to>
      <xdr:col>1</xdr:col>
      <xdr:colOff>1971675</xdr:colOff>
      <xdr:row>94</xdr:row>
      <xdr:rowOff>19050</xdr:rowOff>
    </xdr:to>
    <xdr:sp macro="" textlink="">
      <xdr:nvSpPr>
        <xdr:cNvPr id="11" name="Text Box 8"/>
        <xdr:cNvSpPr txBox="1">
          <a:spLocks noChangeArrowheads="1"/>
        </xdr:cNvSpPr>
      </xdr:nvSpPr>
      <xdr:spPr bwMode="auto">
        <a:xfrm>
          <a:off x="2266950" y="377571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93</xdr:row>
      <xdr:rowOff>0</xdr:rowOff>
    </xdr:from>
    <xdr:to>
      <xdr:col>1</xdr:col>
      <xdr:colOff>1971675</xdr:colOff>
      <xdr:row>94</xdr:row>
      <xdr:rowOff>19050</xdr:rowOff>
    </xdr:to>
    <xdr:sp macro="" textlink="">
      <xdr:nvSpPr>
        <xdr:cNvPr id="12" name="Text Box 8"/>
        <xdr:cNvSpPr txBox="1">
          <a:spLocks noChangeArrowheads="1"/>
        </xdr:cNvSpPr>
      </xdr:nvSpPr>
      <xdr:spPr bwMode="auto">
        <a:xfrm>
          <a:off x="2266950" y="377571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93</xdr:row>
      <xdr:rowOff>0</xdr:rowOff>
    </xdr:from>
    <xdr:to>
      <xdr:col>1</xdr:col>
      <xdr:colOff>1971675</xdr:colOff>
      <xdr:row>94</xdr:row>
      <xdr:rowOff>19050</xdr:rowOff>
    </xdr:to>
    <xdr:sp macro="" textlink="">
      <xdr:nvSpPr>
        <xdr:cNvPr id="13" name="Text Box 8"/>
        <xdr:cNvSpPr txBox="1">
          <a:spLocks noChangeArrowheads="1"/>
        </xdr:cNvSpPr>
      </xdr:nvSpPr>
      <xdr:spPr bwMode="auto">
        <a:xfrm>
          <a:off x="2266950" y="377571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93</xdr:row>
      <xdr:rowOff>0</xdr:rowOff>
    </xdr:from>
    <xdr:to>
      <xdr:col>1</xdr:col>
      <xdr:colOff>1971675</xdr:colOff>
      <xdr:row>94</xdr:row>
      <xdr:rowOff>19050</xdr:rowOff>
    </xdr:to>
    <xdr:sp macro="" textlink="">
      <xdr:nvSpPr>
        <xdr:cNvPr id="14" name="Text Box 8"/>
        <xdr:cNvSpPr txBox="1">
          <a:spLocks noChangeArrowheads="1"/>
        </xdr:cNvSpPr>
      </xdr:nvSpPr>
      <xdr:spPr bwMode="auto">
        <a:xfrm>
          <a:off x="2266950" y="377571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93</xdr:row>
      <xdr:rowOff>0</xdr:rowOff>
    </xdr:from>
    <xdr:to>
      <xdr:col>1</xdr:col>
      <xdr:colOff>1971675</xdr:colOff>
      <xdr:row>94</xdr:row>
      <xdr:rowOff>19050</xdr:rowOff>
    </xdr:to>
    <xdr:sp macro="" textlink="">
      <xdr:nvSpPr>
        <xdr:cNvPr id="15" name="Text Box 8"/>
        <xdr:cNvSpPr txBox="1">
          <a:spLocks noChangeArrowheads="1"/>
        </xdr:cNvSpPr>
      </xdr:nvSpPr>
      <xdr:spPr bwMode="auto">
        <a:xfrm>
          <a:off x="2266950" y="377571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93</xdr:row>
      <xdr:rowOff>0</xdr:rowOff>
    </xdr:from>
    <xdr:to>
      <xdr:col>1</xdr:col>
      <xdr:colOff>1971675</xdr:colOff>
      <xdr:row>94</xdr:row>
      <xdr:rowOff>19050</xdr:rowOff>
    </xdr:to>
    <xdr:sp macro="" textlink="">
      <xdr:nvSpPr>
        <xdr:cNvPr id="16" name="Text Box 8"/>
        <xdr:cNvSpPr txBox="1">
          <a:spLocks noChangeArrowheads="1"/>
        </xdr:cNvSpPr>
      </xdr:nvSpPr>
      <xdr:spPr bwMode="auto">
        <a:xfrm>
          <a:off x="2266950" y="377571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93</xdr:row>
      <xdr:rowOff>0</xdr:rowOff>
    </xdr:from>
    <xdr:to>
      <xdr:col>1</xdr:col>
      <xdr:colOff>1971675</xdr:colOff>
      <xdr:row>94</xdr:row>
      <xdr:rowOff>19050</xdr:rowOff>
    </xdr:to>
    <xdr:sp macro="" textlink="">
      <xdr:nvSpPr>
        <xdr:cNvPr id="17" name="Text Box 8"/>
        <xdr:cNvSpPr txBox="1">
          <a:spLocks noChangeArrowheads="1"/>
        </xdr:cNvSpPr>
      </xdr:nvSpPr>
      <xdr:spPr bwMode="auto">
        <a:xfrm>
          <a:off x="2266950" y="377571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93</xdr:row>
      <xdr:rowOff>0</xdr:rowOff>
    </xdr:from>
    <xdr:to>
      <xdr:col>1</xdr:col>
      <xdr:colOff>1971675</xdr:colOff>
      <xdr:row>94</xdr:row>
      <xdr:rowOff>19050</xdr:rowOff>
    </xdr:to>
    <xdr:sp macro="" textlink="">
      <xdr:nvSpPr>
        <xdr:cNvPr id="18" name="Text Box 8"/>
        <xdr:cNvSpPr txBox="1">
          <a:spLocks noChangeArrowheads="1"/>
        </xdr:cNvSpPr>
      </xdr:nvSpPr>
      <xdr:spPr bwMode="auto">
        <a:xfrm>
          <a:off x="2266950" y="377571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93</xdr:row>
      <xdr:rowOff>0</xdr:rowOff>
    </xdr:from>
    <xdr:to>
      <xdr:col>1</xdr:col>
      <xdr:colOff>1971675</xdr:colOff>
      <xdr:row>94</xdr:row>
      <xdr:rowOff>19050</xdr:rowOff>
    </xdr:to>
    <xdr:sp macro="" textlink="">
      <xdr:nvSpPr>
        <xdr:cNvPr id="19" name="Text Box 8"/>
        <xdr:cNvSpPr txBox="1">
          <a:spLocks noChangeArrowheads="1"/>
        </xdr:cNvSpPr>
      </xdr:nvSpPr>
      <xdr:spPr bwMode="auto">
        <a:xfrm>
          <a:off x="2266950" y="377571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93</xdr:row>
      <xdr:rowOff>0</xdr:rowOff>
    </xdr:from>
    <xdr:to>
      <xdr:col>1</xdr:col>
      <xdr:colOff>1971675</xdr:colOff>
      <xdr:row>94</xdr:row>
      <xdr:rowOff>19050</xdr:rowOff>
    </xdr:to>
    <xdr:sp macro="" textlink="">
      <xdr:nvSpPr>
        <xdr:cNvPr id="20" name="Text Box 8"/>
        <xdr:cNvSpPr txBox="1">
          <a:spLocks noChangeArrowheads="1"/>
        </xdr:cNvSpPr>
      </xdr:nvSpPr>
      <xdr:spPr bwMode="auto">
        <a:xfrm>
          <a:off x="2266950" y="377571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93</xdr:row>
      <xdr:rowOff>0</xdr:rowOff>
    </xdr:from>
    <xdr:to>
      <xdr:col>1</xdr:col>
      <xdr:colOff>1971675</xdr:colOff>
      <xdr:row>94</xdr:row>
      <xdr:rowOff>19050</xdr:rowOff>
    </xdr:to>
    <xdr:sp macro="" textlink="">
      <xdr:nvSpPr>
        <xdr:cNvPr id="21" name="Text Box 8"/>
        <xdr:cNvSpPr txBox="1">
          <a:spLocks noChangeArrowheads="1"/>
        </xdr:cNvSpPr>
      </xdr:nvSpPr>
      <xdr:spPr bwMode="auto">
        <a:xfrm>
          <a:off x="2266950" y="377571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93</xdr:row>
      <xdr:rowOff>0</xdr:rowOff>
    </xdr:from>
    <xdr:to>
      <xdr:col>1</xdr:col>
      <xdr:colOff>1971675</xdr:colOff>
      <xdr:row>94</xdr:row>
      <xdr:rowOff>19050</xdr:rowOff>
    </xdr:to>
    <xdr:sp macro="" textlink="">
      <xdr:nvSpPr>
        <xdr:cNvPr id="22" name="Text Box 8"/>
        <xdr:cNvSpPr txBox="1">
          <a:spLocks noChangeArrowheads="1"/>
        </xdr:cNvSpPr>
      </xdr:nvSpPr>
      <xdr:spPr bwMode="auto">
        <a:xfrm>
          <a:off x="2266950" y="377571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93</xdr:row>
      <xdr:rowOff>0</xdr:rowOff>
    </xdr:from>
    <xdr:to>
      <xdr:col>1</xdr:col>
      <xdr:colOff>1971675</xdr:colOff>
      <xdr:row>94</xdr:row>
      <xdr:rowOff>19050</xdr:rowOff>
    </xdr:to>
    <xdr:sp macro="" textlink="">
      <xdr:nvSpPr>
        <xdr:cNvPr id="23" name="Text Box 8"/>
        <xdr:cNvSpPr txBox="1">
          <a:spLocks noChangeArrowheads="1"/>
        </xdr:cNvSpPr>
      </xdr:nvSpPr>
      <xdr:spPr bwMode="auto">
        <a:xfrm>
          <a:off x="2266950" y="377571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93</xdr:row>
      <xdr:rowOff>0</xdr:rowOff>
    </xdr:from>
    <xdr:to>
      <xdr:col>1</xdr:col>
      <xdr:colOff>1971675</xdr:colOff>
      <xdr:row>94</xdr:row>
      <xdr:rowOff>19050</xdr:rowOff>
    </xdr:to>
    <xdr:sp macro="" textlink="">
      <xdr:nvSpPr>
        <xdr:cNvPr id="24" name="Text Box 8"/>
        <xdr:cNvSpPr txBox="1">
          <a:spLocks noChangeArrowheads="1"/>
        </xdr:cNvSpPr>
      </xdr:nvSpPr>
      <xdr:spPr bwMode="auto">
        <a:xfrm>
          <a:off x="2266950" y="377571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93</xdr:row>
      <xdr:rowOff>0</xdr:rowOff>
    </xdr:from>
    <xdr:to>
      <xdr:col>1</xdr:col>
      <xdr:colOff>1971675</xdr:colOff>
      <xdr:row>94</xdr:row>
      <xdr:rowOff>19050</xdr:rowOff>
    </xdr:to>
    <xdr:sp macro="" textlink="">
      <xdr:nvSpPr>
        <xdr:cNvPr id="25" name="Text Box 8"/>
        <xdr:cNvSpPr txBox="1">
          <a:spLocks noChangeArrowheads="1"/>
        </xdr:cNvSpPr>
      </xdr:nvSpPr>
      <xdr:spPr bwMode="auto">
        <a:xfrm>
          <a:off x="2266950" y="377571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93</xdr:row>
      <xdr:rowOff>0</xdr:rowOff>
    </xdr:from>
    <xdr:to>
      <xdr:col>1</xdr:col>
      <xdr:colOff>1971675</xdr:colOff>
      <xdr:row>94</xdr:row>
      <xdr:rowOff>19050</xdr:rowOff>
    </xdr:to>
    <xdr:sp macro="" textlink="">
      <xdr:nvSpPr>
        <xdr:cNvPr id="26" name="Text Box 8"/>
        <xdr:cNvSpPr txBox="1">
          <a:spLocks noChangeArrowheads="1"/>
        </xdr:cNvSpPr>
      </xdr:nvSpPr>
      <xdr:spPr bwMode="auto">
        <a:xfrm>
          <a:off x="2266950" y="377571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93</xdr:row>
      <xdr:rowOff>0</xdr:rowOff>
    </xdr:from>
    <xdr:to>
      <xdr:col>1</xdr:col>
      <xdr:colOff>1971675</xdr:colOff>
      <xdr:row>94</xdr:row>
      <xdr:rowOff>19050</xdr:rowOff>
    </xdr:to>
    <xdr:sp macro="" textlink="">
      <xdr:nvSpPr>
        <xdr:cNvPr id="27" name="Text Box 8"/>
        <xdr:cNvSpPr txBox="1">
          <a:spLocks noChangeArrowheads="1"/>
        </xdr:cNvSpPr>
      </xdr:nvSpPr>
      <xdr:spPr bwMode="auto">
        <a:xfrm>
          <a:off x="2266950" y="377571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93</xdr:row>
      <xdr:rowOff>0</xdr:rowOff>
    </xdr:from>
    <xdr:to>
      <xdr:col>1</xdr:col>
      <xdr:colOff>1971675</xdr:colOff>
      <xdr:row>94</xdr:row>
      <xdr:rowOff>19050</xdr:rowOff>
    </xdr:to>
    <xdr:sp macro="" textlink="">
      <xdr:nvSpPr>
        <xdr:cNvPr id="28" name="Text Box 8"/>
        <xdr:cNvSpPr txBox="1">
          <a:spLocks noChangeArrowheads="1"/>
        </xdr:cNvSpPr>
      </xdr:nvSpPr>
      <xdr:spPr bwMode="auto">
        <a:xfrm>
          <a:off x="2266950" y="377571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93</xdr:row>
      <xdr:rowOff>0</xdr:rowOff>
    </xdr:from>
    <xdr:to>
      <xdr:col>1</xdr:col>
      <xdr:colOff>1971675</xdr:colOff>
      <xdr:row>94</xdr:row>
      <xdr:rowOff>19050</xdr:rowOff>
    </xdr:to>
    <xdr:sp macro="" textlink="">
      <xdr:nvSpPr>
        <xdr:cNvPr id="29" name="Text Box 8"/>
        <xdr:cNvSpPr txBox="1">
          <a:spLocks noChangeArrowheads="1"/>
        </xdr:cNvSpPr>
      </xdr:nvSpPr>
      <xdr:spPr bwMode="auto">
        <a:xfrm>
          <a:off x="2266950" y="377571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93</xdr:row>
      <xdr:rowOff>0</xdr:rowOff>
    </xdr:from>
    <xdr:to>
      <xdr:col>1</xdr:col>
      <xdr:colOff>1971675</xdr:colOff>
      <xdr:row>94</xdr:row>
      <xdr:rowOff>19050</xdr:rowOff>
    </xdr:to>
    <xdr:sp macro="" textlink="">
      <xdr:nvSpPr>
        <xdr:cNvPr id="30" name="Text Box 8"/>
        <xdr:cNvSpPr txBox="1">
          <a:spLocks noChangeArrowheads="1"/>
        </xdr:cNvSpPr>
      </xdr:nvSpPr>
      <xdr:spPr bwMode="auto">
        <a:xfrm>
          <a:off x="2266950" y="377571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93</xdr:row>
      <xdr:rowOff>0</xdr:rowOff>
    </xdr:from>
    <xdr:to>
      <xdr:col>1</xdr:col>
      <xdr:colOff>1971675</xdr:colOff>
      <xdr:row>94</xdr:row>
      <xdr:rowOff>19050</xdr:rowOff>
    </xdr:to>
    <xdr:sp macro="" textlink="">
      <xdr:nvSpPr>
        <xdr:cNvPr id="31" name="Text Box 8"/>
        <xdr:cNvSpPr txBox="1">
          <a:spLocks noChangeArrowheads="1"/>
        </xdr:cNvSpPr>
      </xdr:nvSpPr>
      <xdr:spPr bwMode="auto">
        <a:xfrm>
          <a:off x="2266950" y="377571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93</xdr:row>
      <xdr:rowOff>0</xdr:rowOff>
    </xdr:from>
    <xdr:to>
      <xdr:col>1</xdr:col>
      <xdr:colOff>1971675</xdr:colOff>
      <xdr:row>94</xdr:row>
      <xdr:rowOff>19050</xdr:rowOff>
    </xdr:to>
    <xdr:sp macro="" textlink="">
      <xdr:nvSpPr>
        <xdr:cNvPr id="32" name="Text Box 8"/>
        <xdr:cNvSpPr txBox="1">
          <a:spLocks noChangeArrowheads="1"/>
        </xdr:cNvSpPr>
      </xdr:nvSpPr>
      <xdr:spPr bwMode="auto">
        <a:xfrm>
          <a:off x="2266950" y="377571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93</xdr:row>
      <xdr:rowOff>0</xdr:rowOff>
    </xdr:from>
    <xdr:to>
      <xdr:col>1</xdr:col>
      <xdr:colOff>1971675</xdr:colOff>
      <xdr:row>94</xdr:row>
      <xdr:rowOff>19050</xdr:rowOff>
    </xdr:to>
    <xdr:sp macro="" textlink="">
      <xdr:nvSpPr>
        <xdr:cNvPr id="33" name="Text Box 8"/>
        <xdr:cNvSpPr txBox="1">
          <a:spLocks noChangeArrowheads="1"/>
        </xdr:cNvSpPr>
      </xdr:nvSpPr>
      <xdr:spPr bwMode="auto">
        <a:xfrm>
          <a:off x="2266950" y="377571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93</xdr:row>
      <xdr:rowOff>0</xdr:rowOff>
    </xdr:from>
    <xdr:to>
      <xdr:col>1</xdr:col>
      <xdr:colOff>1971675</xdr:colOff>
      <xdr:row>94</xdr:row>
      <xdr:rowOff>19050</xdr:rowOff>
    </xdr:to>
    <xdr:sp macro="" textlink="">
      <xdr:nvSpPr>
        <xdr:cNvPr id="34" name="Text Box 8"/>
        <xdr:cNvSpPr txBox="1">
          <a:spLocks noChangeArrowheads="1"/>
        </xdr:cNvSpPr>
      </xdr:nvSpPr>
      <xdr:spPr bwMode="auto">
        <a:xfrm>
          <a:off x="2266950" y="377571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93</xdr:row>
      <xdr:rowOff>0</xdr:rowOff>
    </xdr:from>
    <xdr:to>
      <xdr:col>1</xdr:col>
      <xdr:colOff>1971675</xdr:colOff>
      <xdr:row>94</xdr:row>
      <xdr:rowOff>19050</xdr:rowOff>
    </xdr:to>
    <xdr:sp macro="" textlink="">
      <xdr:nvSpPr>
        <xdr:cNvPr id="35" name="Text Box 8"/>
        <xdr:cNvSpPr txBox="1">
          <a:spLocks noChangeArrowheads="1"/>
        </xdr:cNvSpPr>
      </xdr:nvSpPr>
      <xdr:spPr bwMode="auto">
        <a:xfrm>
          <a:off x="2266950" y="377571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93</xdr:row>
      <xdr:rowOff>0</xdr:rowOff>
    </xdr:from>
    <xdr:to>
      <xdr:col>1</xdr:col>
      <xdr:colOff>1971675</xdr:colOff>
      <xdr:row>94</xdr:row>
      <xdr:rowOff>19050</xdr:rowOff>
    </xdr:to>
    <xdr:sp macro="" textlink="">
      <xdr:nvSpPr>
        <xdr:cNvPr id="36" name="Text Box 8"/>
        <xdr:cNvSpPr txBox="1">
          <a:spLocks noChangeArrowheads="1"/>
        </xdr:cNvSpPr>
      </xdr:nvSpPr>
      <xdr:spPr bwMode="auto">
        <a:xfrm>
          <a:off x="2266950" y="377571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93</xdr:row>
      <xdr:rowOff>0</xdr:rowOff>
    </xdr:from>
    <xdr:to>
      <xdr:col>1</xdr:col>
      <xdr:colOff>1971675</xdr:colOff>
      <xdr:row>94</xdr:row>
      <xdr:rowOff>19050</xdr:rowOff>
    </xdr:to>
    <xdr:sp macro="" textlink="">
      <xdr:nvSpPr>
        <xdr:cNvPr id="37" name="Text Box 8"/>
        <xdr:cNvSpPr txBox="1">
          <a:spLocks noChangeArrowheads="1"/>
        </xdr:cNvSpPr>
      </xdr:nvSpPr>
      <xdr:spPr bwMode="auto">
        <a:xfrm>
          <a:off x="2266950" y="377571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93</xdr:row>
      <xdr:rowOff>0</xdr:rowOff>
    </xdr:from>
    <xdr:to>
      <xdr:col>1</xdr:col>
      <xdr:colOff>1971675</xdr:colOff>
      <xdr:row>94</xdr:row>
      <xdr:rowOff>19050</xdr:rowOff>
    </xdr:to>
    <xdr:sp macro="" textlink="">
      <xdr:nvSpPr>
        <xdr:cNvPr id="38" name="Text Box 8"/>
        <xdr:cNvSpPr txBox="1">
          <a:spLocks noChangeArrowheads="1"/>
        </xdr:cNvSpPr>
      </xdr:nvSpPr>
      <xdr:spPr bwMode="auto">
        <a:xfrm>
          <a:off x="2266950" y="377571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93</xdr:row>
      <xdr:rowOff>0</xdr:rowOff>
    </xdr:from>
    <xdr:to>
      <xdr:col>1</xdr:col>
      <xdr:colOff>1971675</xdr:colOff>
      <xdr:row>94</xdr:row>
      <xdr:rowOff>19050</xdr:rowOff>
    </xdr:to>
    <xdr:sp macro="" textlink="">
      <xdr:nvSpPr>
        <xdr:cNvPr id="39" name="Text Box 8"/>
        <xdr:cNvSpPr txBox="1">
          <a:spLocks noChangeArrowheads="1"/>
        </xdr:cNvSpPr>
      </xdr:nvSpPr>
      <xdr:spPr bwMode="auto">
        <a:xfrm>
          <a:off x="2266950" y="377571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93</xdr:row>
      <xdr:rowOff>0</xdr:rowOff>
    </xdr:from>
    <xdr:to>
      <xdr:col>1</xdr:col>
      <xdr:colOff>1971675</xdr:colOff>
      <xdr:row>94</xdr:row>
      <xdr:rowOff>19050</xdr:rowOff>
    </xdr:to>
    <xdr:sp macro="" textlink="">
      <xdr:nvSpPr>
        <xdr:cNvPr id="40" name="Text Box 8"/>
        <xdr:cNvSpPr txBox="1">
          <a:spLocks noChangeArrowheads="1"/>
        </xdr:cNvSpPr>
      </xdr:nvSpPr>
      <xdr:spPr bwMode="auto">
        <a:xfrm>
          <a:off x="2266950" y="377571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93</xdr:row>
      <xdr:rowOff>0</xdr:rowOff>
    </xdr:from>
    <xdr:to>
      <xdr:col>1</xdr:col>
      <xdr:colOff>1971675</xdr:colOff>
      <xdr:row>94</xdr:row>
      <xdr:rowOff>19050</xdr:rowOff>
    </xdr:to>
    <xdr:sp macro="" textlink="">
      <xdr:nvSpPr>
        <xdr:cNvPr id="41" name="Text Box 8"/>
        <xdr:cNvSpPr txBox="1">
          <a:spLocks noChangeArrowheads="1"/>
        </xdr:cNvSpPr>
      </xdr:nvSpPr>
      <xdr:spPr bwMode="auto">
        <a:xfrm>
          <a:off x="2266950" y="377571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93</xdr:row>
      <xdr:rowOff>0</xdr:rowOff>
    </xdr:from>
    <xdr:to>
      <xdr:col>1</xdr:col>
      <xdr:colOff>1971675</xdr:colOff>
      <xdr:row>94</xdr:row>
      <xdr:rowOff>19050</xdr:rowOff>
    </xdr:to>
    <xdr:sp macro="" textlink="">
      <xdr:nvSpPr>
        <xdr:cNvPr id="42" name="Text Box 8"/>
        <xdr:cNvSpPr txBox="1">
          <a:spLocks noChangeArrowheads="1"/>
        </xdr:cNvSpPr>
      </xdr:nvSpPr>
      <xdr:spPr bwMode="auto">
        <a:xfrm>
          <a:off x="2266950" y="377571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93</xdr:row>
      <xdr:rowOff>0</xdr:rowOff>
    </xdr:from>
    <xdr:to>
      <xdr:col>1</xdr:col>
      <xdr:colOff>1971675</xdr:colOff>
      <xdr:row>94</xdr:row>
      <xdr:rowOff>19050</xdr:rowOff>
    </xdr:to>
    <xdr:sp macro="" textlink="">
      <xdr:nvSpPr>
        <xdr:cNvPr id="43" name="Text Box 8"/>
        <xdr:cNvSpPr txBox="1">
          <a:spLocks noChangeArrowheads="1"/>
        </xdr:cNvSpPr>
      </xdr:nvSpPr>
      <xdr:spPr bwMode="auto">
        <a:xfrm>
          <a:off x="2266950" y="377571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93</xdr:row>
      <xdr:rowOff>0</xdr:rowOff>
    </xdr:from>
    <xdr:to>
      <xdr:col>1</xdr:col>
      <xdr:colOff>1971675</xdr:colOff>
      <xdr:row>94</xdr:row>
      <xdr:rowOff>19050</xdr:rowOff>
    </xdr:to>
    <xdr:sp macro="" textlink="">
      <xdr:nvSpPr>
        <xdr:cNvPr id="44" name="Text Box 8"/>
        <xdr:cNvSpPr txBox="1">
          <a:spLocks noChangeArrowheads="1"/>
        </xdr:cNvSpPr>
      </xdr:nvSpPr>
      <xdr:spPr bwMode="auto">
        <a:xfrm>
          <a:off x="2266950" y="377571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93</xdr:row>
      <xdr:rowOff>0</xdr:rowOff>
    </xdr:from>
    <xdr:to>
      <xdr:col>1</xdr:col>
      <xdr:colOff>1971675</xdr:colOff>
      <xdr:row>94</xdr:row>
      <xdr:rowOff>19050</xdr:rowOff>
    </xdr:to>
    <xdr:sp macro="" textlink="">
      <xdr:nvSpPr>
        <xdr:cNvPr id="45" name="Text Box 8"/>
        <xdr:cNvSpPr txBox="1">
          <a:spLocks noChangeArrowheads="1"/>
        </xdr:cNvSpPr>
      </xdr:nvSpPr>
      <xdr:spPr bwMode="auto">
        <a:xfrm>
          <a:off x="2266950" y="377571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93</xdr:row>
      <xdr:rowOff>0</xdr:rowOff>
    </xdr:from>
    <xdr:to>
      <xdr:col>1</xdr:col>
      <xdr:colOff>1971675</xdr:colOff>
      <xdr:row>94</xdr:row>
      <xdr:rowOff>19050</xdr:rowOff>
    </xdr:to>
    <xdr:sp macro="" textlink="">
      <xdr:nvSpPr>
        <xdr:cNvPr id="46" name="Text Box 8"/>
        <xdr:cNvSpPr txBox="1">
          <a:spLocks noChangeArrowheads="1"/>
        </xdr:cNvSpPr>
      </xdr:nvSpPr>
      <xdr:spPr bwMode="auto">
        <a:xfrm>
          <a:off x="2266950" y="377571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93</xdr:row>
      <xdr:rowOff>0</xdr:rowOff>
    </xdr:from>
    <xdr:to>
      <xdr:col>1</xdr:col>
      <xdr:colOff>1971675</xdr:colOff>
      <xdr:row>94</xdr:row>
      <xdr:rowOff>19050</xdr:rowOff>
    </xdr:to>
    <xdr:sp macro="" textlink="">
      <xdr:nvSpPr>
        <xdr:cNvPr id="47" name="Text Box 8"/>
        <xdr:cNvSpPr txBox="1">
          <a:spLocks noChangeArrowheads="1"/>
        </xdr:cNvSpPr>
      </xdr:nvSpPr>
      <xdr:spPr bwMode="auto">
        <a:xfrm>
          <a:off x="2266950" y="377571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93</xdr:row>
      <xdr:rowOff>0</xdr:rowOff>
    </xdr:from>
    <xdr:to>
      <xdr:col>1</xdr:col>
      <xdr:colOff>1971675</xdr:colOff>
      <xdr:row>94</xdr:row>
      <xdr:rowOff>19050</xdr:rowOff>
    </xdr:to>
    <xdr:sp macro="" textlink="">
      <xdr:nvSpPr>
        <xdr:cNvPr id="48" name="Text Box 8"/>
        <xdr:cNvSpPr txBox="1">
          <a:spLocks noChangeArrowheads="1"/>
        </xdr:cNvSpPr>
      </xdr:nvSpPr>
      <xdr:spPr bwMode="auto">
        <a:xfrm>
          <a:off x="2266950" y="377571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93</xdr:row>
      <xdr:rowOff>0</xdr:rowOff>
    </xdr:from>
    <xdr:to>
      <xdr:col>1</xdr:col>
      <xdr:colOff>1971675</xdr:colOff>
      <xdr:row>94</xdr:row>
      <xdr:rowOff>19050</xdr:rowOff>
    </xdr:to>
    <xdr:sp macro="" textlink="">
      <xdr:nvSpPr>
        <xdr:cNvPr id="49" name="Text Box 8"/>
        <xdr:cNvSpPr txBox="1">
          <a:spLocks noChangeArrowheads="1"/>
        </xdr:cNvSpPr>
      </xdr:nvSpPr>
      <xdr:spPr bwMode="auto">
        <a:xfrm>
          <a:off x="2266950" y="377571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93</xdr:row>
      <xdr:rowOff>0</xdr:rowOff>
    </xdr:from>
    <xdr:to>
      <xdr:col>1</xdr:col>
      <xdr:colOff>1971675</xdr:colOff>
      <xdr:row>94</xdr:row>
      <xdr:rowOff>19050</xdr:rowOff>
    </xdr:to>
    <xdr:sp macro="" textlink="">
      <xdr:nvSpPr>
        <xdr:cNvPr id="50" name="Text Box 8"/>
        <xdr:cNvSpPr txBox="1">
          <a:spLocks noChangeArrowheads="1"/>
        </xdr:cNvSpPr>
      </xdr:nvSpPr>
      <xdr:spPr bwMode="auto">
        <a:xfrm>
          <a:off x="2266950" y="377571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93</xdr:row>
      <xdr:rowOff>0</xdr:rowOff>
    </xdr:from>
    <xdr:to>
      <xdr:col>1</xdr:col>
      <xdr:colOff>1971675</xdr:colOff>
      <xdr:row>94</xdr:row>
      <xdr:rowOff>19050</xdr:rowOff>
    </xdr:to>
    <xdr:sp macro="" textlink="">
      <xdr:nvSpPr>
        <xdr:cNvPr id="51" name="Text Box 8"/>
        <xdr:cNvSpPr txBox="1">
          <a:spLocks noChangeArrowheads="1"/>
        </xdr:cNvSpPr>
      </xdr:nvSpPr>
      <xdr:spPr bwMode="auto">
        <a:xfrm>
          <a:off x="2266950" y="377571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93</xdr:row>
      <xdr:rowOff>0</xdr:rowOff>
    </xdr:from>
    <xdr:to>
      <xdr:col>1</xdr:col>
      <xdr:colOff>1971675</xdr:colOff>
      <xdr:row>94</xdr:row>
      <xdr:rowOff>19050</xdr:rowOff>
    </xdr:to>
    <xdr:sp macro="" textlink="">
      <xdr:nvSpPr>
        <xdr:cNvPr id="52" name="Text Box 8"/>
        <xdr:cNvSpPr txBox="1">
          <a:spLocks noChangeArrowheads="1"/>
        </xdr:cNvSpPr>
      </xdr:nvSpPr>
      <xdr:spPr bwMode="auto">
        <a:xfrm>
          <a:off x="2266950" y="377571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93</xdr:row>
      <xdr:rowOff>0</xdr:rowOff>
    </xdr:from>
    <xdr:to>
      <xdr:col>1</xdr:col>
      <xdr:colOff>1971675</xdr:colOff>
      <xdr:row>94</xdr:row>
      <xdr:rowOff>19050</xdr:rowOff>
    </xdr:to>
    <xdr:sp macro="" textlink="">
      <xdr:nvSpPr>
        <xdr:cNvPr id="53" name="Text Box 8"/>
        <xdr:cNvSpPr txBox="1">
          <a:spLocks noChangeArrowheads="1"/>
        </xdr:cNvSpPr>
      </xdr:nvSpPr>
      <xdr:spPr bwMode="auto">
        <a:xfrm>
          <a:off x="2266950" y="377571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93</xdr:row>
      <xdr:rowOff>0</xdr:rowOff>
    </xdr:from>
    <xdr:to>
      <xdr:col>1</xdr:col>
      <xdr:colOff>1971675</xdr:colOff>
      <xdr:row>94</xdr:row>
      <xdr:rowOff>19050</xdr:rowOff>
    </xdr:to>
    <xdr:sp macro="" textlink="">
      <xdr:nvSpPr>
        <xdr:cNvPr id="54" name="Text Box 8"/>
        <xdr:cNvSpPr txBox="1">
          <a:spLocks noChangeArrowheads="1"/>
        </xdr:cNvSpPr>
      </xdr:nvSpPr>
      <xdr:spPr bwMode="auto">
        <a:xfrm>
          <a:off x="2266950" y="377571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93</xdr:row>
      <xdr:rowOff>0</xdr:rowOff>
    </xdr:from>
    <xdr:to>
      <xdr:col>1</xdr:col>
      <xdr:colOff>1971675</xdr:colOff>
      <xdr:row>94</xdr:row>
      <xdr:rowOff>19050</xdr:rowOff>
    </xdr:to>
    <xdr:sp macro="" textlink="">
      <xdr:nvSpPr>
        <xdr:cNvPr id="55" name="Text Box 8"/>
        <xdr:cNvSpPr txBox="1">
          <a:spLocks noChangeArrowheads="1"/>
        </xdr:cNvSpPr>
      </xdr:nvSpPr>
      <xdr:spPr bwMode="auto">
        <a:xfrm>
          <a:off x="2266950" y="377571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93</xdr:row>
      <xdr:rowOff>0</xdr:rowOff>
    </xdr:from>
    <xdr:to>
      <xdr:col>1</xdr:col>
      <xdr:colOff>1971675</xdr:colOff>
      <xdr:row>94</xdr:row>
      <xdr:rowOff>19050</xdr:rowOff>
    </xdr:to>
    <xdr:sp macro="" textlink="">
      <xdr:nvSpPr>
        <xdr:cNvPr id="56" name="Text Box 8"/>
        <xdr:cNvSpPr txBox="1">
          <a:spLocks noChangeArrowheads="1"/>
        </xdr:cNvSpPr>
      </xdr:nvSpPr>
      <xdr:spPr bwMode="auto">
        <a:xfrm>
          <a:off x="2266950" y="377571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93</xdr:row>
      <xdr:rowOff>0</xdr:rowOff>
    </xdr:from>
    <xdr:to>
      <xdr:col>1</xdr:col>
      <xdr:colOff>1971675</xdr:colOff>
      <xdr:row>94</xdr:row>
      <xdr:rowOff>19050</xdr:rowOff>
    </xdr:to>
    <xdr:sp macro="" textlink="">
      <xdr:nvSpPr>
        <xdr:cNvPr id="57" name="Text Box 8"/>
        <xdr:cNvSpPr txBox="1">
          <a:spLocks noChangeArrowheads="1"/>
        </xdr:cNvSpPr>
      </xdr:nvSpPr>
      <xdr:spPr bwMode="auto">
        <a:xfrm>
          <a:off x="2266950" y="377571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93</xdr:row>
      <xdr:rowOff>0</xdr:rowOff>
    </xdr:from>
    <xdr:to>
      <xdr:col>1</xdr:col>
      <xdr:colOff>1971675</xdr:colOff>
      <xdr:row>94</xdr:row>
      <xdr:rowOff>19050</xdr:rowOff>
    </xdr:to>
    <xdr:sp macro="" textlink="">
      <xdr:nvSpPr>
        <xdr:cNvPr id="58" name="Text Box 8"/>
        <xdr:cNvSpPr txBox="1">
          <a:spLocks noChangeArrowheads="1"/>
        </xdr:cNvSpPr>
      </xdr:nvSpPr>
      <xdr:spPr bwMode="auto">
        <a:xfrm>
          <a:off x="2266950" y="377571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93</xdr:row>
      <xdr:rowOff>0</xdr:rowOff>
    </xdr:from>
    <xdr:to>
      <xdr:col>1</xdr:col>
      <xdr:colOff>1971675</xdr:colOff>
      <xdr:row>94</xdr:row>
      <xdr:rowOff>19050</xdr:rowOff>
    </xdr:to>
    <xdr:sp macro="" textlink="">
      <xdr:nvSpPr>
        <xdr:cNvPr id="59" name="Text Box 8"/>
        <xdr:cNvSpPr txBox="1">
          <a:spLocks noChangeArrowheads="1"/>
        </xdr:cNvSpPr>
      </xdr:nvSpPr>
      <xdr:spPr bwMode="auto">
        <a:xfrm>
          <a:off x="2266950" y="377571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93</xdr:row>
      <xdr:rowOff>0</xdr:rowOff>
    </xdr:from>
    <xdr:to>
      <xdr:col>1</xdr:col>
      <xdr:colOff>1971675</xdr:colOff>
      <xdr:row>94</xdr:row>
      <xdr:rowOff>19050</xdr:rowOff>
    </xdr:to>
    <xdr:sp macro="" textlink="">
      <xdr:nvSpPr>
        <xdr:cNvPr id="60" name="Text Box 8"/>
        <xdr:cNvSpPr txBox="1">
          <a:spLocks noChangeArrowheads="1"/>
        </xdr:cNvSpPr>
      </xdr:nvSpPr>
      <xdr:spPr bwMode="auto">
        <a:xfrm>
          <a:off x="2266950" y="377571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93</xdr:row>
      <xdr:rowOff>0</xdr:rowOff>
    </xdr:from>
    <xdr:to>
      <xdr:col>1</xdr:col>
      <xdr:colOff>1971675</xdr:colOff>
      <xdr:row>94</xdr:row>
      <xdr:rowOff>19050</xdr:rowOff>
    </xdr:to>
    <xdr:sp macro="" textlink="">
      <xdr:nvSpPr>
        <xdr:cNvPr id="61" name="Text Box 8"/>
        <xdr:cNvSpPr txBox="1">
          <a:spLocks noChangeArrowheads="1"/>
        </xdr:cNvSpPr>
      </xdr:nvSpPr>
      <xdr:spPr bwMode="auto">
        <a:xfrm>
          <a:off x="2266950" y="377571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93</xdr:row>
      <xdr:rowOff>0</xdr:rowOff>
    </xdr:from>
    <xdr:to>
      <xdr:col>1</xdr:col>
      <xdr:colOff>1971675</xdr:colOff>
      <xdr:row>94</xdr:row>
      <xdr:rowOff>19050</xdr:rowOff>
    </xdr:to>
    <xdr:sp macro="" textlink="">
      <xdr:nvSpPr>
        <xdr:cNvPr id="62" name="Text Box 8"/>
        <xdr:cNvSpPr txBox="1">
          <a:spLocks noChangeArrowheads="1"/>
        </xdr:cNvSpPr>
      </xdr:nvSpPr>
      <xdr:spPr bwMode="auto">
        <a:xfrm>
          <a:off x="2266950" y="377571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93</xdr:row>
      <xdr:rowOff>0</xdr:rowOff>
    </xdr:from>
    <xdr:to>
      <xdr:col>1</xdr:col>
      <xdr:colOff>1971675</xdr:colOff>
      <xdr:row>94</xdr:row>
      <xdr:rowOff>19050</xdr:rowOff>
    </xdr:to>
    <xdr:sp macro="" textlink="">
      <xdr:nvSpPr>
        <xdr:cNvPr id="63" name="Text Box 8"/>
        <xdr:cNvSpPr txBox="1">
          <a:spLocks noChangeArrowheads="1"/>
        </xdr:cNvSpPr>
      </xdr:nvSpPr>
      <xdr:spPr bwMode="auto">
        <a:xfrm>
          <a:off x="2266950" y="377571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93</xdr:row>
      <xdr:rowOff>0</xdr:rowOff>
    </xdr:from>
    <xdr:to>
      <xdr:col>1</xdr:col>
      <xdr:colOff>1971675</xdr:colOff>
      <xdr:row>94</xdr:row>
      <xdr:rowOff>19050</xdr:rowOff>
    </xdr:to>
    <xdr:sp macro="" textlink="">
      <xdr:nvSpPr>
        <xdr:cNvPr id="64" name="Text Box 8"/>
        <xdr:cNvSpPr txBox="1">
          <a:spLocks noChangeArrowheads="1"/>
        </xdr:cNvSpPr>
      </xdr:nvSpPr>
      <xdr:spPr bwMode="auto">
        <a:xfrm>
          <a:off x="2266950" y="377571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93</xdr:row>
      <xdr:rowOff>0</xdr:rowOff>
    </xdr:from>
    <xdr:to>
      <xdr:col>1</xdr:col>
      <xdr:colOff>1971675</xdr:colOff>
      <xdr:row>94</xdr:row>
      <xdr:rowOff>19050</xdr:rowOff>
    </xdr:to>
    <xdr:sp macro="" textlink="">
      <xdr:nvSpPr>
        <xdr:cNvPr id="65" name="Text Box 8"/>
        <xdr:cNvSpPr txBox="1">
          <a:spLocks noChangeArrowheads="1"/>
        </xdr:cNvSpPr>
      </xdr:nvSpPr>
      <xdr:spPr bwMode="auto">
        <a:xfrm>
          <a:off x="2266950" y="377571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93</xdr:row>
      <xdr:rowOff>0</xdr:rowOff>
    </xdr:from>
    <xdr:to>
      <xdr:col>1</xdr:col>
      <xdr:colOff>1971675</xdr:colOff>
      <xdr:row>94</xdr:row>
      <xdr:rowOff>19050</xdr:rowOff>
    </xdr:to>
    <xdr:sp macro="" textlink="">
      <xdr:nvSpPr>
        <xdr:cNvPr id="66" name="Text Box 8"/>
        <xdr:cNvSpPr txBox="1">
          <a:spLocks noChangeArrowheads="1"/>
        </xdr:cNvSpPr>
      </xdr:nvSpPr>
      <xdr:spPr bwMode="auto">
        <a:xfrm>
          <a:off x="2266950" y="377571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93</xdr:row>
      <xdr:rowOff>0</xdr:rowOff>
    </xdr:from>
    <xdr:to>
      <xdr:col>1</xdr:col>
      <xdr:colOff>1971675</xdr:colOff>
      <xdr:row>94</xdr:row>
      <xdr:rowOff>19050</xdr:rowOff>
    </xdr:to>
    <xdr:sp macro="" textlink="">
      <xdr:nvSpPr>
        <xdr:cNvPr id="67" name="Text Box 8"/>
        <xdr:cNvSpPr txBox="1">
          <a:spLocks noChangeArrowheads="1"/>
        </xdr:cNvSpPr>
      </xdr:nvSpPr>
      <xdr:spPr bwMode="auto">
        <a:xfrm>
          <a:off x="2266950" y="377571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93</xdr:row>
      <xdr:rowOff>0</xdr:rowOff>
    </xdr:from>
    <xdr:to>
      <xdr:col>1</xdr:col>
      <xdr:colOff>1971675</xdr:colOff>
      <xdr:row>94</xdr:row>
      <xdr:rowOff>19050</xdr:rowOff>
    </xdr:to>
    <xdr:sp macro="" textlink="">
      <xdr:nvSpPr>
        <xdr:cNvPr id="68" name="Text Box 8"/>
        <xdr:cNvSpPr txBox="1">
          <a:spLocks noChangeArrowheads="1"/>
        </xdr:cNvSpPr>
      </xdr:nvSpPr>
      <xdr:spPr bwMode="auto">
        <a:xfrm>
          <a:off x="2266950" y="377571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93</xdr:row>
      <xdr:rowOff>0</xdr:rowOff>
    </xdr:from>
    <xdr:to>
      <xdr:col>1</xdr:col>
      <xdr:colOff>1971675</xdr:colOff>
      <xdr:row>94</xdr:row>
      <xdr:rowOff>19050</xdr:rowOff>
    </xdr:to>
    <xdr:sp macro="" textlink="">
      <xdr:nvSpPr>
        <xdr:cNvPr id="69" name="Text Box 8"/>
        <xdr:cNvSpPr txBox="1">
          <a:spLocks noChangeArrowheads="1"/>
        </xdr:cNvSpPr>
      </xdr:nvSpPr>
      <xdr:spPr bwMode="auto">
        <a:xfrm>
          <a:off x="2266950" y="377571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93</xdr:row>
      <xdr:rowOff>0</xdr:rowOff>
    </xdr:from>
    <xdr:to>
      <xdr:col>1</xdr:col>
      <xdr:colOff>1971675</xdr:colOff>
      <xdr:row>94</xdr:row>
      <xdr:rowOff>19050</xdr:rowOff>
    </xdr:to>
    <xdr:sp macro="" textlink="">
      <xdr:nvSpPr>
        <xdr:cNvPr id="70" name="Text Box 8"/>
        <xdr:cNvSpPr txBox="1">
          <a:spLocks noChangeArrowheads="1"/>
        </xdr:cNvSpPr>
      </xdr:nvSpPr>
      <xdr:spPr bwMode="auto">
        <a:xfrm>
          <a:off x="2266950" y="377571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93</xdr:row>
      <xdr:rowOff>0</xdr:rowOff>
    </xdr:from>
    <xdr:to>
      <xdr:col>1</xdr:col>
      <xdr:colOff>1971675</xdr:colOff>
      <xdr:row>94</xdr:row>
      <xdr:rowOff>19050</xdr:rowOff>
    </xdr:to>
    <xdr:sp macro="" textlink="">
      <xdr:nvSpPr>
        <xdr:cNvPr id="71" name="Text Box 8"/>
        <xdr:cNvSpPr txBox="1">
          <a:spLocks noChangeArrowheads="1"/>
        </xdr:cNvSpPr>
      </xdr:nvSpPr>
      <xdr:spPr bwMode="auto">
        <a:xfrm>
          <a:off x="2266950" y="377571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93</xdr:row>
      <xdr:rowOff>0</xdr:rowOff>
    </xdr:from>
    <xdr:to>
      <xdr:col>1</xdr:col>
      <xdr:colOff>1971675</xdr:colOff>
      <xdr:row>94</xdr:row>
      <xdr:rowOff>19050</xdr:rowOff>
    </xdr:to>
    <xdr:sp macro="" textlink="">
      <xdr:nvSpPr>
        <xdr:cNvPr id="72" name="Text Box 8"/>
        <xdr:cNvSpPr txBox="1">
          <a:spLocks noChangeArrowheads="1"/>
        </xdr:cNvSpPr>
      </xdr:nvSpPr>
      <xdr:spPr bwMode="auto">
        <a:xfrm>
          <a:off x="2266950" y="377571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93</xdr:row>
      <xdr:rowOff>0</xdr:rowOff>
    </xdr:from>
    <xdr:to>
      <xdr:col>1</xdr:col>
      <xdr:colOff>1971675</xdr:colOff>
      <xdr:row>94</xdr:row>
      <xdr:rowOff>19050</xdr:rowOff>
    </xdr:to>
    <xdr:sp macro="" textlink="">
      <xdr:nvSpPr>
        <xdr:cNvPr id="73" name="Text Box 8"/>
        <xdr:cNvSpPr txBox="1">
          <a:spLocks noChangeArrowheads="1"/>
        </xdr:cNvSpPr>
      </xdr:nvSpPr>
      <xdr:spPr bwMode="auto">
        <a:xfrm>
          <a:off x="2266950" y="377571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93</xdr:row>
      <xdr:rowOff>0</xdr:rowOff>
    </xdr:from>
    <xdr:to>
      <xdr:col>1</xdr:col>
      <xdr:colOff>1971675</xdr:colOff>
      <xdr:row>94</xdr:row>
      <xdr:rowOff>19050</xdr:rowOff>
    </xdr:to>
    <xdr:sp macro="" textlink="">
      <xdr:nvSpPr>
        <xdr:cNvPr id="74" name="Text Box 8"/>
        <xdr:cNvSpPr txBox="1">
          <a:spLocks noChangeArrowheads="1"/>
        </xdr:cNvSpPr>
      </xdr:nvSpPr>
      <xdr:spPr bwMode="auto">
        <a:xfrm>
          <a:off x="2266950" y="377571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93</xdr:row>
      <xdr:rowOff>0</xdr:rowOff>
    </xdr:from>
    <xdr:to>
      <xdr:col>1</xdr:col>
      <xdr:colOff>1971675</xdr:colOff>
      <xdr:row>94</xdr:row>
      <xdr:rowOff>19050</xdr:rowOff>
    </xdr:to>
    <xdr:sp macro="" textlink="">
      <xdr:nvSpPr>
        <xdr:cNvPr id="75" name="Text Box 8"/>
        <xdr:cNvSpPr txBox="1">
          <a:spLocks noChangeArrowheads="1"/>
        </xdr:cNvSpPr>
      </xdr:nvSpPr>
      <xdr:spPr bwMode="auto">
        <a:xfrm>
          <a:off x="2266950" y="377571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93</xdr:row>
      <xdr:rowOff>0</xdr:rowOff>
    </xdr:from>
    <xdr:to>
      <xdr:col>1</xdr:col>
      <xdr:colOff>1971675</xdr:colOff>
      <xdr:row>94</xdr:row>
      <xdr:rowOff>19050</xdr:rowOff>
    </xdr:to>
    <xdr:sp macro="" textlink="">
      <xdr:nvSpPr>
        <xdr:cNvPr id="76" name="Text Box 8"/>
        <xdr:cNvSpPr txBox="1">
          <a:spLocks noChangeArrowheads="1"/>
        </xdr:cNvSpPr>
      </xdr:nvSpPr>
      <xdr:spPr bwMode="auto">
        <a:xfrm>
          <a:off x="2266950" y="377571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93</xdr:row>
      <xdr:rowOff>0</xdr:rowOff>
    </xdr:from>
    <xdr:to>
      <xdr:col>1</xdr:col>
      <xdr:colOff>1971675</xdr:colOff>
      <xdr:row>94</xdr:row>
      <xdr:rowOff>19050</xdr:rowOff>
    </xdr:to>
    <xdr:sp macro="" textlink="">
      <xdr:nvSpPr>
        <xdr:cNvPr id="77" name="Text Box 8"/>
        <xdr:cNvSpPr txBox="1">
          <a:spLocks noChangeArrowheads="1"/>
        </xdr:cNvSpPr>
      </xdr:nvSpPr>
      <xdr:spPr bwMode="auto">
        <a:xfrm>
          <a:off x="2266950" y="377571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93</xdr:row>
      <xdr:rowOff>0</xdr:rowOff>
    </xdr:from>
    <xdr:to>
      <xdr:col>1</xdr:col>
      <xdr:colOff>1971675</xdr:colOff>
      <xdr:row>94</xdr:row>
      <xdr:rowOff>19050</xdr:rowOff>
    </xdr:to>
    <xdr:sp macro="" textlink="">
      <xdr:nvSpPr>
        <xdr:cNvPr id="78" name="Text Box 8"/>
        <xdr:cNvSpPr txBox="1">
          <a:spLocks noChangeArrowheads="1"/>
        </xdr:cNvSpPr>
      </xdr:nvSpPr>
      <xdr:spPr bwMode="auto">
        <a:xfrm>
          <a:off x="2266950" y="377571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93</xdr:row>
      <xdr:rowOff>0</xdr:rowOff>
    </xdr:from>
    <xdr:to>
      <xdr:col>1</xdr:col>
      <xdr:colOff>1971675</xdr:colOff>
      <xdr:row>94</xdr:row>
      <xdr:rowOff>19050</xdr:rowOff>
    </xdr:to>
    <xdr:sp macro="" textlink="">
      <xdr:nvSpPr>
        <xdr:cNvPr id="79" name="Text Box 8"/>
        <xdr:cNvSpPr txBox="1">
          <a:spLocks noChangeArrowheads="1"/>
        </xdr:cNvSpPr>
      </xdr:nvSpPr>
      <xdr:spPr bwMode="auto">
        <a:xfrm>
          <a:off x="2266950" y="377571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93</xdr:row>
      <xdr:rowOff>0</xdr:rowOff>
    </xdr:from>
    <xdr:to>
      <xdr:col>1</xdr:col>
      <xdr:colOff>1971675</xdr:colOff>
      <xdr:row>94</xdr:row>
      <xdr:rowOff>19050</xdr:rowOff>
    </xdr:to>
    <xdr:sp macro="" textlink="">
      <xdr:nvSpPr>
        <xdr:cNvPr id="80" name="Text Box 8"/>
        <xdr:cNvSpPr txBox="1">
          <a:spLocks noChangeArrowheads="1"/>
        </xdr:cNvSpPr>
      </xdr:nvSpPr>
      <xdr:spPr bwMode="auto">
        <a:xfrm>
          <a:off x="2266950" y="377571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93</xdr:row>
      <xdr:rowOff>0</xdr:rowOff>
    </xdr:from>
    <xdr:to>
      <xdr:col>1</xdr:col>
      <xdr:colOff>1971675</xdr:colOff>
      <xdr:row>94</xdr:row>
      <xdr:rowOff>19050</xdr:rowOff>
    </xdr:to>
    <xdr:sp macro="" textlink="">
      <xdr:nvSpPr>
        <xdr:cNvPr id="81" name="Text Box 8"/>
        <xdr:cNvSpPr txBox="1">
          <a:spLocks noChangeArrowheads="1"/>
        </xdr:cNvSpPr>
      </xdr:nvSpPr>
      <xdr:spPr bwMode="auto">
        <a:xfrm>
          <a:off x="2266950" y="377571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93</xdr:row>
      <xdr:rowOff>0</xdr:rowOff>
    </xdr:from>
    <xdr:to>
      <xdr:col>1</xdr:col>
      <xdr:colOff>1971675</xdr:colOff>
      <xdr:row>94</xdr:row>
      <xdr:rowOff>19050</xdr:rowOff>
    </xdr:to>
    <xdr:sp macro="" textlink="">
      <xdr:nvSpPr>
        <xdr:cNvPr id="82" name="Text Box 8"/>
        <xdr:cNvSpPr txBox="1">
          <a:spLocks noChangeArrowheads="1"/>
        </xdr:cNvSpPr>
      </xdr:nvSpPr>
      <xdr:spPr bwMode="auto">
        <a:xfrm>
          <a:off x="2266950" y="377571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93</xdr:row>
      <xdr:rowOff>0</xdr:rowOff>
    </xdr:from>
    <xdr:to>
      <xdr:col>1</xdr:col>
      <xdr:colOff>1971675</xdr:colOff>
      <xdr:row>94</xdr:row>
      <xdr:rowOff>19050</xdr:rowOff>
    </xdr:to>
    <xdr:sp macro="" textlink="">
      <xdr:nvSpPr>
        <xdr:cNvPr id="83" name="Text Box 8"/>
        <xdr:cNvSpPr txBox="1">
          <a:spLocks noChangeArrowheads="1"/>
        </xdr:cNvSpPr>
      </xdr:nvSpPr>
      <xdr:spPr bwMode="auto">
        <a:xfrm>
          <a:off x="2266950" y="377571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93</xdr:row>
      <xdr:rowOff>0</xdr:rowOff>
    </xdr:from>
    <xdr:to>
      <xdr:col>1</xdr:col>
      <xdr:colOff>1971675</xdr:colOff>
      <xdr:row>94</xdr:row>
      <xdr:rowOff>19050</xdr:rowOff>
    </xdr:to>
    <xdr:sp macro="" textlink="">
      <xdr:nvSpPr>
        <xdr:cNvPr id="84" name="Text Box 8"/>
        <xdr:cNvSpPr txBox="1">
          <a:spLocks noChangeArrowheads="1"/>
        </xdr:cNvSpPr>
      </xdr:nvSpPr>
      <xdr:spPr bwMode="auto">
        <a:xfrm>
          <a:off x="2266950" y="377571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93</xdr:row>
      <xdr:rowOff>0</xdr:rowOff>
    </xdr:from>
    <xdr:to>
      <xdr:col>1</xdr:col>
      <xdr:colOff>1971675</xdr:colOff>
      <xdr:row>94</xdr:row>
      <xdr:rowOff>19050</xdr:rowOff>
    </xdr:to>
    <xdr:sp macro="" textlink="">
      <xdr:nvSpPr>
        <xdr:cNvPr id="85" name="Text Box 8"/>
        <xdr:cNvSpPr txBox="1">
          <a:spLocks noChangeArrowheads="1"/>
        </xdr:cNvSpPr>
      </xdr:nvSpPr>
      <xdr:spPr bwMode="auto">
        <a:xfrm>
          <a:off x="2266950" y="377571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93</xdr:row>
      <xdr:rowOff>0</xdr:rowOff>
    </xdr:from>
    <xdr:to>
      <xdr:col>1</xdr:col>
      <xdr:colOff>1971675</xdr:colOff>
      <xdr:row>94</xdr:row>
      <xdr:rowOff>19050</xdr:rowOff>
    </xdr:to>
    <xdr:sp macro="" textlink="">
      <xdr:nvSpPr>
        <xdr:cNvPr id="86" name="Text Box 8"/>
        <xdr:cNvSpPr txBox="1">
          <a:spLocks noChangeArrowheads="1"/>
        </xdr:cNvSpPr>
      </xdr:nvSpPr>
      <xdr:spPr bwMode="auto">
        <a:xfrm>
          <a:off x="2266950" y="377571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93</xdr:row>
      <xdr:rowOff>0</xdr:rowOff>
    </xdr:from>
    <xdr:to>
      <xdr:col>1</xdr:col>
      <xdr:colOff>1971675</xdr:colOff>
      <xdr:row>94</xdr:row>
      <xdr:rowOff>19050</xdr:rowOff>
    </xdr:to>
    <xdr:sp macro="" textlink="">
      <xdr:nvSpPr>
        <xdr:cNvPr id="87" name="Text Box 8"/>
        <xdr:cNvSpPr txBox="1">
          <a:spLocks noChangeArrowheads="1"/>
        </xdr:cNvSpPr>
      </xdr:nvSpPr>
      <xdr:spPr bwMode="auto">
        <a:xfrm>
          <a:off x="2266950" y="377571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93</xdr:row>
      <xdr:rowOff>0</xdr:rowOff>
    </xdr:from>
    <xdr:to>
      <xdr:col>1</xdr:col>
      <xdr:colOff>1971675</xdr:colOff>
      <xdr:row>94</xdr:row>
      <xdr:rowOff>19050</xdr:rowOff>
    </xdr:to>
    <xdr:sp macro="" textlink="">
      <xdr:nvSpPr>
        <xdr:cNvPr id="88" name="Text Box 8"/>
        <xdr:cNvSpPr txBox="1">
          <a:spLocks noChangeArrowheads="1"/>
        </xdr:cNvSpPr>
      </xdr:nvSpPr>
      <xdr:spPr bwMode="auto">
        <a:xfrm>
          <a:off x="2266950" y="377571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93</xdr:row>
      <xdr:rowOff>0</xdr:rowOff>
    </xdr:from>
    <xdr:to>
      <xdr:col>1</xdr:col>
      <xdr:colOff>1971675</xdr:colOff>
      <xdr:row>94</xdr:row>
      <xdr:rowOff>19050</xdr:rowOff>
    </xdr:to>
    <xdr:sp macro="" textlink="">
      <xdr:nvSpPr>
        <xdr:cNvPr id="89" name="Text Box 8"/>
        <xdr:cNvSpPr txBox="1">
          <a:spLocks noChangeArrowheads="1"/>
        </xdr:cNvSpPr>
      </xdr:nvSpPr>
      <xdr:spPr bwMode="auto">
        <a:xfrm>
          <a:off x="2266950" y="377571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93</xdr:row>
      <xdr:rowOff>0</xdr:rowOff>
    </xdr:from>
    <xdr:to>
      <xdr:col>1</xdr:col>
      <xdr:colOff>1971675</xdr:colOff>
      <xdr:row>94</xdr:row>
      <xdr:rowOff>19050</xdr:rowOff>
    </xdr:to>
    <xdr:sp macro="" textlink="">
      <xdr:nvSpPr>
        <xdr:cNvPr id="90" name="Text Box 8"/>
        <xdr:cNvSpPr txBox="1">
          <a:spLocks noChangeArrowheads="1"/>
        </xdr:cNvSpPr>
      </xdr:nvSpPr>
      <xdr:spPr bwMode="auto">
        <a:xfrm>
          <a:off x="2266950" y="377571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93</xdr:row>
      <xdr:rowOff>0</xdr:rowOff>
    </xdr:from>
    <xdr:to>
      <xdr:col>1</xdr:col>
      <xdr:colOff>1971675</xdr:colOff>
      <xdr:row>94</xdr:row>
      <xdr:rowOff>19050</xdr:rowOff>
    </xdr:to>
    <xdr:sp macro="" textlink="">
      <xdr:nvSpPr>
        <xdr:cNvPr id="91" name="Text Box 8"/>
        <xdr:cNvSpPr txBox="1">
          <a:spLocks noChangeArrowheads="1"/>
        </xdr:cNvSpPr>
      </xdr:nvSpPr>
      <xdr:spPr bwMode="auto">
        <a:xfrm>
          <a:off x="2266950" y="377571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93</xdr:row>
      <xdr:rowOff>0</xdr:rowOff>
    </xdr:from>
    <xdr:to>
      <xdr:col>1</xdr:col>
      <xdr:colOff>1971675</xdr:colOff>
      <xdr:row>94</xdr:row>
      <xdr:rowOff>19050</xdr:rowOff>
    </xdr:to>
    <xdr:sp macro="" textlink="">
      <xdr:nvSpPr>
        <xdr:cNvPr id="92" name="Text Box 8"/>
        <xdr:cNvSpPr txBox="1">
          <a:spLocks noChangeArrowheads="1"/>
        </xdr:cNvSpPr>
      </xdr:nvSpPr>
      <xdr:spPr bwMode="auto">
        <a:xfrm>
          <a:off x="2266950" y="377571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93</xdr:row>
      <xdr:rowOff>0</xdr:rowOff>
    </xdr:from>
    <xdr:to>
      <xdr:col>1</xdr:col>
      <xdr:colOff>1971675</xdr:colOff>
      <xdr:row>94</xdr:row>
      <xdr:rowOff>19050</xdr:rowOff>
    </xdr:to>
    <xdr:sp macro="" textlink="">
      <xdr:nvSpPr>
        <xdr:cNvPr id="93" name="Text Box 8"/>
        <xdr:cNvSpPr txBox="1">
          <a:spLocks noChangeArrowheads="1"/>
        </xdr:cNvSpPr>
      </xdr:nvSpPr>
      <xdr:spPr bwMode="auto">
        <a:xfrm>
          <a:off x="2266950" y="377571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93</xdr:row>
      <xdr:rowOff>0</xdr:rowOff>
    </xdr:from>
    <xdr:to>
      <xdr:col>1</xdr:col>
      <xdr:colOff>1971675</xdr:colOff>
      <xdr:row>94</xdr:row>
      <xdr:rowOff>19050</xdr:rowOff>
    </xdr:to>
    <xdr:sp macro="" textlink="">
      <xdr:nvSpPr>
        <xdr:cNvPr id="94" name="Text Box 8"/>
        <xdr:cNvSpPr txBox="1">
          <a:spLocks noChangeArrowheads="1"/>
        </xdr:cNvSpPr>
      </xdr:nvSpPr>
      <xdr:spPr bwMode="auto">
        <a:xfrm>
          <a:off x="2266950" y="377571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93</xdr:row>
      <xdr:rowOff>0</xdr:rowOff>
    </xdr:from>
    <xdr:to>
      <xdr:col>1</xdr:col>
      <xdr:colOff>1971675</xdr:colOff>
      <xdr:row>94</xdr:row>
      <xdr:rowOff>19050</xdr:rowOff>
    </xdr:to>
    <xdr:sp macro="" textlink="">
      <xdr:nvSpPr>
        <xdr:cNvPr id="95" name="Text Box 8"/>
        <xdr:cNvSpPr txBox="1">
          <a:spLocks noChangeArrowheads="1"/>
        </xdr:cNvSpPr>
      </xdr:nvSpPr>
      <xdr:spPr bwMode="auto">
        <a:xfrm>
          <a:off x="2266950" y="377571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93</xdr:row>
      <xdr:rowOff>0</xdr:rowOff>
    </xdr:from>
    <xdr:to>
      <xdr:col>1</xdr:col>
      <xdr:colOff>1971675</xdr:colOff>
      <xdr:row>94</xdr:row>
      <xdr:rowOff>19050</xdr:rowOff>
    </xdr:to>
    <xdr:sp macro="" textlink="">
      <xdr:nvSpPr>
        <xdr:cNvPr id="96" name="Text Box 8"/>
        <xdr:cNvSpPr txBox="1">
          <a:spLocks noChangeArrowheads="1"/>
        </xdr:cNvSpPr>
      </xdr:nvSpPr>
      <xdr:spPr bwMode="auto">
        <a:xfrm>
          <a:off x="2266950" y="377571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93</xdr:row>
      <xdr:rowOff>0</xdr:rowOff>
    </xdr:from>
    <xdr:to>
      <xdr:col>1</xdr:col>
      <xdr:colOff>1971675</xdr:colOff>
      <xdr:row>94</xdr:row>
      <xdr:rowOff>19050</xdr:rowOff>
    </xdr:to>
    <xdr:sp macro="" textlink="">
      <xdr:nvSpPr>
        <xdr:cNvPr id="97" name="Text Box 8"/>
        <xdr:cNvSpPr txBox="1">
          <a:spLocks noChangeArrowheads="1"/>
        </xdr:cNvSpPr>
      </xdr:nvSpPr>
      <xdr:spPr bwMode="auto">
        <a:xfrm>
          <a:off x="2266950" y="377571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oneCellAnchor>
    <xdr:from>
      <xdr:col>67</xdr:col>
      <xdr:colOff>0</xdr:colOff>
      <xdr:row>13</xdr:row>
      <xdr:rowOff>0</xdr:rowOff>
    </xdr:from>
    <xdr:ext cx="184731" cy="264560"/>
    <xdr:sp macro="" textlink="">
      <xdr:nvSpPr>
        <xdr:cNvPr id="2" name="TextBox 1"/>
        <xdr:cNvSpPr txBox="1"/>
      </xdr:nvSpPr>
      <xdr:spPr>
        <a:xfrm>
          <a:off x="13944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4</xdr:col>
      <xdr:colOff>0</xdr:colOff>
      <xdr:row>6</xdr:row>
      <xdr:rowOff>0</xdr:rowOff>
    </xdr:from>
    <xdr:ext cx="184731" cy="264560"/>
    <xdr:sp macro="" textlink="">
      <xdr:nvSpPr>
        <xdr:cNvPr id="2" name="TextBox 1"/>
        <xdr:cNvSpPr txBox="1"/>
      </xdr:nvSpPr>
      <xdr:spPr>
        <a:xfrm>
          <a:off x="35433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8</xdr:row>
      <xdr:rowOff>0</xdr:rowOff>
    </xdr:from>
    <xdr:ext cx="184731" cy="264560"/>
    <xdr:sp macro="" textlink="">
      <xdr:nvSpPr>
        <xdr:cNvPr id="3" name="TextBox 1"/>
        <xdr:cNvSpPr txBox="1"/>
      </xdr:nvSpPr>
      <xdr:spPr>
        <a:xfrm>
          <a:off x="3543300" y="169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24</xdr:col>
      <xdr:colOff>0</xdr:colOff>
      <xdr:row>6</xdr:row>
      <xdr:rowOff>0</xdr:rowOff>
    </xdr:from>
    <xdr:ext cx="184731" cy="264560"/>
    <xdr:sp macro="" textlink="">
      <xdr:nvSpPr>
        <xdr:cNvPr id="4" name="TextBox 3"/>
        <xdr:cNvSpPr txBox="1"/>
      </xdr:nvSpPr>
      <xdr:spPr>
        <a:xfrm>
          <a:off x="11229975"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24</xdr:col>
      <xdr:colOff>0</xdr:colOff>
      <xdr:row>6</xdr:row>
      <xdr:rowOff>0</xdr:rowOff>
    </xdr:from>
    <xdr:ext cx="184731" cy="262736"/>
    <xdr:sp macro="" textlink="">
      <xdr:nvSpPr>
        <xdr:cNvPr id="5" name="TextBox 4"/>
        <xdr:cNvSpPr txBox="1"/>
      </xdr:nvSpPr>
      <xdr:spPr>
        <a:xfrm>
          <a:off x="11229975" y="1314450"/>
          <a:ext cx="184731" cy="2627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twoCellAnchor editAs="oneCell">
    <xdr:from>
      <xdr:col>1</xdr:col>
      <xdr:colOff>1971675</xdr:colOff>
      <xdr:row>6</xdr:row>
      <xdr:rowOff>0</xdr:rowOff>
    </xdr:from>
    <xdr:to>
      <xdr:col>1</xdr:col>
      <xdr:colOff>1971675</xdr:colOff>
      <xdr:row>7</xdr:row>
      <xdr:rowOff>152400</xdr:rowOff>
    </xdr:to>
    <xdr:sp macro="" textlink="">
      <xdr:nvSpPr>
        <xdr:cNvPr id="6"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7"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8"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9"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0"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1"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2"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3"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4"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5"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6"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7"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8"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9"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20"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21"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22"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23"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24"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25"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26"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27"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28"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29"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30"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31"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32"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33"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34"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35"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36"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37"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38"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39"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40"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41"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42"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43"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44"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45"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46"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47"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48"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49"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50"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51"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52"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53"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54"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55"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56"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57"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58"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59"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60"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61"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62"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63"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64"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65"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66"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67"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68"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69"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70"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71"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72"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73"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74"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75"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76"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77"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78"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79"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80"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81"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82"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83"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84"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85"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86"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87"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88"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89"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90"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91"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92"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93"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94"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95"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96"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97"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98"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99"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00"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01"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02"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03"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04"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05"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06"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07"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08"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09"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10"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11"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12"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13"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14"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15"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16"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17"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18"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19"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20"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21"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22"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23"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24"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25"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26"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27"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28"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29"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30"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31"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32"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33"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34"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35"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36"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37"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38"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39"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40"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41"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42"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43"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44"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45"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46"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47"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48"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49"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50"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51"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52"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53"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54"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55"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56"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57"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58"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59"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60"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61"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62"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63"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64"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65"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66"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67"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68"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69"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70"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71"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72"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73"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74"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75"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76"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77"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78"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79"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80"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81"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82"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83"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84"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85"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86"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87"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88"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89"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90"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91"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92"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93"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94"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1971675</xdr:colOff>
      <xdr:row>6</xdr:row>
      <xdr:rowOff>0</xdr:rowOff>
    </xdr:from>
    <xdr:to>
      <xdr:col>1</xdr:col>
      <xdr:colOff>1971675</xdr:colOff>
      <xdr:row>7</xdr:row>
      <xdr:rowOff>152400</xdr:rowOff>
    </xdr:to>
    <xdr:sp macro="" textlink="">
      <xdr:nvSpPr>
        <xdr:cNvPr id="195" name="Text Box 8"/>
        <xdr:cNvSpPr txBox="1">
          <a:spLocks noChangeArrowheads="1"/>
        </xdr:cNvSpPr>
      </xdr:nvSpPr>
      <xdr:spPr bwMode="auto">
        <a:xfrm>
          <a:off x="2371725" y="131445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6</xdr:row>
      <xdr:rowOff>0</xdr:rowOff>
    </xdr:from>
    <xdr:ext cx="184731" cy="264560"/>
    <xdr:sp macro="" textlink="">
      <xdr:nvSpPr>
        <xdr:cNvPr id="196" name="TextBox 1"/>
        <xdr:cNvSpPr txBox="1"/>
      </xdr:nvSpPr>
      <xdr:spPr>
        <a:xfrm>
          <a:off x="35433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24</xdr:col>
      <xdr:colOff>0</xdr:colOff>
      <xdr:row>6</xdr:row>
      <xdr:rowOff>0</xdr:rowOff>
    </xdr:from>
    <xdr:ext cx="184731" cy="264560"/>
    <xdr:sp macro="" textlink="">
      <xdr:nvSpPr>
        <xdr:cNvPr id="197" name="TextBox 196"/>
        <xdr:cNvSpPr txBox="1"/>
      </xdr:nvSpPr>
      <xdr:spPr>
        <a:xfrm>
          <a:off x="11229975"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6</xdr:row>
      <xdr:rowOff>0</xdr:rowOff>
    </xdr:from>
    <xdr:ext cx="184731" cy="264560"/>
    <xdr:sp macro="" textlink="">
      <xdr:nvSpPr>
        <xdr:cNvPr id="198" name="TextBox 1"/>
        <xdr:cNvSpPr txBox="1"/>
      </xdr:nvSpPr>
      <xdr:spPr>
        <a:xfrm>
          <a:off x="35433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24</xdr:col>
      <xdr:colOff>0</xdr:colOff>
      <xdr:row>6</xdr:row>
      <xdr:rowOff>0</xdr:rowOff>
    </xdr:from>
    <xdr:ext cx="184731" cy="264560"/>
    <xdr:sp macro="" textlink="">
      <xdr:nvSpPr>
        <xdr:cNvPr id="199" name="TextBox 198"/>
        <xdr:cNvSpPr txBox="1"/>
      </xdr:nvSpPr>
      <xdr:spPr>
        <a:xfrm>
          <a:off x="11229975"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24</xdr:col>
      <xdr:colOff>0</xdr:colOff>
      <xdr:row>6</xdr:row>
      <xdr:rowOff>0</xdr:rowOff>
    </xdr:from>
    <xdr:ext cx="184731" cy="264560"/>
    <xdr:sp macro="" textlink="">
      <xdr:nvSpPr>
        <xdr:cNvPr id="200" name="TextBox 199"/>
        <xdr:cNvSpPr txBox="1"/>
      </xdr:nvSpPr>
      <xdr:spPr>
        <a:xfrm>
          <a:off x="11229975"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25</xdr:col>
      <xdr:colOff>0</xdr:colOff>
      <xdr:row>6</xdr:row>
      <xdr:rowOff>0</xdr:rowOff>
    </xdr:from>
    <xdr:ext cx="184731" cy="264560"/>
    <xdr:sp macro="" textlink="">
      <xdr:nvSpPr>
        <xdr:cNvPr id="201" name="TextBox 200"/>
        <xdr:cNvSpPr txBox="1"/>
      </xdr:nvSpPr>
      <xdr:spPr>
        <a:xfrm>
          <a:off x="12525375"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25</xdr:col>
      <xdr:colOff>0</xdr:colOff>
      <xdr:row>6</xdr:row>
      <xdr:rowOff>0</xdr:rowOff>
    </xdr:from>
    <xdr:ext cx="184731" cy="264560"/>
    <xdr:sp macro="" textlink="">
      <xdr:nvSpPr>
        <xdr:cNvPr id="202" name="TextBox 201"/>
        <xdr:cNvSpPr txBox="1"/>
      </xdr:nvSpPr>
      <xdr:spPr>
        <a:xfrm>
          <a:off x="12525375"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25</xdr:col>
      <xdr:colOff>0</xdr:colOff>
      <xdr:row>6</xdr:row>
      <xdr:rowOff>0</xdr:rowOff>
    </xdr:from>
    <xdr:ext cx="184731" cy="264560"/>
    <xdr:sp macro="" textlink="">
      <xdr:nvSpPr>
        <xdr:cNvPr id="203" name="TextBox 202"/>
        <xdr:cNvSpPr txBox="1"/>
      </xdr:nvSpPr>
      <xdr:spPr>
        <a:xfrm>
          <a:off x="12525375"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25</xdr:col>
      <xdr:colOff>0</xdr:colOff>
      <xdr:row>6</xdr:row>
      <xdr:rowOff>0</xdr:rowOff>
    </xdr:from>
    <xdr:ext cx="184731" cy="264560"/>
    <xdr:sp macro="" textlink="">
      <xdr:nvSpPr>
        <xdr:cNvPr id="204" name="TextBox 203"/>
        <xdr:cNvSpPr txBox="1"/>
      </xdr:nvSpPr>
      <xdr:spPr>
        <a:xfrm>
          <a:off x="12525375"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25</xdr:col>
      <xdr:colOff>0</xdr:colOff>
      <xdr:row>6</xdr:row>
      <xdr:rowOff>0</xdr:rowOff>
    </xdr:from>
    <xdr:ext cx="184731" cy="264560"/>
    <xdr:sp macro="" textlink="">
      <xdr:nvSpPr>
        <xdr:cNvPr id="205" name="TextBox 204"/>
        <xdr:cNvSpPr txBox="1"/>
      </xdr:nvSpPr>
      <xdr:spPr>
        <a:xfrm>
          <a:off x="12525375"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24</xdr:col>
      <xdr:colOff>0</xdr:colOff>
      <xdr:row>6</xdr:row>
      <xdr:rowOff>0</xdr:rowOff>
    </xdr:from>
    <xdr:ext cx="184731" cy="264560"/>
    <xdr:sp macro="" textlink="">
      <xdr:nvSpPr>
        <xdr:cNvPr id="206" name="TextBox 205"/>
        <xdr:cNvSpPr txBox="1"/>
      </xdr:nvSpPr>
      <xdr:spPr>
        <a:xfrm>
          <a:off x="11229975"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6</xdr:row>
      <xdr:rowOff>0</xdr:rowOff>
    </xdr:from>
    <xdr:ext cx="184731" cy="264560"/>
    <xdr:sp macro="" textlink="">
      <xdr:nvSpPr>
        <xdr:cNvPr id="207" name="TextBox 1"/>
        <xdr:cNvSpPr txBox="1"/>
      </xdr:nvSpPr>
      <xdr:spPr>
        <a:xfrm>
          <a:off x="35433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24</xdr:col>
      <xdr:colOff>0</xdr:colOff>
      <xdr:row>6</xdr:row>
      <xdr:rowOff>0</xdr:rowOff>
    </xdr:from>
    <xdr:ext cx="184731" cy="264560"/>
    <xdr:sp macro="" textlink="">
      <xdr:nvSpPr>
        <xdr:cNvPr id="208" name="TextBox 207"/>
        <xdr:cNvSpPr txBox="1"/>
      </xdr:nvSpPr>
      <xdr:spPr>
        <a:xfrm>
          <a:off x="11229975"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24</xdr:col>
      <xdr:colOff>0</xdr:colOff>
      <xdr:row>6</xdr:row>
      <xdr:rowOff>0</xdr:rowOff>
    </xdr:from>
    <xdr:ext cx="184731" cy="264560"/>
    <xdr:sp macro="" textlink="">
      <xdr:nvSpPr>
        <xdr:cNvPr id="209" name="TextBox 208"/>
        <xdr:cNvSpPr txBox="1"/>
      </xdr:nvSpPr>
      <xdr:spPr>
        <a:xfrm>
          <a:off x="11229975"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25</xdr:col>
      <xdr:colOff>0</xdr:colOff>
      <xdr:row>6</xdr:row>
      <xdr:rowOff>0</xdr:rowOff>
    </xdr:from>
    <xdr:ext cx="184731" cy="264560"/>
    <xdr:sp macro="" textlink="">
      <xdr:nvSpPr>
        <xdr:cNvPr id="210" name="TextBox 209"/>
        <xdr:cNvSpPr txBox="1"/>
      </xdr:nvSpPr>
      <xdr:spPr>
        <a:xfrm>
          <a:off x="12525375"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25</xdr:col>
      <xdr:colOff>0</xdr:colOff>
      <xdr:row>6</xdr:row>
      <xdr:rowOff>0</xdr:rowOff>
    </xdr:from>
    <xdr:ext cx="184731" cy="264560"/>
    <xdr:sp macro="" textlink="">
      <xdr:nvSpPr>
        <xdr:cNvPr id="211" name="TextBox 210"/>
        <xdr:cNvSpPr txBox="1"/>
      </xdr:nvSpPr>
      <xdr:spPr>
        <a:xfrm>
          <a:off x="12525375"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25</xdr:col>
      <xdr:colOff>0</xdr:colOff>
      <xdr:row>6</xdr:row>
      <xdr:rowOff>0</xdr:rowOff>
    </xdr:from>
    <xdr:ext cx="184731" cy="264560"/>
    <xdr:sp macro="" textlink="">
      <xdr:nvSpPr>
        <xdr:cNvPr id="212" name="TextBox 211"/>
        <xdr:cNvSpPr txBox="1"/>
      </xdr:nvSpPr>
      <xdr:spPr>
        <a:xfrm>
          <a:off x="12525375"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0</xdr:colOff>
      <xdr:row>6</xdr:row>
      <xdr:rowOff>0</xdr:rowOff>
    </xdr:from>
    <xdr:ext cx="184731" cy="264560"/>
    <xdr:sp macro="" textlink="">
      <xdr:nvSpPr>
        <xdr:cNvPr id="213" name="TextBox 212"/>
        <xdr:cNvSpPr txBox="1"/>
      </xdr:nvSpPr>
      <xdr:spPr>
        <a:xfrm>
          <a:off x="447675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0</xdr:colOff>
      <xdr:row>8</xdr:row>
      <xdr:rowOff>0</xdr:rowOff>
    </xdr:from>
    <xdr:ext cx="184731" cy="264560"/>
    <xdr:sp macro="" textlink="">
      <xdr:nvSpPr>
        <xdr:cNvPr id="214" name="TextBox 1"/>
        <xdr:cNvSpPr txBox="1"/>
      </xdr:nvSpPr>
      <xdr:spPr>
        <a:xfrm>
          <a:off x="4476750" y="169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0</xdr:colOff>
      <xdr:row>6</xdr:row>
      <xdr:rowOff>0</xdr:rowOff>
    </xdr:from>
    <xdr:ext cx="184731" cy="264560"/>
    <xdr:sp macro="" textlink="">
      <xdr:nvSpPr>
        <xdr:cNvPr id="215" name="TextBox 1"/>
        <xdr:cNvSpPr txBox="1"/>
      </xdr:nvSpPr>
      <xdr:spPr>
        <a:xfrm>
          <a:off x="447675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0</xdr:colOff>
      <xdr:row>6</xdr:row>
      <xdr:rowOff>0</xdr:rowOff>
    </xdr:from>
    <xdr:ext cx="184731" cy="264560"/>
    <xdr:sp macro="" textlink="">
      <xdr:nvSpPr>
        <xdr:cNvPr id="216" name="TextBox 1"/>
        <xdr:cNvSpPr txBox="1"/>
      </xdr:nvSpPr>
      <xdr:spPr>
        <a:xfrm>
          <a:off x="447675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0</xdr:colOff>
      <xdr:row>6</xdr:row>
      <xdr:rowOff>0</xdr:rowOff>
    </xdr:from>
    <xdr:ext cx="184731" cy="264560"/>
    <xdr:sp macro="" textlink="">
      <xdr:nvSpPr>
        <xdr:cNvPr id="217" name="TextBox 1"/>
        <xdr:cNvSpPr txBox="1"/>
      </xdr:nvSpPr>
      <xdr:spPr>
        <a:xfrm>
          <a:off x="447675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0</xdr:colOff>
      <xdr:row>6</xdr:row>
      <xdr:rowOff>0</xdr:rowOff>
    </xdr:from>
    <xdr:ext cx="184731" cy="264560"/>
    <xdr:sp macro="" textlink="">
      <xdr:nvSpPr>
        <xdr:cNvPr id="218" name="TextBox 217"/>
        <xdr:cNvSpPr txBox="1"/>
      </xdr:nvSpPr>
      <xdr:spPr>
        <a:xfrm>
          <a:off x="52959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0</xdr:colOff>
      <xdr:row>8</xdr:row>
      <xdr:rowOff>0</xdr:rowOff>
    </xdr:from>
    <xdr:ext cx="184731" cy="264560"/>
    <xdr:sp macro="" textlink="">
      <xdr:nvSpPr>
        <xdr:cNvPr id="219" name="TextBox 1"/>
        <xdr:cNvSpPr txBox="1"/>
      </xdr:nvSpPr>
      <xdr:spPr>
        <a:xfrm>
          <a:off x="5295900" y="169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0</xdr:colOff>
      <xdr:row>6</xdr:row>
      <xdr:rowOff>0</xdr:rowOff>
    </xdr:from>
    <xdr:ext cx="184731" cy="264560"/>
    <xdr:sp macro="" textlink="">
      <xdr:nvSpPr>
        <xdr:cNvPr id="220" name="TextBox 1"/>
        <xdr:cNvSpPr txBox="1"/>
      </xdr:nvSpPr>
      <xdr:spPr>
        <a:xfrm>
          <a:off x="52959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0</xdr:colOff>
      <xdr:row>6</xdr:row>
      <xdr:rowOff>0</xdr:rowOff>
    </xdr:from>
    <xdr:ext cx="184731" cy="264560"/>
    <xdr:sp macro="" textlink="">
      <xdr:nvSpPr>
        <xdr:cNvPr id="221" name="TextBox 1"/>
        <xdr:cNvSpPr txBox="1"/>
      </xdr:nvSpPr>
      <xdr:spPr>
        <a:xfrm>
          <a:off x="52959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0</xdr:colOff>
      <xdr:row>6</xdr:row>
      <xdr:rowOff>0</xdr:rowOff>
    </xdr:from>
    <xdr:ext cx="184731" cy="264560"/>
    <xdr:sp macro="" textlink="">
      <xdr:nvSpPr>
        <xdr:cNvPr id="222" name="TextBox 1"/>
        <xdr:cNvSpPr txBox="1"/>
      </xdr:nvSpPr>
      <xdr:spPr>
        <a:xfrm>
          <a:off x="52959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20</xdr:col>
      <xdr:colOff>0</xdr:colOff>
      <xdr:row>6</xdr:row>
      <xdr:rowOff>0</xdr:rowOff>
    </xdr:from>
    <xdr:ext cx="184731" cy="264560"/>
    <xdr:sp macro="" textlink="">
      <xdr:nvSpPr>
        <xdr:cNvPr id="223" name="TextBox 222"/>
        <xdr:cNvSpPr txBox="1"/>
      </xdr:nvSpPr>
      <xdr:spPr>
        <a:xfrm>
          <a:off x="7381875"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20</xdr:col>
      <xdr:colOff>0</xdr:colOff>
      <xdr:row>8</xdr:row>
      <xdr:rowOff>0</xdr:rowOff>
    </xdr:from>
    <xdr:ext cx="184731" cy="264560"/>
    <xdr:sp macro="" textlink="">
      <xdr:nvSpPr>
        <xdr:cNvPr id="224" name="TextBox 1"/>
        <xdr:cNvSpPr txBox="1"/>
      </xdr:nvSpPr>
      <xdr:spPr>
        <a:xfrm>
          <a:off x="7381875" y="169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20</xdr:col>
      <xdr:colOff>0</xdr:colOff>
      <xdr:row>6</xdr:row>
      <xdr:rowOff>0</xdr:rowOff>
    </xdr:from>
    <xdr:ext cx="184731" cy="264560"/>
    <xdr:sp macro="" textlink="">
      <xdr:nvSpPr>
        <xdr:cNvPr id="225" name="TextBox 1"/>
        <xdr:cNvSpPr txBox="1"/>
      </xdr:nvSpPr>
      <xdr:spPr>
        <a:xfrm>
          <a:off x="7381875"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20</xdr:col>
      <xdr:colOff>0</xdr:colOff>
      <xdr:row>6</xdr:row>
      <xdr:rowOff>0</xdr:rowOff>
    </xdr:from>
    <xdr:ext cx="184731" cy="264560"/>
    <xdr:sp macro="" textlink="">
      <xdr:nvSpPr>
        <xdr:cNvPr id="226" name="TextBox 1"/>
        <xdr:cNvSpPr txBox="1"/>
      </xdr:nvSpPr>
      <xdr:spPr>
        <a:xfrm>
          <a:off x="7381875"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20</xdr:col>
      <xdr:colOff>0</xdr:colOff>
      <xdr:row>6</xdr:row>
      <xdr:rowOff>0</xdr:rowOff>
    </xdr:from>
    <xdr:ext cx="184731" cy="264560"/>
    <xdr:sp macro="" textlink="">
      <xdr:nvSpPr>
        <xdr:cNvPr id="227" name="TextBox 1"/>
        <xdr:cNvSpPr txBox="1"/>
      </xdr:nvSpPr>
      <xdr:spPr>
        <a:xfrm>
          <a:off x="7381875"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0</xdr:colOff>
      <xdr:row>8</xdr:row>
      <xdr:rowOff>0</xdr:rowOff>
    </xdr:from>
    <xdr:ext cx="184731" cy="264560"/>
    <xdr:sp macro="" textlink="">
      <xdr:nvSpPr>
        <xdr:cNvPr id="228" name="TextBox 1"/>
        <xdr:cNvSpPr txBox="1"/>
      </xdr:nvSpPr>
      <xdr:spPr>
        <a:xfrm>
          <a:off x="4476750" y="169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0</xdr:colOff>
      <xdr:row>8</xdr:row>
      <xdr:rowOff>0</xdr:rowOff>
    </xdr:from>
    <xdr:ext cx="184731" cy="264560"/>
    <xdr:sp macro="" textlink="">
      <xdr:nvSpPr>
        <xdr:cNvPr id="229" name="TextBox 1"/>
        <xdr:cNvSpPr txBox="1"/>
      </xdr:nvSpPr>
      <xdr:spPr>
        <a:xfrm>
          <a:off x="5295900" y="169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20</xdr:col>
      <xdr:colOff>0</xdr:colOff>
      <xdr:row>8</xdr:row>
      <xdr:rowOff>0</xdr:rowOff>
    </xdr:from>
    <xdr:ext cx="184731" cy="264560"/>
    <xdr:sp macro="" textlink="">
      <xdr:nvSpPr>
        <xdr:cNvPr id="230" name="TextBox 1"/>
        <xdr:cNvSpPr txBox="1"/>
      </xdr:nvSpPr>
      <xdr:spPr>
        <a:xfrm>
          <a:off x="7381875" y="169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24</xdr:col>
      <xdr:colOff>0</xdr:colOff>
      <xdr:row>8</xdr:row>
      <xdr:rowOff>0</xdr:rowOff>
    </xdr:from>
    <xdr:ext cx="184731" cy="264560"/>
    <xdr:sp macro="" textlink="">
      <xdr:nvSpPr>
        <xdr:cNvPr id="231" name="TextBox 1"/>
        <xdr:cNvSpPr txBox="1"/>
      </xdr:nvSpPr>
      <xdr:spPr>
        <a:xfrm>
          <a:off x="11229975" y="169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24</xdr:col>
      <xdr:colOff>0</xdr:colOff>
      <xdr:row>8</xdr:row>
      <xdr:rowOff>0</xdr:rowOff>
    </xdr:from>
    <xdr:ext cx="184731" cy="264560"/>
    <xdr:sp macro="" textlink="">
      <xdr:nvSpPr>
        <xdr:cNvPr id="232" name="TextBox 1"/>
        <xdr:cNvSpPr txBox="1"/>
      </xdr:nvSpPr>
      <xdr:spPr>
        <a:xfrm>
          <a:off x="11229975" y="169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6</xdr:row>
      <xdr:rowOff>0</xdr:rowOff>
    </xdr:from>
    <xdr:ext cx="184731" cy="264560"/>
    <xdr:sp macro="" textlink="">
      <xdr:nvSpPr>
        <xdr:cNvPr id="233" name="TextBox 232"/>
        <xdr:cNvSpPr txBox="1"/>
      </xdr:nvSpPr>
      <xdr:spPr>
        <a:xfrm>
          <a:off x="52959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8</xdr:row>
      <xdr:rowOff>0</xdr:rowOff>
    </xdr:from>
    <xdr:ext cx="184731" cy="264560"/>
    <xdr:sp macro="" textlink="">
      <xdr:nvSpPr>
        <xdr:cNvPr id="234" name="TextBox 1"/>
        <xdr:cNvSpPr txBox="1"/>
      </xdr:nvSpPr>
      <xdr:spPr>
        <a:xfrm>
          <a:off x="5295900" y="169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6</xdr:row>
      <xdr:rowOff>0</xdr:rowOff>
    </xdr:from>
    <xdr:ext cx="184731" cy="264560"/>
    <xdr:sp macro="" textlink="">
      <xdr:nvSpPr>
        <xdr:cNvPr id="235" name="TextBox 1"/>
        <xdr:cNvSpPr txBox="1"/>
      </xdr:nvSpPr>
      <xdr:spPr>
        <a:xfrm>
          <a:off x="52959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6</xdr:row>
      <xdr:rowOff>0</xdr:rowOff>
    </xdr:from>
    <xdr:ext cx="184731" cy="264560"/>
    <xdr:sp macro="" textlink="">
      <xdr:nvSpPr>
        <xdr:cNvPr id="236" name="TextBox 1"/>
        <xdr:cNvSpPr txBox="1"/>
      </xdr:nvSpPr>
      <xdr:spPr>
        <a:xfrm>
          <a:off x="52959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6</xdr:row>
      <xdr:rowOff>0</xdr:rowOff>
    </xdr:from>
    <xdr:ext cx="184731" cy="264560"/>
    <xdr:sp macro="" textlink="">
      <xdr:nvSpPr>
        <xdr:cNvPr id="237" name="TextBox 1"/>
        <xdr:cNvSpPr txBox="1"/>
      </xdr:nvSpPr>
      <xdr:spPr>
        <a:xfrm>
          <a:off x="52959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8</xdr:row>
      <xdr:rowOff>0</xdr:rowOff>
    </xdr:from>
    <xdr:ext cx="184731" cy="264560"/>
    <xdr:sp macro="" textlink="">
      <xdr:nvSpPr>
        <xdr:cNvPr id="238" name="TextBox 1"/>
        <xdr:cNvSpPr txBox="1"/>
      </xdr:nvSpPr>
      <xdr:spPr>
        <a:xfrm>
          <a:off x="5295900" y="169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6</xdr:row>
      <xdr:rowOff>0</xdr:rowOff>
    </xdr:from>
    <xdr:ext cx="184731" cy="264560"/>
    <xdr:sp macro="" textlink="">
      <xdr:nvSpPr>
        <xdr:cNvPr id="239" name="TextBox 238"/>
        <xdr:cNvSpPr txBox="1"/>
      </xdr:nvSpPr>
      <xdr:spPr>
        <a:xfrm>
          <a:off x="52959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8</xdr:row>
      <xdr:rowOff>0</xdr:rowOff>
    </xdr:from>
    <xdr:ext cx="184731" cy="264560"/>
    <xdr:sp macro="" textlink="">
      <xdr:nvSpPr>
        <xdr:cNvPr id="240" name="TextBox 1"/>
        <xdr:cNvSpPr txBox="1"/>
      </xdr:nvSpPr>
      <xdr:spPr>
        <a:xfrm>
          <a:off x="5295900" y="169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6</xdr:row>
      <xdr:rowOff>0</xdr:rowOff>
    </xdr:from>
    <xdr:ext cx="184731" cy="264560"/>
    <xdr:sp macro="" textlink="">
      <xdr:nvSpPr>
        <xdr:cNvPr id="241" name="TextBox 1"/>
        <xdr:cNvSpPr txBox="1"/>
      </xdr:nvSpPr>
      <xdr:spPr>
        <a:xfrm>
          <a:off x="52959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6</xdr:row>
      <xdr:rowOff>0</xdr:rowOff>
    </xdr:from>
    <xdr:ext cx="184731" cy="264560"/>
    <xdr:sp macro="" textlink="">
      <xdr:nvSpPr>
        <xdr:cNvPr id="242" name="TextBox 1"/>
        <xdr:cNvSpPr txBox="1"/>
      </xdr:nvSpPr>
      <xdr:spPr>
        <a:xfrm>
          <a:off x="52959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6</xdr:row>
      <xdr:rowOff>0</xdr:rowOff>
    </xdr:from>
    <xdr:ext cx="184731" cy="264560"/>
    <xdr:sp macro="" textlink="">
      <xdr:nvSpPr>
        <xdr:cNvPr id="243" name="TextBox 1"/>
        <xdr:cNvSpPr txBox="1"/>
      </xdr:nvSpPr>
      <xdr:spPr>
        <a:xfrm>
          <a:off x="52959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8</xdr:row>
      <xdr:rowOff>0</xdr:rowOff>
    </xdr:from>
    <xdr:ext cx="184731" cy="264560"/>
    <xdr:sp macro="" textlink="">
      <xdr:nvSpPr>
        <xdr:cNvPr id="244" name="TextBox 1"/>
        <xdr:cNvSpPr txBox="1"/>
      </xdr:nvSpPr>
      <xdr:spPr>
        <a:xfrm>
          <a:off x="5295900" y="169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6</xdr:row>
      <xdr:rowOff>0</xdr:rowOff>
    </xdr:from>
    <xdr:ext cx="184731" cy="264560"/>
    <xdr:sp macro="" textlink="">
      <xdr:nvSpPr>
        <xdr:cNvPr id="245" name="TextBox 244"/>
        <xdr:cNvSpPr txBox="1"/>
      </xdr:nvSpPr>
      <xdr:spPr>
        <a:xfrm>
          <a:off x="52959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8</xdr:row>
      <xdr:rowOff>0</xdr:rowOff>
    </xdr:from>
    <xdr:ext cx="184731" cy="264560"/>
    <xdr:sp macro="" textlink="">
      <xdr:nvSpPr>
        <xdr:cNvPr id="246" name="TextBox 1"/>
        <xdr:cNvSpPr txBox="1"/>
      </xdr:nvSpPr>
      <xdr:spPr>
        <a:xfrm>
          <a:off x="5295900" y="169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6</xdr:row>
      <xdr:rowOff>0</xdr:rowOff>
    </xdr:from>
    <xdr:ext cx="184731" cy="264560"/>
    <xdr:sp macro="" textlink="">
      <xdr:nvSpPr>
        <xdr:cNvPr id="247" name="TextBox 1"/>
        <xdr:cNvSpPr txBox="1"/>
      </xdr:nvSpPr>
      <xdr:spPr>
        <a:xfrm>
          <a:off x="52959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6</xdr:row>
      <xdr:rowOff>0</xdr:rowOff>
    </xdr:from>
    <xdr:ext cx="184731" cy="264560"/>
    <xdr:sp macro="" textlink="">
      <xdr:nvSpPr>
        <xdr:cNvPr id="248" name="TextBox 1"/>
        <xdr:cNvSpPr txBox="1"/>
      </xdr:nvSpPr>
      <xdr:spPr>
        <a:xfrm>
          <a:off x="52959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6</xdr:row>
      <xdr:rowOff>0</xdr:rowOff>
    </xdr:from>
    <xdr:ext cx="184731" cy="264560"/>
    <xdr:sp macro="" textlink="">
      <xdr:nvSpPr>
        <xdr:cNvPr id="249" name="TextBox 1"/>
        <xdr:cNvSpPr txBox="1"/>
      </xdr:nvSpPr>
      <xdr:spPr>
        <a:xfrm>
          <a:off x="52959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8</xdr:row>
      <xdr:rowOff>0</xdr:rowOff>
    </xdr:from>
    <xdr:ext cx="184731" cy="264560"/>
    <xdr:sp macro="" textlink="">
      <xdr:nvSpPr>
        <xdr:cNvPr id="250" name="TextBox 1"/>
        <xdr:cNvSpPr txBox="1"/>
      </xdr:nvSpPr>
      <xdr:spPr>
        <a:xfrm>
          <a:off x="5295900" y="169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10</xdr:col>
      <xdr:colOff>0</xdr:colOff>
      <xdr:row>6</xdr:row>
      <xdr:rowOff>0</xdr:rowOff>
    </xdr:from>
    <xdr:ext cx="184731" cy="264560"/>
    <xdr:sp macro="" textlink="">
      <xdr:nvSpPr>
        <xdr:cNvPr id="251" name="TextBox 250"/>
        <xdr:cNvSpPr txBox="1"/>
      </xdr:nvSpPr>
      <xdr:spPr>
        <a:xfrm>
          <a:off x="52959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10</xdr:col>
      <xdr:colOff>0</xdr:colOff>
      <xdr:row>8</xdr:row>
      <xdr:rowOff>0</xdr:rowOff>
    </xdr:from>
    <xdr:ext cx="184731" cy="264560"/>
    <xdr:sp macro="" textlink="">
      <xdr:nvSpPr>
        <xdr:cNvPr id="252" name="TextBox 1"/>
        <xdr:cNvSpPr txBox="1"/>
      </xdr:nvSpPr>
      <xdr:spPr>
        <a:xfrm>
          <a:off x="5295900" y="169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10</xdr:col>
      <xdr:colOff>0</xdr:colOff>
      <xdr:row>6</xdr:row>
      <xdr:rowOff>0</xdr:rowOff>
    </xdr:from>
    <xdr:ext cx="184731" cy="264560"/>
    <xdr:sp macro="" textlink="">
      <xdr:nvSpPr>
        <xdr:cNvPr id="253" name="TextBox 1"/>
        <xdr:cNvSpPr txBox="1"/>
      </xdr:nvSpPr>
      <xdr:spPr>
        <a:xfrm>
          <a:off x="52959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10</xdr:col>
      <xdr:colOff>0</xdr:colOff>
      <xdr:row>6</xdr:row>
      <xdr:rowOff>0</xdr:rowOff>
    </xdr:from>
    <xdr:ext cx="184731" cy="264560"/>
    <xdr:sp macro="" textlink="">
      <xdr:nvSpPr>
        <xdr:cNvPr id="254" name="TextBox 1"/>
        <xdr:cNvSpPr txBox="1"/>
      </xdr:nvSpPr>
      <xdr:spPr>
        <a:xfrm>
          <a:off x="52959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10</xdr:col>
      <xdr:colOff>0</xdr:colOff>
      <xdr:row>6</xdr:row>
      <xdr:rowOff>0</xdr:rowOff>
    </xdr:from>
    <xdr:ext cx="184731" cy="264560"/>
    <xdr:sp macro="" textlink="">
      <xdr:nvSpPr>
        <xdr:cNvPr id="255" name="TextBox 1"/>
        <xdr:cNvSpPr txBox="1"/>
      </xdr:nvSpPr>
      <xdr:spPr>
        <a:xfrm>
          <a:off x="52959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10</xdr:col>
      <xdr:colOff>0</xdr:colOff>
      <xdr:row>8</xdr:row>
      <xdr:rowOff>0</xdr:rowOff>
    </xdr:from>
    <xdr:ext cx="184731" cy="264560"/>
    <xdr:sp macro="" textlink="">
      <xdr:nvSpPr>
        <xdr:cNvPr id="256" name="TextBox 1"/>
        <xdr:cNvSpPr txBox="1"/>
      </xdr:nvSpPr>
      <xdr:spPr>
        <a:xfrm>
          <a:off x="5295900" y="169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6</xdr:row>
      <xdr:rowOff>0</xdr:rowOff>
    </xdr:from>
    <xdr:ext cx="184731" cy="264560"/>
    <xdr:sp macro="" textlink="">
      <xdr:nvSpPr>
        <xdr:cNvPr id="257" name="TextBox 256"/>
        <xdr:cNvSpPr txBox="1"/>
      </xdr:nvSpPr>
      <xdr:spPr>
        <a:xfrm>
          <a:off x="52959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8</xdr:row>
      <xdr:rowOff>0</xdr:rowOff>
    </xdr:from>
    <xdr:ext cx="184731" cy="264560"/>
    <xdr:sp macro="" textlink="">
      <xdr:nvSpPr>
        <xdr:cNvPr id="258" name="TextBox 1"/>
        <xdr:cNvSpPr txBox="1"/>
      </xdr:nvSpPr>
      <xdr:spPr>
        <a:xfrm>
          <a:off x="5295900" y="169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6</xdr:row>
      <xdr:rowOff>0</xdr:rowOff>
    </xdr:from>
    <xdr:ext cx="184731" cy="264560"/>
    <xdr:sp macro="" textlink="">
      <xdr:nvSpPr>
        <xdr:cNvPr id="259" name="TextBox 1"/>
        <xdr:cNvSpPr txBox="1"/>
      </xdr:nvSpPr>
      <xdr:spPr>
        <a:xfrm>
          <a:off x="52959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6</xdr:row>
      <xdr:rowOff>0</xdr:rowOff>
    </xdr:from>
    <xdr:ext cx="184731" cy="264560"/>
    <xdr:sp macro="" textlink="">
      <xdr:nvSpPr>
        <xdr:cNvPr id="260" name="TextBox 1"/>
        <xdr:cNvSpPr txBox="1"/>
      </xdr:nvSpPr>
      <xdr:spPr>
        <a:xfrm>
          <a:off x="52959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6</xdr:row>
      <xdr:rowOff>0</xdr:rowOff>
    </xdr:from>
    <xdr:ext cx="184731" cy="264560"/>
    <xdr:sp macro="" textlink="">
      <xdr:nvSpPr>
        <xdr:cNvPr id="261" name="TextBox 1"/>
        <xdr:cNvSpPr txBox="1"/>
      </xdr:nvSpPr>
      <xdr:spPr>
        <a:xfrm>
          <a:off x="52959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8</xdr:row>
      <xdr:rowOff>0</xdr:rowOff>
    </xdr:from>
    <xdr:ext cx="184731" cy="264560"/>
    <xdr:sp macro="" textlink="">
      <xdr:nvSpPr>
        <xdr:cNvPr id="262" name="TextBox 1"/>
        <xdr:cNvSpPr txBox="1"/>
      </xdr:nvSpPr>
      <xdr:spPr>
        <a:xfrm>
          <a:off x="5295900" y="169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12</xdr:col>
      <xdr:colOff>0</xdr:colOff>
      <xdr:row>6</xdr:row>
      <xdr:rowOff>0</xdr:rowOff>
    </xdr:from>
    <xdr:ext cx="184731" cy="264560"/>
    <xdr:sp macro="" textlink="">
      <xdr:nvSpPr>
        <xdr:cNvPr id="263" name="TextBox 262"/>
        <xdr:cNvSpPr txBox="1"/>
      </xdr:nvSpPr>
      <xdr:spPr>
        <a:xfrm>
          <a:off x="5991225"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12</xdr:col>
      <xdr:colOff>0</xdr:colOff>
      <xdr:row>8</xdr:row>
      <xdr:rowOff>0</xdr:rowOff>
    </xdr:from>
    <xdr:ext cx="184731" cy="264560"/>
    <xdr:sp macro="" textlink="">
      <xdr:nvSpPr>
        <xdr:cNvPr id="264" name="TextBox 1"/>
        <xdr:cNvSpPr txBox="1"/>
      </xdr:nvSpPr>
      <xdr:spPr>
        <a:xfrm>
          <a:off x="5991225" y="169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12</xdr:col>
      <xdr:colOff>0</xdr:colOff>
      <xdr:row>6</xdr:row>
      <xdr:rowOff>0</xdr:rowOff>
    </xdr:from>
    <xdr:ext cx="184731" cy="264560"/>
    <xdr:sp macro="" textlink="">
      <xdr:nvSpPr>
        <xdr:cNvPr id="265" name="TextBox 1"/>
        <xdr:cNvSpPr txBox="1"/>
      </xdr:nvSpPr>
      <xdr:spPr>
        <a:xfrm>
          <a:off x="5991225"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12</xdr:col>
      <xdr:colOff>0</xdr:colOff>
      <xdr:row>6</xdr:row>
      <xdr:rowOff>0</xdr:rowOff>
    </xdr:from>
    <xdr:ext cx="184731" cy="264560"/>
    <xdr:sp macro="" textlink="">
      <xdr:nvSpPr>
        <xdr:cNvPr id="266" name="TextBox 1"/>
        <xdr:cNvSpPr txBox="1"/>
      </xdr:nvSpPr>
      <xdr:spPr>
        <a:xfrm>
          <a:off x="5991225"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12</xdr:col>
      <xdr:colOff>0</xdr:colOff>
      <xdr:row>6</xdr:row>
      <xdr:rowOff>0</xdr:rowOff>
    </xdr:from>
    <xdr:ext cx="184731" cy="264560"/>
    <xdr:sp macro="" textlink="">
      <xdr:nvSpPr>
        <xdr:cNvPr id="267" name="TextBox 1"/>
        <xdr:cNvSpPr txBox="1"/>
      </xdr:nvSpPr>
      <xdr:spPr>
        <a:xfrm>
          <a:off x="5991225"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12</xdr:col>
      <xdr:colOff>0</xdr:colOff>
      <xdr:row>8</xdr:row>
      <xdr:rowOff>0</xdr:rowOff>
    </xdr:from>
    <xdr:ext cx="184731" cy="264560"/>
    <xdr:sp macro="" textlink="">
      <xdr:nvSpPr>
        <xdr:cNvPr id="268" name="TextBox 1"/>
        <xdr:cNvSpPr txBox="1"/>
      </xdr:nvSpPr>
      <xdr:spPr>
        <a:xfrm>
          <a:off x="5991225" y="169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6</xdr:row>
      <xdr:rowOff>0</xdr:rowOff>
    </xdr:from>
    <xdr:ext cx="184731" cy="264560"/>
    <xdr:sp macro="" textlink="">
      <xdr:nvSpPr>
        <xdr:cNvPr id="269" name="TextBox 268"/>
        <xdr:cNvSpPr txBox="1"/>
      </xdr:nvSpPr>
      <xdr:spPr>
        <a:xfrm>
          <a:off x="775335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8</xdr:row>
      <xdr:rowOff>0</xdr:rowOff>
    </xdr:from>
    <xdr:ext cx="184731" cy="264560"/>
    <xdr:sp macro="" textlink="">
      <xdr:nvSpPr>
        <xdr:cNvPr id="270" name="TextBox 1"/>
        <xdr:cNvSpPr txBox="1"/>
      </xdr:nvSpPr>
      <xdr:spPr>
        <a:xfrm>
          <a:off x="7753350" y="169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6</xdr:row>
      <xdr:rowOff>0</xdr:rowOff>
    </xdr:from>
    <xdr:ext cx="184731" cy="264560"/>
    <xdr:sp macro="" textlink="">
      <xdr:nvSpPr>
        <xdr:cNvPr id="271" name="TextBox 1"/>
        <xdr:cNvSpPr txBox="1"/>
      </xdr:nvSpPr>
      <xdr:spPr>
        <a:xfrm>
          <a:off x="775335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6</xdr:row>
      <xdr:rowOff>0</xdr:rowOff>
    </xdr:from>
    <xdr:ext cx="184731" cy="264560"/>
    <xdr:sp macro="" textlink="">
      <xdr:nvSpPr>
        <xdr:cNvPr id="272" name="TextBox 1"/>
        <xdr:cNvSpPr txBox="1"/>
      </xdr:nvSpPr>
      <xdr:spPr>
        <a:xfrm>
          <a:off x="775335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6</xdr:row>
      <xdr:rowOff>0</xdr:rowOff>
    </xdr:from>
    <xdr:ext cx="184731" cy="264560"/>
    <xdr:sp macro="" textlink="">
      <xdr:nvSpPr>
        <xdr:cNvPr id="273" name="TextBox 1"/>
        <xdr:cNvSpPr txBox="1"/>
      </xdr:nvSpPr>
      <xdr:spPr>
        <a:xfrm>
          <a:off x="775335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8</xdr:row>
      <xdr:rowOff>0</xdr:rowOff>
    </xdr:from>
    <xdr:ext cx="184731" cy="264560"/>
    <xdr:sp macro="" textlink="">
      <xdr:nvSpPr>
        <xdr:cNvPr id="274" name="TextBox 1"/>
        <xdr:cNvSpPr txBox="1"/>
      </xdr:nvSpPr>
      <xdr:spPr>
        <a:xfrm>
          <a:off x="7753350" y="169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6</xdr:row>
      <xdr:rowOff>0</xdr:rowOff>
    </xdr:from>
    <xdr:ext cx="184731" cy="264560"/>
    <xdr:sp macro="" textlink="">
      <xdr:nvSpPr>
        <xdr:cNvPr id="275" name="TextBox 274"/>
        <xdr:cNvSpPr txBox="1"/>
      </xdr:nvSpPr>
      <xdr:spPr>
        <a:xfrm>
          <a:off x="6981825"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8</xdr:row>
      <xdr:rowOff>0</xdr:rowOff>
    </xdr:from>
    <xdr:ext cx="184731" cy="264560"/>
    <xdr:sp macro="" textlink="">
      <xdr:nvSpPr>
        <xdr:cNvPr id="276" name="TextBox 1"/>
        <xdr:cNvSpPr txBox="1"/>
      </xdr:nvSpPr>
      <xdr:spPr>
        <a:xfrm>
          <a:off x="6981825" y="169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6</xdr:row>
      <xdr:rowOff>0</xdr:rowOff>
    </xdr:from>
    <xdr:ext cx="184731" cy="264560"/>
    <xdr:sp macro="" textlink="">
      <xdr:nvSpPr>
        <xdr:cNvPr id="277" name="TextBox 1"/>
        <xdr:cNvSpPr txBox="1"/>
      </xdr:nvSpPr>
      <xdr:spPr>
        <a:xfrm>
          <a:off x="6981825"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6</xdr:row>
      <xdr:rowOff>0</xdr:rowOff>
    </xdr:from>
    <xdr:ext cx="184731" cy="264560"/>
    <xdr:sp macro="" textlink="">
      <xdr:nvSpPr>
        <xdr:cNvPr id="278" name="TextBox 1"/>
        <xdr:cNvSpPr txBox="1"/>
      </xdr:nvSpPr>
      <xdr:spPr>
        <a:xfrm>
          <a:off x="6981825"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6</xdr:row>
      <xdr:rowOff>0</xdr:rowOff>
    </xdr:from>
    <xdr:ext cx="184731" cy="264560"/>
    <xdr:sp macro="" textlink="">
      <xdr:nvSpPr>
        <xdr:cNvPr id="279" name="TextBox 1"/>
        <xdr:cNvSpPr txBox="1"/>
      </xdr:nvSpPr>
      <xdr:spPr>
        <a:xfrm>
          <a:off x="6981825"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8</xdr:row>
      <xdr:rowOff>0</xdr:rowOff>
    </xdr:from>
    <xdr:ext cx="184731" cy="264560"/>
    <xdr:sp macro="" textlink="">
      <xdr:nvSpPr>
        <xdr:cNvPr id="280" name="TextBox 1"/>
        <xdr:cNvSpPr txBox="1"/>
      </xdr:nvSpPr>
      <xdr:spPr>
        <a:xfrm>
          <a:off x="6981825" y="169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6</xdr:row>
      <xdr:rowOff>0</xdr:rowOff>
    </xdr:from>
    <xdr:ext cx="184731" cy="264560"/>
    <xdr:sp macro="" textlink="">
      <xdr:nvSpPr>
        <xdr:cNvPr id="281" name="TextBox 280"/>
        <xdr:cNvSpPr txBox="1"/>
      </xdr:nvSpPr>
      <xdr:spPr>
        <a:xfrm>
          <a:off x="775335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8</xdr:row>
      <xdr:rowOff>0</xdr:rowOff>
    </xdr:from>
    <xdr:ext cx="184731" cy="264560"/>
    <xdr:sp macro="" textlink="">
      <xdr:nvSpPr>
        <xdr:cNvPr id="282" name="TextBox 1"/>
        <xdr:cNvSpPr txBox="1"/>
      </xdr:nvSpPr>
      <xdr:spPr>
        <a:xfrm>
          <a:off x="7753350" y="169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6</xdr:row>
      <xdr:rowOff>0</xdr:rowOff>
    </xdr:from>
    <xdr:ext cx="184731" cy="264560"/>
    <xdr:sp macro="" textlink="">
      <xdr:nvSpPr>
        <xdr:cNvPr id="283" name="TextBox 1"/>
        <xdr:cNvSpPr txBox="1"/>
      </xdr:nvSpPr>
      <xdr:spPr>
        <a:xfrm>
          <a:off x="775335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6</xdr:row>
      <xdr:rowOff>0</xdr:rowOff>
    </xdr:from>
    <xdr:ext cx="184731" cy="264560"/>
    <xdr:sp macro="" textlink="">
      <xdr:nvSpPr>
        <xdr:cNvPr id="284" name="TextBox 1"/>
        <xdr:cNvSpPr txBox="1"/>
      </xdr:nvSpPr>
      <xdr:spPr>
        <a:xfrm>
          <a:off x="775335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6</xdr:row>
      <xdr:rowOff>0</xdr:rowOff>
    </xdr:from>
    <xdr:ext cx="184731" cy="264560"/>
    <xdr:sp macro="" textlink="">
      <xdr:nvSpPr>
        <xdr:cNvPr id="285" name="TextBox 1"/>
        <xdr:cNvSpPr txBox="1"/>
      </xdr:nvSpPr>
      <xdr:spPr>
        <a:xfrm>
          <a:off x="775335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8</xdr:row>
      <xdr:rowOff>0</xdr:rowOff>
    </xdr:from>
    <xdr:ext cx="184731" cy="264560"/>
    <xdr:sp macro="" textlink="">
      <xdr:nvSpPr>
        <xdr:cNvPr id="286" name="TextBox 1"/>
        <xdr:cNvSpPr txBox="1"/>
      </xdr:nvSpPr>
      <xdr:spPr>
        <a:xfrm>
          <a:off x="7753350" y="169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13</xdr:col>
      <xdr:colOff>0</xdr:colOff>
      <xdr:row>6</xdr:row>
      <xdr:rowOff>0</xdr:rowOff>
    </xdr:from>
    <xdr:ext cx="184731" cy="264560"/>
    <xdr:sp macro="" textlink="">
      <xdr:nvSpPr>
        <xdr:cNvPr id="287" name="TextBox 286"/>
        <xdr:cNvSpPr txBox="1"/>
      </xdr:nvSpPr>
      <xdr:spPr>
        <a:xfrm>
          <a:off x="5991225" y="149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13</xdr:col>
      <xdr:colOff>0</xdr:colOff>
      <xdr:row>8</xdr:row>
      <xdr:rowOff>0</xdr:rowOff>
    </xdr:from>
    <xdr:ext cx="184731" cy="264560"/>
    <xdr:sp macro="" textlink="">
      <xdr:nvSpPr>
        <xdr:cNvPr id="288" name="TextBox 1"/>
        <xdr:cNvSpPr txBox="1"/>
      </xdr:nvSpPr>
      <xdr:spPr>
        <a:xfrm>
          <a:off x="5991225" y="187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13</xdr:col>
      <xdr:colOff>0</xdr:colOff>
      <xdr:row>6</xdr:row>
      <xdr:rowOff>0</xdr:rowOff>
    </xdr:from>
    <xdr:ext cx="184731" cy="264560"/>
    <xdr:sp macro="" textlink="">
      <xdr:nvSpPr>
        <xdr:cNvPr id="289" name="TextBox 1"/>
        <xdr:cNvSpPr txBox="1"/>
      </xdr:nvSpPr>
      <xdr:spPr>
        <a:xfrm>
          <a:off x="5991225" y="149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13</xdr:col>
      <xdr:colOff>0</xdr:colOff>
      <xdr:row>6</xdr:row>
      <xdr:rowOff>0</xdr:rowOff>
    </xdr:from>
    <xdr:ext cx="184731" cy="264560"/>
    <xdr:sp macro="" textlink="">
      <xdr:nvSpPr>
        <xdr:cNvPr id="290" name="TextBox 1"/>
        <xdr:cNvSpPr txBox="1"/>
      </xdr:nvSpPr>
      <xdr:spPr>
        <a:xfrm>
          <a:off x="5991225" y="149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13</xdr:col>
      <xdr:colOff>0</xdr:colOff>
      <xdr:row>6</xdr:row>
      <xdr:rowOff>0</xdr:rowOff>
    </xdr:from>
    <xdr:ext cx="184731" cy="264560"/>
    <xdr:sp macro="" textlink="">
      <xdr:nvSpPr>
        <xdr:cNvPr id="291" name="TextBox 1"/>
        <xdr:cNvSpPr txBox="1"/>
      </xdr:nvSpPr>
      <xdr:spPr>
        <a:xfrm>
          <a:off x="5991225" y="149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13</xdr:col>
      <xdr:colOff>0</xdr:colOff>
      <xdr:row>8</xdr:row>
      <xdr:rowOff>0</xdr:rowOff>
    </xdr:from>
    <xdr:ext cx="184731" cy="264560"/>
    <xdr:sp macro="" textlink="">
      <xdr:nvSpPr>
        <xdr:cNvPr id="292" name="TextBox 1"/>
        <xdr:cNvSpPr txBox="1"/>
      </xdr:nvSpPr>
      <xdr:spPr>
        <a:xfrm>
          <a:off x="5991225" y="187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6</xdr:row>
      <xdr:rowOff>0</xdr:rowOff>
    </xdr:from>
    <xdr:ext cx="184731" cy="264560"/>
    <xdr:sp macro="" textlink="">
      <xdr:nvSpPr>
        <xdr:cNvPr id="293" name="TextBox 292"/>
        <xdr:cNvSpPr txBox="1"/>
      </xdr:nvSpPr>
      <xdr:spPr>
        <a:xfrm>
          <a:off x="5991225" y="149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8</xdr:row>
      <xdr:rowOff>0</xdr:rowOff>
    </xdr:from>
    <xdr:ext cx="184731" cy="264560"/>
    <xdr:sp macro="" textlink="">
      <xdr:nvSpPr>
        <xdr:cNvPr id="294" name="TextBox 1"/>
        <xdr:cNvSpPr txBox="1"/>
      </xdr:nvSpPr>
      <xdr:spPr>
        <a:xfrm>
          <a:off x="5991225" y="187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6</xdr:row>
      <xdr:rowOff>0</xdr:rowOff>
    </xdr:from>
    <xdr:ext cx="184731" cy="264560"/>
    <xdr:sp macro="" textlink="">
      <xdr:nvSpPr>
        <xdr:cNvPr id="295" name="TextBox 1"/>
        <xdr:cNvSpPr txBox="1"/>
      </xdr:nvSpPr>
      <xdr:spPr>
        <a:xfrm>
          <a:off x="5991225" y="149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6</xdr:row>
      <xdr:rowOff>0</xdr:rowOff>
    </xdr:from>
    <xdr:ext cx="184731" cy="264560"/>
    <xdr:sp macro="" textlink="">
      <xdr:nvSpPr>
        <xdr:cNvPr id="296" name="TextBox 1"/>
        <xdr:cNvSpPr txBox="1"/>
      </xdr:nvSpPr>
      <xdr:spPr>
        <a:xfrm>
          <a:off x="5991225" y="149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6</xdr:row>
      <xdr:rowOff>0</xdr:rowOff>
    </xdr:from>
    <xdr:ext cx="184731" cy="264560"/>
    <xdr:sp macro="" textlink="">
      <xdr:nvSpPr>
        <xdr:cNvPr id="297" name="TextBox 1"/>
        <xdr:cNvSpPr txBox="1"/>
      </xdr:nvSpPr>
      <xdr:spPr>
        <a:xfrm>
          <a:off x="5991225" y="149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8</xdr:row>
      <xdr:rowOff>0</xdr:rowOff>
    </xdr:from>
    <xdr:ext cx="184731" cy="264560"/>
    <xdr:sp macro="" textlink="">
      <xdr:nvSpPr>
        <xdr:cNvPr id="298" name="TextBox 1"/>
        <xdr:cNvSpPr txBox="1"/>
      </xdr:nvSpPr>
      <xdr:spPr>
        <a:xfrm>
          <a:off x="5991225" y="187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16</xdr:col>
      <xdr:colOff>0</xdr:colOff>
      <xdr:row>6</xdr:row>
      <xdr:rowOff>0</xdr:rowOff>
    </xdr:from>
    <xdr:ext cx="184731" cy="264560"/>
    <xdr:sp macro="" textlink="">
      <xdr:nvSpPr>
        <xdr:cNvPr id="299" name="TextBox 298"/>
        <xdr:cNvSpPr txBox="1"/>
      </xdr:nvSpPr>
      <xdr:spPr>
        <a:xfrm>
          <a:off x="6781800" y="149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16</xdr:col>
      <xdr:colOff>0</xdr:colOff>
      <xdr:row>8</xdr:row>
      <xdr:rowOff>0</xdr:rowOff>
    </xdr:from>
    <xdr:ext cx="184731" cy="264560"/>
    <xdr:sp macro="" textlink="">
      <xdr:nvSpPr>
        <xdr:cNvPr id="300" name="TextBox 1"/>
        <xdr:cNvSpPr txBox="1"/>
      </xdr:nvSpPr>
      <xdr:spPr>
        <a:xfrm>
          <a:off x="6781800" y="187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16</xdr:col>
      <xdr:colOff>0</xdr:colOff>
      <xdr:row>6</xdr:row>
      <xdr:rowOff>0</xdr:rowOff>
    </xdr:from>
    <xdr:ext cx="184731" cy="264560"/>
    <xdr:sp macro="" textlink="">
      <xdr:nvSpPr>
        <xdr:cNvPr id="301" name="TextBox 1"/>
        <xdr:cNvSpPr txBox="1"/>
      </xdr:nvSpPr>
      <xdr:spPr>
        <a:xfrm>
          <a:off x="6781800" y="149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16</xdr:col>
      <xdr:colOff>0</xdr:colOff>
      <xdr:row>6</xdr:row>
      <xdr:rowOff>0</xdr:rowOff>
    </xdr:from>
    <xdr:ext cx="184731" cy="264560"/>
    <xdr:sp macro="" textlink="">
      <xdr:nvSpPr>
        <xdr:cNvPr id="302" name="TextBox 1"/>
        <xdr:cNvSpPr txBox="1"/>
      </xdr:nvSpPr>
      <xdr:spPr>
        <a:xfrm>
          <a:off x="6781800" y="149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16</xdr:col>
      <xdr:colOff>0</xdr:colOff>
      <xdr:row>6</xdr:row>
      <xdr:rowOff>0</xdr:rowOff>
    </xdr:from>
    <xdr:ext cx="184731" cy="264560"/>
    <xdr:sp macro="" textlink="">
      <xdr:nvSpPr>
        <xdr:cNvPr id="303" name="TextBox 1"/>
        <xdr:cNvSpPr txBox="1"/>
      </xdr:nvSpPr>
      <xdr:spPr>
        <a:xfrm>
          <a:off x="6781800" y="149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16</xdr:col>
      <xdr:colOff>0</xdr:colOff>
      <xdr:row>8</xdr:row>
      <xdr:rowOff>0</xdr:rowOff>
    </xdr:from>
    <xdr:ext cx="184731" cy="264560"/>
    <xdr:sp macro="" textlink="">
      <xdr:nvSpPr>
        <xdr:cNvPr id="304" name="TextBox 1"/>
        <xdr:cNvSpPr txBox="1"/>
      </xdr:nvSpPr>
      <xdr:spPr>
        <a:xfrm>
          <a:off x="6781800" y="187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17</xdr:col>
      <xdr:colOff>0</xdr:colOff>
      <xdr:row>6</xdr:row>
      <xdr:rowOff>0</xdr:rowOff>
    </xdr:from>
    <xdr:ext cx="184731" cy="264560"/>
    <xdr:sp macro="" textlink="">
      <xdr:nvSpPr>
        <xdr:cNvPr id="305" name="TextBox 304"/>
        <xdr:cNvSpPr txBox="1"/>
      </xdr:nvSpPr>
      <xdr:spPr>
        <a:xfrm>
          <a:off x="9305925"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17</xdr:col>
      <xdr:colOff>0</xdr:colOff>
      <xdr:row>8</xdr:row>
      <xdr:rowOff>0</xdr:rowOff>
    </xdr:from>
    <xdr:ext cx="184731" cy="264560"/>
    <xdr:sp macro="" textlink="">
      <xdr:nvSpPr>
        <xdr:cNvPr id="306" name="TextBox 1"/>
        <xdr:cNvSpPr txBox="1"/>
      </xdr:nvSpPr>
      <xdr:spPr>
        <a:xfrm>
          <a:off x="9305925" y="20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17</xdr:col>
      <xdr:colOff>0</xdr:colOff>
      <xdr:row>6</xdr:row>
      <xdr:rowOff>0</xdr:rowOff>
    </xdr:from>
    <xdr:ext cx="184731" cy="264560"/>
    <xdr:sp macro="" textlink="">
      <xdr:nvSpPr>
        <xdr:cNvPr id="307" name="TextBox 1"/>
        <xdr:cNvSpPr txBox="1"/>
      </xdr:nvSpPr>
      <xdr:spPr>
        <a:xfrm>
          <a:off x="9305925"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17</xdr:col>
      <xdr:colOff>0</xdr:colOff>
      <xdr:row>6</xdr:row>
      <xdr:rowOff>0</xdr:rowOff>
    </xdr:from>
    <xdr:ext cx="184731" cy="264560"/>
    <xdr:sp macro="" textlink="">
      <xdr:nvSpPr>
        <xdr:cNvPr id="308" name="TextBox 1"/>
        <xdr:cNvSpPr txBox="1"/>
      </xdr:nvSpPr>
      <xdr:spPr>
        <a:xfrm>
          <a:off x="9305925"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17</xdr:col>
      <xdr:colOff>0</xdr:colOff>
      <xdr:row>6</xdr:row>
      <xdr:rowOff>0</xdr:rowOff>
    </xdr:from>
    <xdr:ext cx="184731" cy="264560"/>
    <xdr:sp macro="" textlink="">
      <xdr:nvSpPr>
        <xdr:cNvPr id="309" name="TextBox 1"/>
        <xdr:cNvSpPr txBox="1"/>
      </xdr:nvSpPr>
      <xdr:spPr>
        <a:xfrm>
          <a:off x="9305925"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17</xdr:col>
      <xdr:colOff>0</xdr:colOff>
      <xdr:row>8</xdr:row>
      <xdr:rowOff>0</xdr:rowOff>
    </xdr:from>
    <xdr:ext cx="184731" cy="264560"/>
    <xdr:sp macro="" textlink="">
      <xdr:nvSpPr>
        <xdr:cNvPr id="310" name="TextBox 1"/>
        <xdr:cNvSpPr txBox="1"/>
      </xdr:nvSpPr>
      <xdr:spPr>
        <a:xfrm>
          <a:off x="9305925" y="20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18</xdr:col>
      <xdr:colOff>0</xdr:colOff>
      <xdr:row>6</xdr:row>
      <xdr:rowOff>0</xdr:rowOff>
    </xdr:from>
    <xdr:ext cx="184731" cy="264560"/>
    <xdr:sp macro="" textlink="">
      <xdr:nvSpPr>
        <xdr:cNvPr id="311" name="TextBox 310"/>
        <xdr:cNvSpPr txBox="1"/>
      </xdr:nvSpPr>
      <xdr:spPr>
        <a:xfrm>
          <a:off x="9305925"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18</xdr:col>
      <xdr:colOff>0</xdr:colOff>
      <xdr:row>8</xdr:row>
      <xdr:rowOff>0</xdr:rowOff>
    </xdr:from>
    <xdr:ext cx="184731" cy="264560"/>
    <xdr:sp macro="" textlink="">
      <xdr:nvSpPr>
        <xdr:cNvPr id="312" name="TextBox 1"/>
        <xdr:cNvSpPr txBox="1"/>
      </xdr:nvSpPr>
      <xdr:spPr>
        <a:xfrm>
          <a:off x="9305925" y="20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18</xdr:col>
      <xdr:colOff>0</xdr:colOff>
      <xdr:row>6</xdr:row>
      <xdr:rowOff>0</xdr:rowOff>
    </xdr:from>
    <xdr:ext cx="184731" cy="264560"/>
    <xdr:sp macro="" textlink="">
      <xdr:nvSpPr>
        <xdr:cNvPr id="313" name="TextBox 1"/>
        <xdr:cNvSpPr txBox="1"/>
      </xdr:nvSpPr>
      <xdr:spPr>
        <a:xfrm>
          <a:off x="9305925"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18</xdr:col>
      <xdr:colOff>0</xdr:colOff>
      <xdr:row>6</xdr:row>
      <xdr:rowOff>0</xdr:rowOff>
    </xdr:from>
    <xdr:ext cx="184731" cy="264560"/>
    <xdr:sp macro="" textlink="">
      <xdr:nvSpPr>
        <xdr:cNvPr id="314" name="TextBox 1"/>
        <xdr:cNvSpPr txBox="1"/>
      </xdr:nvSpPr>
      <xdr:spPr>
        <a:xfrm>
          <a:off x="9305925"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18</xdr:col>
      <xdr:colOff>0</xdr:colOff>
      <xdr:row>6</xdr:row>
      <xdr:rowOff>0</xdr:rowOff>
    </xdr:from>
    <xdr:ext cx="184731" cy="264560"/>
    <xdr:sp macro="" textlink="">
      <xdr:nvSpPr>
        <xdr:cNvPr id="315" name="TextBox 1"/>
        <xdr:cNvSpPr txBox="1"/>
      </xdr:nvSpPr>
      <xdr:spPr>
        <a:xfrm>
          <a:off x="9305925"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18</xdr:col>
      <xdr:colOff>0</xdr:colOff>
      <xdr:row>8</xdr:row>
      <xdr:rowOff>0</xdr:rowOff>
    </xdr:from>
    <xdr:ext cx="184731" cy="264560"/>
    <xdr:sp macro="" textlink="">
      <xdr:nvSpPr>
        <xdr:cNvPr id="316" name="TextBox 1"/>
        <xdr:cNvSpPr txBox="1"/>
      </xdr:nvSpPr>
      <xdr:spPr>
        <a:xfrm>
          <a:off x="9305925" y="20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19</xdr:col>
      <xdr:colOff>0</xdr:colOff>
      <xdr:row>6</xdr:row>
      <xdr:rowOff>0</xdr:rowOff>
    </xdr:from>
    <xdr:ext cx="184731" cy="264560"/>
    <xdr:sp macro="" textlink="">
      <xdr:nvSpPr>
        <xdr:cNvPr id="317" name="TextBox 316"/>
        <xdr:cNvSpPr txBox="1"/>
      </xdr:nvSpPr>
      <xdr:spPr>
        <a:xfrm>
          <a:off x="10048875"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19</xdr:col>
      <xdr:colOff>0</xdr:colOff>
      <xdr:row>8</xdr:row>
      <xdr:rowOff>0</xdr:rowOff>
    </xdr:from>
    <xdr:ext cx="184731" cy="264560"/>
    <xdr:sp macro="" textlink="">
      <xdr:nvSpPr>
        <xdr:cNvPr id="318" name="TextBox 1"/>
        <xdr:cNvSpPr txBox="1"/>
      </xdr:nvSpPr>
      <xdr:spPr>
        <a:xfrm>
          <a:off x="10048875" y="20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19</xdr:col>
      <xdr:colOff>0</xdr:colOff>
      <xdr:row>6</xdr:row>
      <xdr:rowOff>0</xdr:rowOff>
    </xdr:from>
    <xdr:ext cx="184731" cy="264560"/>
    <xdr:sp macro="" textlink="">
      <xdr:nvSpPr>
        <xdr:cNvPr id="319" name="TextBox 1"/>
        <xdr:cNvSpPr txBox="1"/>
      </xdr:nvSpPr>
      <xdr:spPr>
        <a:xfrm>
          <a:off x="10048875"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19</xdr:col>
      <xdr:colOff>0</xdr:colOff>
      <xdr:row>6</xdr:row>
      <xdr:rowOff>0</xdr:rowOff>
    </xdr:from>
    <xdr:ext cx="184731" cy="264560"/>
    <xdr:sp macro="" textlink="">
      <xdr:nvSpPr>
        <xdr:cNvPr id="320" name="TextBox 1"/>
        <xdr:cNvSpPr txBox="1"/>
      </xdr:nvSpPr>
      <xdr:spPr>
        <a:xfrm>
          <a:off x="10048875"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19</xdr:col>
      <xdr:colOff>0</xdr:colOff>
      <xdr:row>6</xdr:row>
      <xdr:rowOff>0</xdr:rowOff>
    </xdr:from>
    <xdr:ext cx="184731" cy="264560"/>
    <xdr:sp macro="" textlink="">
      <xdr:nvSpPr>
        <xdr:cNvPr id="321" name="TextBox 1"/>
        <xdr:cNvSpPr txBox="1"/>
      </xdr:nvSpPr>
      <xdr:spPr>
        <a:xfrm>
          <a:off x="10048875"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19</xdr:col>
      <xdr:colOff>0</xdr:colOff>
      <xdr:row>8</xdr:row>
      <xdr:rowOff>0</xdr:rowOff>
    </xdr:from>
    <xdr:ext cx="184731" cy="264560"/>
    <xdr:sp macro="" textlink="">
      <xdr:nvSpPr>
        <xdr:cNvPr id="322" name="TextBox 1"/>
        <xdr:cNvSpPr txBox="1"/>
      </xdr:nvSpPr>
      <xdr:spPr>
        <a:xfrm>
          <a:off x="10048875" y="20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593"/>
  <sheetViews>
    <sheetView zoomScale="80" zoomScaleNormal="80" workbookViewId="0">
      <pane xSplit="1" ySplit="12" topLeftCell="B13" activePane="bottomRight" state="frozen"/>
      <selection pane="topRight" activeCell="B1" sqref="B1"/>
      <selection pane="bottomLeft" activeCell="A13" sqref="A13"/>
      <selection pane="bottomRight" activeCell="B19" sqref="B19"/>
    </sheetView>
  </sheetViews>
  <sheetFormatPr defaultRowHeight="15" x14ac:dyDescent="0.25"/>
  <cols>
    <col min="1" max="1" width="5.75" style="665" customWidth="1"/>
    <col min="2" max="2" width="77.375" style="1" customWidth="1"/>
    <col min="3" max="9" width="10.75" style="1" hidden="1" customWidth="1"/>
    <col min="10" max="10" width="13.875" style="37" customWidth="1"/>
    <col min="11" max="11" width="12.25" style="37" customWidth="1"/>
    <col min="12" max="13" width="12.875" style="37" customWidth="1"/>
    <col min="14" max="14" width="15.25" style="37" customWidth="1"/>
    <col min="15" max="15" width="12" style="37" customWidth="1"/>
    <col min="16" max="16" width="15.375" style="37" customWidth="1"/>
    <col min="17" max="17" width="7.5" style="1" customWidth="1"/>
    <col min="18" max="18" width="13" style="1" customWidth="1"/>
    <col min="19" max="19" width="10.25" style="1" customWidth="1"/>
    <col min="20" max="20" width="16" style="1" customWidth="1"/>
    <col min="21" max="21" width="15.75" style="1" customWidth="1"/>
    <col min="22" max="22" width="12.5" style="1" customWidth="1"/>
    <col min="23" max="32" width="15.375" style="1" customWidth="1"/>
    <col min="33" max="33" width="24.75" style="1" customWidth="1"/>
    <col min="34" max="34" width="9.125" style="1" bestFit="1" customWidth="1"/>
    <col min="35" max="16384" width="9" style="1"/>
  </cols>
  <sheetData>
    <row r="1" spans="1:32" x14ac:dyDescent="0.25">
      <c r="A1" s="1202" t="s">
        <v>243</v>
      </c>
      <c r="B1" s="1202"/>
      <c r="C1" s="1202"/>
      <c r="D1" s="1202"/>
      <c r="E1" s="1202"/>
      <c r="F1" s="1202"/>
      <c r="G1" s="1202"/>
      <c r="H1" s="1202"/>
      <c r="I1" s="1202"/>
      <c r="J1" s="1202"/>
      <c r="K1" s="1202"/>
      <c r="L1" s="1202"/>
      <c r="M1" s="1202"/>
      <c r="N1" s="1202"/>
      <c r="O1" s="1202"/>
      <c r="P1" s="1202"/>
      <c r="Q1" s="1202"/>
      <c r="R1" s="1202"/>
      <c r="S1" s="1202"/>
      <c r="T1" s="5"/>
      <c r="U1" s="5"/>
      <c r="V1" s="5"/>
      <c r="W1" s="5"/>
      <c r="X1" s="5"/>
      <c r="Y1" s="5"/>
      <c r="Z1" s="5"/>
      <c r="AA1" s="5"/>
      <c r="AB1" s="5"/>
      <c r="AC1" s="5"/>
      <c r="AD1" s="5"/>
      <c r="AE1" s="5"/>
      <c r="AF1" s="5"/>
    </row>
    <row r="2" spans="1:32" x14ac:dyDescent="0.25">
      <c r="A2" s="1203" t="s">
        <v>97</v>
      </c>
      <c r="B2" s="1203"/>
      <c r="C2" s="1203"/>
      <c r="D2" s="1203"/>
      <c r="E2" s="1203"/>
      <c r="F2" s="1203"/>
      <c r="G2" s="1203"/>
      <c r="H2" s="1203"/>
      <c r="I2" s="1203"/>
      <c r="J2" s="1203"/>
      <c r="K2" s="1203"/>
      <c r="L2" s="1203"/>
      <c r="M2" s="1203"/>
      <c r="N2" s="1203"/>
      <c r="O2" s="1203"/>
      <c r="P2" s="1203"/>
      <c r="Q2" s="1203"/>
      <c r="R2" s="1203"/>
      <c r="S2" s="1203"/>
      <c r="T2" s="2"/>
      <c r="U2" s="2"/>
      <c r="V2" s="2"/>
      <c r="W2" s="2"/>
      <c r="X2" s="2"/>
      <c r="Y2" s="2"/>
      <c r="Z2" s="2"/>
      <c r="AA2" s="2"/>
      <c r="AB2" s="2"/>
      <c r="AC2" s="2"/>
      <c r="AD2" s="2"/>
      <c r="AE2" s="2"/>
      <c r="AF2" s="2"/>
    </row>
    <row r="3" spans="1:32" x14ac:dyDescent="0.25">
      <c r="A3" s="1204" t="s">
        <v>0</v>
      </c>
      <c r="B3" s="1204"/>
      <c r="C3" s="1204"/>
      <c r="D3" s="1204"/>
      <c r="E3" s="1204"/>
      <c r="F3" s="1204"/>
      <c r="G3" s="1204"/>
      <c r="H3" s="1204"/>
      <c r="I3" s="1204"/>
      <c r="J3" s="1204"/>
      <c r="K3" s="1204"/>
      <c r="L3" s="1204"/>
      <c r="M3" s="1204"/>
      <c r="N3" s="1204"/>
      <c r="O3" s="1204"/>
      <c r="P3" s="1204"/>
      <c r="Q3" s="1204"/>
      <c r="R3" s="1204"/>
      <c r="S3" s="1204"/>
      <c r="T3" s="1204"/>
      <c r="U3" s="6"/>
      <c r="V3" s="6"/>
      <c r="W3" s="6"/>
      <c r="X3" s="6"/>
      <c r="Y3" s="6"/>
      <c r="Z3" s="6"/>
      <c r="AA3" s="6"/>
      <c r="AB3" s="6"/>
      <c r="AC3" s="6"/>
      <c r="AD3" s="6"/>
      <c r="AE3" s="6"/>
      <c r="AF3" s="6"/>
    </row>
    <row r="4" spans="1:32" ht="15.75" customHeight="1" x14ac:dyDescent="0.25">
      <c r="A4" s="1205" t="s">
        <v>1</v>
      </c>
      <c r="B4" s="1208" t="s">
        <v>2</v>
      </c>
      <c r="C4" s="1217" t="s">
        <v>644</v>
      </c>
      <c r="D4" s="1217" t="s">
        <v>645</v>
      </c>
      <c r="E4" s="1217" t="s">
        <v>646</v>
      </c>
      <c r="F4" s="1218" t="s">
        <v>647</v>
      </c>
      <c r="G4" s="1217" t="s">
        <v>648</v>
      </c>
      <c r="H4" s="1217"/>
      <c r="I4" s="1217"/>
      <c r="J4" s="1184" t="s">
        <v>600</v>
      </c>
      <c r="K4" s="1185"/>
      <c r="L4" s="1186"/>
      <c r="M4" s="1190" t="s">
        <v>621</v>
      </c>
      <c r="N4" s="1184" t="s">
        <v>622</v>
      </c>
      <c r="O4" s="1185"/>
      <c r="P4" s="1186"/>
      <c r="Q4" s="1211" t="s">
        <v>91</v>
      </c>
      <c r="R4" s="1212"/>
      <c r="S4" s="1213"/>
      <c r="T4" s="1208" t="s">
        <v>3</v>
      </c>
      <c r="U4" s="484"/>
      <c r="V4" s="484"/>
      <c r="W4" s="484"/>
      <c r="X4" s="484"/>
      <c r="Y4" s="484"/>
      <c r="Z4" s="484"/>
      <c r="AA4" s="484"/>
      <c r="AB4" s="484"/>
      <c r="AC4" s="484"/>
      <c r="AD4" s="484"/>
      <c r="AE4" s="484"/>
      <c r="AF4" s="484"/>
    </row>
    <row r="5" spans="1:32" ht="50.25" customHeight="1" x14ac:dyDescent="0.25">
      <c r="A5" s="1206"/>
      <c r="B5" s="1209"/>
      <c r="C5" s="1217"/>
      <c r="D5" s="1217"/>
      <c r="E5" s="1217"/>
      <c r="F5" s="1219"/>
      <c r="G5" s="730" t="s">
        <v>649</v>
      </c>
      <c r="H5" s="730" t="s">
        <v>650</v>
      </c>
      <c r="I5" s="730" t="s">
        <v>651</v>
      </c>
      <c r="J5" s="1187"/>
      <c r="K5" s="1188"/>
      <c r="L5" s="1189"/>
      <c r="M5" s="1191"/>
      <c r="N5" s="1187"/>
      <c r="O5" s="1188"/>
      <c r="P5" s="1189"/>
      <c r="Q5" s="1214"/>
      <c r="R5" s="1215"/>
      <c r="S5" s="1216"/>
      <c r="T5" s="1209"/>
      <c r="U5" s="484"/>
      <c r="V5" s="484"/>
      <c r="W5" s="484"/>
      <c r="X5" s="484"/>
      <c r="Y5" s="484"/>
      <c r="Z5" s="484"/>
      <c r="AA5" s="484"/>
      <c r="AB5" s="484"/>
      <c r="AC5" s="484"/>
      <c r="AD5" s="484"/>
      <c r="AE5" s="484"/>
      <c r="AF5" s="484"/>
    </row>
    <row r="6" spans="1:32" hidden="1" x14ac:dyDescent="0.25">
      <c r="A6" s="1206"/>
      <c r="B6" s="1209"/>
      <c r="J6" s="1190" t="s">
        <v>90</v>
      </c>
      <c r="K6" s="1193" t="s">
        <v>92</v>
      </c>
      <c r="L6" s="1193"/>
      <c r="M6" s="659"/>
      <c r="N6" s="1190" t="s">
        <v>90</v>
      </c>
      <c r="O6" s="1195" t="s">
        <v>92</v>
      </c>
      <c r="P6" s="1196"/>
      <c r="Q6" s="1197" t="s">
        <v>90</v>
      </c>
      <c r="R6" s="1199" t="s">
        <v>92</v>
      </c>
      <c r="S6" s="1200"/>
      <c r="T6" s="1209"/>
      <c r="U6" s="484"/>
      <c r="V6" s="484"/>
      <c r="W6" s="484"/>
      <c r="X6" s="484"/>
      <c r="Y6" s="484"/>
      <c r="Z6" s="484"/>
      <c r="AA6" s="484"/>
      <c r="AB6" s="484"/>
      <c r="AC6" s="484"/>
      <c r="AD6" s="484"/>
      <c r="AE6" s="484"/>
      <c r="AF6" s="484"/>
    </row>
    <row r="7" spans="1:32" hidden="1" x14ac:dyDescent="0.25">
      <c r="A7" s="1206"/>
      <c r="B7" s="1209"/>
      <c r="J7" s="1194"/>
      <c r="K7" s="660"/>
      <c r="L7" s="659"/>
      <c r="M7" s="661"/>
      <c r="N7" s="1194"/>
      <c r="O7" s="676"/>
      <c r="P7" s="677"/>
      <c r="Q7" s="1198"/>
      <c r="R7" s="678"/>
      <c r="S7" s="679"/>
      <c r="T7" s="1209"/>
      <c r="U7" s="484"/>
      <c r="V7" s="484"/>
      <c r="W7" s="484"/>
      <c r="X7" s="484"/>
      <c r="Y7" s="484"/>
      <c r="Z7" s="484"/>
      <c r="AA7" s="484"/>
      <c r="AB7" s="484"/>
      <c r="AC7" s="484"/>
      <c r="AD7" s="484"/>
      <c r="AE7" s="484"/>
      <c r="AF7" s="484"/>
    </row>
    <row r="8" spans="1:32" ht="15.75" customHeight="1" x14ac:dyDescent="0.25">
      <c r="A8" s="1207"/>
      <c r="B8" s="1210"/>
      <c r="J8" s="1191"/>
      <c r="K8" s="660" t="s">
        <v>619</v>
      </c>
      <c r="L8" s="659" t="s">
        <v>620</v>
      </c>
      <c r="M8" s="661"/>
      <c r="N8" s="1194"/>
      <c r="O8" s="660" t="s">
        <v>619</v>
      </c>
      <c r="P8" s="659" t="s">
        <v>620</v>
      </c>
      <c r="Q8" s="1198"/>
      <c r="R8" s="660" t="s">
        <v>619</v>
      </c>
      <c r="S8" s="659" t="s">
        <v>620</v>
      </c>
      <c r="T8" s="1210"/>
      <c r="U8" s="484"/>
      <c r="V8" s="484"/>
      <c r="W8" s="484"/>
      <c r="X8" s="484"/>
      <c r="Y8" s="484"/>
      <c r="Z8" s="484"/>
      <c r="AA8" s="484"/>
      <c r="AB8" s="484"/>
      <c r="AC8" s="484"/>
      <c r="AD8" s="484"/>
      <c r="AE8" s="484"/>
      <c r="AF8" s="484"/>
    </row>
    <row r="9" spans="1:32" x14ac:dyDescent="0.25">
      <c r="A9" s="358"/>
      <c r="B9" s="329" t="s">
        <v>98</v>
      </c>
      <c r="C9" s="329"/>
      <c r="D9" s="329"/>
      <c r="E9" s="329"/>
      <c r="F9" s="329"/>
      <c r="G9" s="329"/>
      <c r="H9" s="329"/>
      <c r="I9" s="329"/>
      <c r="J9" s="271" t="e">
        <f t="shared" ref="J9:P9" si="0">+J12+J245</f>
        <v>#REF!</v>
      </c>
      <c r="K9" s="271">
        <f t="shared" si="0"/>
        <v>136456.90699999998</v>
      </c>
      <c r="L9" s="271" t="e">
        <f t="shared" si="0"/>
        <v>#REF!</v>
      </c>
      <c r="M9" s="271">
        <f t="shared" si="0"/>
        <v>0</v>
      </c>
      <c r="N9" s="271" t="e">
        <f t="shared" si="0"/>
        <v>#REF!</v>
      </c>
      <c r="O9" s="271">
        <f t="shared" si="0"/>
        <v>112096.65300000001</v>
      </c>
      <c r="P9" s="271" t="e">
        <f t="shared" si="0"/>
        <v>#REF!</v>
      </c>
      <c r="Q9" s="291" t="e">
        <f>+N9/J9*100</f>
        <v>#REF!</v>
      </c>
      <c r="R9" s="291">
        <f>+O9/K9*100</f>
        <v>82.148024211042696</v>
      </c>
      <c r="S9" s="291" t="e">
        <f>+P9/L9*100</f>
        <v>#REF!</v>
      </c>
      <c r="T9" s="663"/>
      <c r="U9" s="487"/>
      <c r="V9" s="484"/>
      <c r="W9" s="484"/>
      <c r="X9" s="484"/>
      <c r="Y9" s="484"/>
      <c r="Z9" s="484"/>
      <c r="AA9" s="484"/>
      <c r="AB9" s="484"/>
      <c r="AC9" s="484"/>
      <c r="AD9" s="484"/>
      <c r="AE9" s="484"/>
      <c r="AF9" s="484"/>
    </row>
    <row r="10" spans="1:32" s="4" customFormat="1" x14ac:dyDescent="0.25">
      <c r="A10" s="358"/>
      <c r="B10" s="471" t="s">
        <v>606</v>
      </c>
      <c r="C10" s="471"/>
      <c r="D10" s="471"/>
      <c r="E10" s="471"/>
      <c r="F10" s="471"/>
      <c r="G10" s="471"/>
      <c r="H10" s="471"/>
      <c r="I10" s="471"/>
      <c r="J10" s="402" t="e">
        <f>+J9-J11</f>
        <v>#REF!</v>
      </c>
      <c r="K10" s="402">
        <f t="shared" ref="K10:P10" si="1">+K9-K11</f>
        <v>136456.90699999998</v>
      </c>
      <c r="L10" s="402" t="e">
        <f t="shared" si="1"/>
        <v>#REF!</v>
      </c>
      <c r="M10" s="402">
        <f t="shared" si="1"/>
        <v>0</v>
      </c>
      <c r="N10" s="402" t="e">
        <f t="shared" si="1"/>
        <v>#REF!</v>
      </c>
      <c r="O10" s="402">
        <f t="shared" si="1"/>
        <v>112096.65300000001</v>
      </c>
      <c r="P10" s="402" t="e">
        <f t="shared" si="1"/>
        <v>#REF!</v>
      </c>
      <c r="Q10" s="291" t="e">
        <f t="shared" ref="Q10:Q18" si="2">+N10/J10*100</f>
        <v>#REF!</v>
      </c>
      <c r="R10" s="472"/>
      <c r="S10" s="472"/>
      <c r="T10" s="358"/>
      <c r="U10" s="488"/>
      <c r="V10" s="403"/>
      <c r="W10" s="403"/>
      <c r="X10" s="403"/>
      <c r="Y10" s="403"/>
      <c r="Z10" s="403"/>
      <c r="AA10" s="403"/>
      <c r="AB10" s="403"/>
      <c r="AC10" s="403"/>
      <c r="AD10" s="403"/>
      <c r="AE10" s="403"/>
      <c r="AF10" s="403"/>
    </row>
    <row r="11" spans="1:32" s="4" customFormat="1" x14ac:dyDescent="0.25">
      <c r="A11" s="358"/>
      <c r="B11" s="471" t="s">
        <v>627</v>
      </c>
      <c r="C11" s="471"/>
      <c r="D11" s="471"/>
      <c r="E11" s="471"/>
      <c r="F11" s="471"/>
      <c r="G11" s="471"/>
      <c r="H11" s="471"/>
      <c r="I11" s="471"/>
      <c r="J11" s="402" t="e">
        <f>+J142+J144</f>
        <v>#REF!</v>
      </c>
      <c r="K11" s="402">
        <f t="shared" ref="K11:P11" si="3">+K142+K144</f>
        <v>0</v>
      </c>
      <c r="L11" s="402" t="e">
        <f t="shared" si="3"/>
        <v>#REF!</v>
      </c>
      <c r="M11" s="402">
        <f t="shared" si="3"/>
        <v>0</v>
      </c>
      <c r="N11" s="402" t="e">
        <f t="shared" si="3"/>
        <v>#REF!</v>
      </c>
      <c r="O11" s="402">
        <f t="shared" si="3"/>
        <v>0</v>
      </c>
      <c r="P11" s="402" t="e">
        <f t="shared" si="3"/>
        <v>#REF!</v>
      </c>
      <c r="Q11" s="291" t="e">
        <f t="shared" si="2"/>
        <v>#REF!</v>
      </c>
      <c r="R11" s="472"/>
      <c r="S11" s="472"/>
      <c r="T11" s="358"/>
      <c r="U11" s="488" t="e">
        <f>+P13-P11</f>
        <v>#REF!</v>
      </c>
      <c r="V11" s="403"/>
      <c r="W11" s="403"/>
      <c r="X11" s="403"/>
      <c r="Y11" s="403"/>
      <c r="Z11" s="403"/>
      <c r="AA11" s="403"/>
      <c r="AB11" s="403"/>
      <c r="AC11" s="403"/>
      <c r="AD11" s="403"/>
      <c r="AE11" s="403"/>
      <c r="AF11" s="403"/>
    </row>
    <row r="12" spans="1:32" x14ac:dyDescent="0.25">
      <c r="A12" s="684" t="s">
        <v>4</v>
      </c>
      <c r="B12" s="685" t="s">
        <v>601</v>
      </c>
      <c r="C12" s="685"/>
      <c r="D12" s="685"/>
      <c r="E12" s="685"/>
      <c r="F12" s="685"/>
      <c r="G12" s="685"/>
      <c r="H12" s="685"/>
      <c r="I12" s="685"/>
      <c r="J12" s="686" t="e">
        <f t="shared" ref="J12:P12" si="4">+J13+J58</f>
        <v>#REF!</v>
      </c>
      <c r="K12" s="686">
        <f t="shared" si="4"/>
        <v>293.197</v>
      </c>
      <c r="L12" s="686" t="e">
        <f t="shared" si="4"/>
        <v>#REF!</v>
      </c>
      <c r="M12" s="686">
        <f t="shared" si="4"/>
        <v>0</v>
      </c>
      <c r="N12" s="686" t="e">
        <f t="shared" si="4"/>
        <v>#REF!</v>
      </c>
      <c r="O12" s="686">
        <f t="shared" si="4"/>
        <v>0</v>
      </c>
      <c r="P12" s="686" t="e">
        <f t="shared" si="4"/>
        <v>#REF!</v>
      </c>
      <c r="Q12" s="291" t="e">
        <f t="shared" si="2"/>
        <v>#REF!</v>
      </c>
      <c r="R12" s="687"/>
      <c r="S12" s="687"/>
      <c r="T12" s="688"/>
      <c r="U12" s="487"/>
      <c r="V12" s="8"/>
      <c r="W12" s="410"/>
      <c r="X12" s="8"/>
      <c r="Y12" s="8"/>
      <c r="Z12" s="8"/>
      <c r="AA12" s="8"/>
      <c r="AB12" s="8"/>
      <c r="AC12" s="8"/>
      <c r="AD12" s="8"/>
      <c r="AE12" s="8"/>
      <c r="AF12" s="8"/>
    </row>
    <row r="13" spans="1:32" x14ac:dyDescent="0.25">
      <c r="A13" s="689" t="s">
        <v>602</v>
      </c>
      <c r="B13" s="690" t="s">
        <v>603</v>
      </c>
      <c r="C13" s="691"/>
      <c r="D13" s="691"/>
      <c r="E13" s="691"/>
      <c r="F13" s="691"/>
      <c r="G13" s="691"/>
      <c r="H13" s="691"/>
      <c r="I13" s="691"/>
      <c r="J13" s="692" t="e">
        <f t="shared" ref="J13:P13" si="5">+J14+J36+J43+J46</f>
        <v>#REF!</v>
      </c>
      <c r="K13" s="692">
        <f t="shared" si="5"/>
        <v>293.197</v>
      </c>
      <c r="L13" s="692" t="e">
        <f t="shared" si="5"/>
        <v>#REF!</v>
      </c>
      <c r="M13" s="692">
        <f t="shared" si="5"/>
        <v>0</v>
      </c>
      <c r="N13" s="692" t="e">
        <f t="shared" si="5"/>
        <v>#REF!</v>
      </c>
      <c r="O13" s="692">
        <f t="shared" si="5"/>
        <v>0</v>
      </c>
      <c r="P13" s="692" t="e">
        <f t="shared" si="5"/>
        <v>#REF!</v>
      </c>
      <c r="Q13" s="291" t="e">
        <f t="shared" si="2"/>
        <v>#REF!</v>
      </c>
      <c r="R13" s="693"/>
      <c r="S13" s="693"/>
      <c r="T13" s="694"/>
      <c r="U13" s="487"/>
      <c r="V13" s="8"/>
      <c r="W13" s="410"/>
      <c r="X13" s="8"/>
      <c r="Y13" s="8"/>
      <c r="Z13" s="8"/>
      <c r="AA13" s="8"/>
      <c r="AB13" s="8"/>
      <c r="AC13" s="8"/>
      <c r="AD13" s="8"/>
      <c r="AE13" s="8"/>
      <c r="AF13" s="8"/>
    </row>
    <row r="14" spans="1:32" x14ac:dyDescent="0.25">
      <c r="A14" s="370" t="s">
        <v>23</v>
      </c>
      <c r="B14" s="333" t="s">
        <v>613</v>
      </c>
      <c r="C14" s="333"/>
      <c r="D14" s="333"/>
      <c r="E14" s="333"/>
      <c r="F14" s="333"/>
      <c r="G14" s="333"/>
      <c r="H14" s="333"/>
      <c r="I14" s="333"/>
      <c r="J14" s="271">
        <f>+J15+J22</f>
        <v>20464.197</v>
      </c>
      <c r="K14" s="271">
        <f>+K15+K22</f>
        <v>293.197</v>
      </c>
      <c r="L14" s="271">
        <f>+L15+L22</f>
        <v>20171</v>
      </c>
      <c r="M14" s="271"/>
      <c r="N14" s="271">
        <f>+N15+N22</f>
        <v>15991.013999999999</v>
      </c>
      <c r="O14" s="271">
        <f>+O15+O22</f>
        <v>0</v>
      </c>
      <c r="P14" s="271">
        <f>+P15+P22</f>
        <v>15991.013999999999</v>
      </c>
      <c r="Q14" s="291">
        <f t="shared" si="2"/>
        <v>78.141419377462</v>
      </c>
      <c r="R14" s="291">
        <f>+O14/K14*100</f>
        <v>0</v>
      </c>
      <c r="S14" s="291">
        <f>+P14/L14*100</f>
        <v>79.277249516632793</v>
      </c>
      <c r="T14" s="663"/>
      <c r="U14" s="487"/>
      <c r="V14" s="463"/>
      <c r="W14" s="410"/>
      <c r="X14" s="8"/>
      <c r="Y14" s="8"/>
      <c r="Z14" s="8"/>
      <c r="AA14" s="8"/>
      <c r="AB14" s="8"/>
      <c r="AC14" s="8"/>
      <c r="AD14" s="8"/>
      <c r="AE14" s="8"/>
      <c r="AF14" s="8"/>
    </row>
    <row r="15" spans="1:32" s="3" customFormat="1" x14ac:dyDescent="0.2">
      <c r="A15" s="336">
        <f>+'CĐT- BQLDA'!A12</f>
        <v>1</v>
      </c>
      <c r="B15" s="333" t="str">
        <f>+'CĐT- BQLDA'!B12</f>
        <v>Tỉnh bố trí</v>
      </c>
      <c r="C15" s="333"/>
      <c r="D15" s="333"/>
      <c r="E15" s="333"/>
      <c r="F15" s="333"/>
      <c r="G15" s="333"/>
      <c r="H15" s="333"/>
      <c r="I15" s="333"/>
      <c r="J15" s="334">
        <f>+J16+J19</f>
        <v>9276</v>
      </c>
      <c r="K15" s="334">
        <f>+K16+K19</f>
        <v>0</v>
      </c>
      <c r="L15" s="334">
        <f>+L16+L19</f>
        <v>9276</v>
      </c>
      <c r="M15" s="334"/>
      <c r="N15" s="334">
        <f>+N16+N19</f>
        <v>8285.741</v>
      </c>
      <c r="O15" s="334">
        <f>+O16+O19</f>
        <v>0</v>
      </c>
      <c r="P15" s="334">
        <f>+P16+P19</f>
        <v>8285.741</v>
      </c>
      <c r="Q15" s="291">
        <f t="shared" si="2"/>
        <v>89.324504096593358</v>
      </c>
      <c r="R15" s="291"/>
      <c r="S15" s="291">
        <f>+P15/L15*100</f>
        <v>89.324504096593358</v>
      </c>
      <c r="T15" s="335"/>
      <c r="U15" s="493"/>
      <c r="V15" s="462"/>
      <c r="W15" s="418"/>
      <c r="X15" s="12"/>
      <c r="Y15" s="12"/>
      <c r="Z15" s="12"/>
      <c r="AA15" s="12"/>
      <c r="AB15" s="12"/>
      <c r="AC15" s="12"/>
      <c r="AD15" s="12"/>
      <c r="AE15" s="12"/>
      <c r="AF15" s="12"/>
    </row>
    <row r="16" spans="1:32" s="131" customFormat="1" x14ac:dyDescent="0.25">
      <c r="A16" s="336" t="str">
        <f>+'CĐT- BQLDA'!A13</f>
        <v>a</v>
      </c>
      <c r="B16" s="337" t="str">
        <f>+'CĐT- BQLDA'!B13</f>
        <v>Các dự án chuyển tiếp dự kiến hoàn thành trong năm 2020</v>
      </c>
      <c r="C16" s="337"/>
      <c r="D16" s="337"/>
      <c r="E16" s="337"/>
      <c r="F16" s="337"/>
      <c r="G16" s="337"/>
      <c r="H16" s="337"/>
      <c r="I16" s="337"/>
      <c r="J16" s="338">
        <f t="shared" ref="J16:P16" si="6">SUM(J17:J18)</f>
        <v>6300</v>
      </c>
      <c r="K16" s="338">
        <f t="shared" si="6"/>
        <v>0</v>
      </c>
      <c r="L16" s="338">
        <f t="shared" si="6"/>
        <v>6300</v>
      </c>
      <c r="M16" s="338">
        <f t="shared" si="6"/>
        <v>0</v>
      </c>
      <c r="N16" s="338">
        <f t="shared" si="6"/>
        <v>6234.4430000000002</v>
      </c>
      <c r="O16" s="338">
        <f t="shared" si="6"/>
        <v>0</v>
      </c>
      <c r="P16" s="338">
        <f t="shared" si="6"/>
        <v>6234.4430000000002</v>
      </c>
      <c r="Q16" s="295">
        <f t="shared" si="2"/>
        <v>98.959412698412692</v>
      </c>
      <c r="R16" s="291"/>
      <c r="S16" s="291"/>
      <c r="T16" s="339"/>
      <c r="U16" s="494"/>
      <c r="V16" s="460"/>
      <c r="W16" s="18"/>
      <c r="X16" s="18"/>
      <c r="Y16" s="18"/>
      <c r="Z16" s="18"/>
      <c r="AA16" s="18"/>
      <c r="AB16" s="18"/>
      <c r="AC16" s="18"/>
      <c r="AD16" s="18"/>
      <c r="AE16" s="18"/>
      <c r="AF16" s="18"/>
    </row>
    <row r="17" spans="1:32" x14ac:dyDescent="0.25">
      <c r="A17" s="374">
        <f>+'CĐT- BQLDA'!A14</f>
        <v>1</v>
      </c>
      <c r="B17" s="340" t="str">
        <f>+'CĐT- BQLDA'!B14</f>
        <v>Trụ sở làm việc xã Trung Phúc. Hạng mục: Nhà bếp và công trình phụ trợ</v>
      </c>
      <c r="C17" s="340"/>
      <c r="D17" s="340"/>
      <c r="E17" s="340"/>
      <c r="F17" s="340"/>
      <c r="G17" s="340"/>
      <c r="H17" s="340"/>
      <c r="I17" s="340"/>
      <c r="J17" s="140">
        <f>+K17+L17</f>
        <v>300</v>
      </c>
      <c r="K17" s="341">
        <f>+'CĐT- BQLDA'!D14</f>
        <v>0</v>
      </c>
      <c r="L17" s="341">
        <f>+'CĐT- BQLDA'!E14</f>
        <v>300</v>
      </c>
      <c r="M17" s="341"/>
      <c r="N17" s="140">
        <f>+O17+P17</f>
        <v>234.44299999999998</v>
      </c>
      <c r="O17" s="145">
        <f>'CĐT- BQLDA'!G14</f>
        <v>0</v>
      </c>
      <c r="P17" s="145">
        <f>'CĐT- BQLDA'!AK14</f>
        <v>234.44299999999998</v>
      </c>
      <c r="Q17" s="295">
        <f t="shared" si="2"/>
        <v>78.147666666666666</v>
      </c>
      <c r="R17" s="295"/>
      <c r="S17" s="295"/>
      <c r="T17" s="658"/>
      <c r="U17" s="495"/>
      <c r="V17" s="459"/>
      <c r="W17" s="12"/>
      <c r="X17" s="12"/>
      <c r="Y17" s="12"/>
      <c r="Z17" s="12"/>
      <c r="AA17" s="12"/>
      <c r="AB17" s="12"/>
      <c r="AC17" s="12"/>
      <c r="AD17" s="12"/>
      <c r="AE17" s="12"/>
      <c r="AF17" s="12"/>
    </row>
    <row r="18" spans="1:32" x14ac:dyDescent="0.25">
      <c r="A18" s="374"/>
      <c r="B18" s="340" t="str">
        <f>+'CĐT- BQLDA'!B15</f>
        <v>Đường nội thị Thị trấn Trùng Khánh</v>
      </c>
      <c r="C18" s="340"/>
      <c r="D18" s="340"/>
      <c r="E18" s="340"/>
      <c r="F18" s="340"/>
      <c r="G18" s="340"/>
      <c r="H18" s="340"/>
      <c r="I18" s="340"/>
      <c r="J18" s="140">
        <f>+K18+L18</f>
        <v>6000</v>
      </c>
      <c r="K18" s="341">
        <f>+'CĐT- BQLDA'!D15</f>
        <v>0</v>
      </c>
      <c r="L18" s="341">
        <f>+'CĐT- BQLDA'!E15</f>
        <v>6000</v>
      </c>
      <c r="M18" s="341"/>
      <c r="N18" s="140">
        <f>+O18+P18</f>
        <v>6000</v>
      </c>
      <c r="O18" s="145"/>
      <c r="P18" s="145">
        <f>'CĐT- BQLDA'!AK15</f>
        <v>6000</v>
      </c>
      <c r="Q18" s="295">
        <f t="shared" si="2"/>
        <v>100</v>
      </c>
      <c r="R18" s="295"/>
      <c r="S18" s="295"/>
      <c r="T18" s="658"/>
      <c r="U18" s="495"/>
      <c r="V18" s="459"/>
      <c r="W18" s="12"/>
      <c r="X18" s="12"/>
      <c r="Y18" s="12"/>
      <c r="Z18" s="12"/>
      <c r="AA18" s="12"/>
      <c r="AB18" s="12"/>
      <c r="AC18" s="12"/>
      <c r="AD18" s="12"/>
      <c r="AE18" s="12"/>
      <c r="AF18" s="12"/>
    </row>
    <row r="19" spans="1:32" s="131" customFormat="1" x14ac:dyDescent="0.25">
      <c r="A19" s="336" t="str">
        <f>+'CĐT- BQLDA'!A16</f>
        <v>b</v>
      </c>
      <c r="B19" s="337" t="str">
        <f>+'CĐT- BQLDA'!B16</f>
        <v>Các dự án khởi công mới năm 2020</v>
      </c>
      <c r="C19" s="337"/>
      <c r="D19" s="337"/>
      <c r="E19" s="337"/>
      <c r="F19" s="337"/>
      <c r="G19" s="337"/>
      <c r="H19" s="337"/>
      <c r="I19" s="337"/>
      <c r="J19" s="338">
        <f t="shared" ref="J19:P19" si="7">SUM(J20:J21)</f>
        <v>2976</v>
      </c>
      <c r="K19" s="338">
        <f t="shared" si="7"/>
        <v>0</v>
      </c>
      <c r="L19" s="338">
        <f t="shared" si="7"/>
        <v>2976</v>
      </c>
      <c r="M19" s="338">
        <f t="shared" si="7"/>
        <v>0</v>
      </c>
      <c r="N19" s="338">
        <f t="shared" si="7"/>
        <v>2051.2980000000002</v>
      </c>
      <c r="O19" s="338">
        <f t="shared" si="7"/>
        <v>0</v>
      </c>
      <c r="P19" s="338">
        <f t="shared" si="7"/>
        <v>2051.2980000000002</v>
      </c>
      <c r="Q19" s="291">
        <f t="shared" ref="Q19:Q40" si="8">+N19/J19*100</f>
        <v>68.928024193548396</v>
      </c>
      <c r="R19" s="291"/>
      <c r="S19" s="291">
        <f t="shared" ref="S19:S40" si="9">+P19/L19*100</f>
        <v>68.928024193548396</v>
      </c>
      <c r="T19" s="342"/>
      <c r="U19" s="496"/>
      <c r="V19" s="460"/>
      <c r="W19" s="18"/>
      <c r="X19" s="18"/>
      <c r="Y19" s="18"/>
      <c r="Z19" s="18"/>
      <c r="AA19" s="18"/>
      <c r="AB19" s="18"/>
      <c r="AC19" s="18"/>
      <c r="AD19" s="18"/>
      <c r="AE19" s="18"/>
      <c r="AF19" s="18"/>
    </row>
    <row r="20" spans="1:32" ht="30" x14ac:dyDescent="0.25">
      <c r="A20" s="374">
        <f>+'CĐT- BQLDA'!A17</f>
        <v>1</v>
      </c>
      <c r="B20" s="340" t="str">
        <f>+'CĐT- BQLDA'!B17</f>
        <v>Khắc phục hậu quả bão lũ Cấp nước sinh hoạt xóm Cốc Rầy, Nặm Dọi xã Thông Huề, huyện Trùng Khánh</v>
      </c>
      <c r="C20" s="340"/>
      <c r="D20" s="340"/>
      <c r="E20" s="340"/>
      <c r="F20" s="340"/>
      <c r="G20" s="340"/>
      <c r="H20" s="340"/>
      <c r="I20" s="340"/>
      <c r="J20" s="140">
        <f>+K20+L20</f>
        <v>1976</v>
      </c>
      <c r="K20" s="341">
        <f>+'CĐT- BQLDA'!D17</f>
        <v>0</v>
      </c>
      <c r="L20" s="341">
        <f>+'CĐT- BQLDA'!E17</f>
        <v>1976</v>
      </c>
      <c r="M20" s="341"/>
      <c r="N20" s="140">
        <f>+O20+P20</f>
        <v>1051.2980000000002</v>
      </c>
      <c r="O20" s="145">
        <f>'CĐT- BQLDA'!G17</f>
        <v>0</v>
      </c>
      <c r="P20" s="145">
        <f>'CĐT- BQLDA'!AK17</f>
        <v>1051.2980000000002</v>
      </c>
      <c r="Q20" s="295">
        <f t="shared" si="8"/>
        <v>53.203340080971671</v>
      </c>
      <c r="R20" s="295"/>
      <c r="S20" s="295">
        <f t="shared" si="9"/>
        <v>53.203340080971671</v>
      </c>
      <c r="T20" s="658"/>
      <c r="U20" s="495"/>
      <c r="V20" s="461"/>
      <c r="W20" s="12"/>
      <c r="X20" s="12"/>
      <c r="Y20" s="12"/>
      <c r="Z20" s="12"/>
      <c r="AA20" s="12"/>
      <c r="AB20" s="12"/>
      <c r="AC20" s="12"/>
      <c r="AD20" s="12"/>
      <c r="AE20" s="12"/>
      <c r="AF20" s="12"/>
    </row>
    <row r="21" spans="1:32" x14ac:dyDescent="0.25">
      <c r="A21" s="374">
        <f>+'CĐT- BQLDA'!A18</f>
        <v>2</v>
      </c>
      <c r="B21" s="340" t="str">
        <f>+'CĐT- BQLDA'!B18</f>
        <v>Khu căn cứ chiến đấu phục vụ diễn tập khu vực phòng thủ huyện Trùng Khánh</v>
      </c>
      <c r="C21" s="340"/>
      <c r="D21" s="340"/>
      <c r="E21" s="340"/>
      <c r="F21" s="340"/>
      <c r="G21" s="340"/>
      <c r="H21" s="340"/>
      <c r="I21" s="340"/>
      <c r="J21" s="140">
        <f>+K21+L21</f>
        <v>1000</v>
      </c>
      <c r="K21" s="341">
        <f>+'CĐT- BQLDA'!D18</f>
        <v>0</v>
      </c>
      <c r="L21" s="341">
        <f>+'CĐT- BQLDA'!E18</f>
        <v>1000</v>
      </c>
      <c r="M21" s="341"/>
      <c r="N21" s="140">
        <f>+O21+P21</f>
        <v>1000</v>
      </c>
      <c r="O21" s="145">
        <f>'CĐT- BQLDA'!G18</f>
        <v>0</v>
      </c>
      <c r="P21" s="145">
        <f>'CĐT- BQLDA'!AK18</f>
        <v>1000</v>
      </c>
      <c r="Q21" s="295">
        <f t="shared" si="8"/>
        <v>100</v>
      </c>
      <c r="R21" s="295"/>
      <c r="S21" s="295">
        <f t="shared" si="9"/>
        <v>100</v>
      </c>
      <c r="T21" s="658"/>
      <c r="U21" s="495"/>
      <c r="V21" s="12"/>
      <c r="W21" s="12"/>
      <c r="X21" s="12"/>
      <c r="Y21" s="12"/>
      <c r="Z21" s="12"/>
      <c r="AA21" s="12"/>
      <c r="AB21" s="12"/>
      <c r="AC21" s="12"/>
      <c r="AD21" s="12"/>
      <c r="AE21" s="12"/>
      <c r="AF21" s="12"/>
    </row>
    <row r="22" spans="1:32" s="3" customFormat="1" x14ac:dyDescent="0.2">
      <c r="A22" s="336">
        <f>+'CĐT- BQLDA'!A19</f>
        <v>2</v>
      </c>
      <c r="B22" s="333" t="str">
        <f>+'CĐT- BQLDA'!B19</f>
        <v>Huyện bố trí</v>
      </c>
      <c r="C22" s="333"/>
      <c r="D22" s="333"/>
      <c r="E22" s="333"/>
      <c r="F22" s="333"/>
      <c r="G22" s="333"/>
      <c r="H22" s="333"/>
      <c r="I22" s="333"/>
      <c r="J22" s="334">
        <f>+J23+J32+J28</f>
        <v>11188.197</v>
      </c>
      <c r="K22" s="334">
        <f>+K23+K32+K28</f>
        <v>293.197</v>
      </c>
      <c r="L22" s="334">
        <f>+L23+L32+L28</f>
        <v>10895</v>
      </c>
      <c r="M22" s="334"/>
      <c r="N22" s="334">
        <f>+N23+N32+N28</f>
        <v>7705.2729999999992</v>
      </c>
      <c r="O22" s="334">
        <f>+O23+O32+O28</f>
        <v>0</v>
      </c>
      <c r="P22" s="334">
        <f>+P23+P32+P28</f>
        <v>7705.2729999999992</v>
      </c>
      <c r="Q22" s="291">
        <f t="shared" si="8"/>
        <v>68.869657908240256</v>
      </c>
      <c r="R22" s="291">
        <f>+O22/K22*100</f>
        <v>0</v>
      </c>
      <c r="S22" s="291">
        <f t="shared" si="9"/>
        <v>70.723019733822838</v>
      </c>
      <c r="T22" s="329"/>
      <c r="U22" s="497"/>
      <c r="V22" s="12"/>
      <c r="W22" s="12"/>
      <c r="X22" s="12"/>
      <c r="Y22" s="12"/>
      <c r="Z22" s="12"/>
      <c r="AA22" s="12"/>
      <c r="AB22" s="12"/>
      <c r="AC22" s="12"/>
      <c r="AD22" s="12"/>
      <c r="AE22" s="12"/>
      <c r="AF22" s="12"/>
    </row>
    <row r="23" spans="1:32" s="131" customFormat="1" x14ac:dyDescent="0.25">
      <c r="A23" s="336" t="str">
        <f>+'CĐT- BQLDA'!A20</f>
        <v>a</v>
      </c>
      <c r="B23" s="337" t="str">
        <f>+'CĐT- BQLDA'!B20</f>
        <v>Các dự án hoàn thành, bàn giao, đưa vào sử dụng đến ngày 31/12/2018</v>
      </c>
      <c r="C23" s="337"/>
      <c r="D23" s="337"/>
      <c r="E23" s="337"/>
      <c r="F23" s="337"/>
      <c r="G23" s="337"/>
      <c r="H23" s="337"/>
      <c r="I23" s="337"/>
      <c r="J23" s="338">
        <f t="shared" ref="J23:P23" si="10">+J24</f>
        <v>189</v>
      </c>
      <c r="K23" s="338">
        <f t="shared" si="10"/>
        <v>0</v>
      </c>
      <c r="L23" s="338">
        <f t="shared" si="10"/>
        <v>189</v>
      </c>
      <c r="M23" s="338"/>
      <c r="N23" s="338">
        <f t="shared" si="10"/>
        <v>189</v>
      </c>
      <c r="O23" s="338">
        <f t="shared" si="10"/>
        <v>0</v>
      </c>
      <c r="P23" s="338">
        <f t="shared" si="10"/>
        <v>189</v>
      </c>
      <c r="Q23" s="291">
        <f t="shared" si="8"/>
        <v>100</v>
      </c>
      <c r="R23" s="291"/>
      <c r="S23" s="291">
        <f t="shared" si="9"/>
        <v>100</v>
      </c>
      <c r="T23" s="342"/>
      <c r="U23" s="496"/>
      <c r="V23" s="464"/>
      <c r="W23" s="18"/>
      <c r="X23" s="18"/>
      <c r="Y23" s="18"/>
      <c r="Z23" s="18"/>
      <c r="AA23" s="18"/>
      <c r="AB23" s="18"/>
      <c r="AC23" s="18"/>
      <c r="AD23" s="18"/>
      <c r="AE23" s="18"/>
      <c r="AF23" s="18"/>
    </row>
    <row r="24" spans="1:32" s="131" customFormat="1" x14ac:dyDescent="0.25">
      <c r="A24" s="336" t="str">
        <f>+'CĐT- BQLDA'!A21</f>
        <v>*</v>
      </c>
      <c r="B24" s="337" t="str">
        <f>+'CĐT- BQLDA'!B21</f>
        <v>Trả nợ khối lượng các công trình đã hoàn thành, quyết toán</v>
      </c>
      <c r="C24" s="337"/>
      <c r="D24" s="337"/>
      <c r="E24" s="337"/>
      <c r="F24" s="337"/>
      <c r="G24" s="337"/>
      <c r="H24" s="337"/>
      <c r="I24" s="337"/>
      <c r="J24" s="338">
        <f>SUM(J25:J27)</f>
        <v>189</v>
      </c>
      <c r="K24" s="338">
        <f t="shared" ref="K24:P24" si="11">SUM(K25:K27)</f>
        <v>0</v>
      </c>
      <c r="L24" s="338">
        <f t="shared" si="11"/>
        <v>189</v>
      </c>
      <c r="M24" s="338"/>
      <c r="N24" s="338">
        <f t="shared" si="11"/>
        <v>189</v>
      </c>
      <c r="O24" s="338">
        <f t="shared" si="11"/>
        <v>0</v>
      </c>
      <c r="P24" s="338">
        <f t="shared" si="11"/>
        <v>189</v>
      </c>
      <c r="Q24" s="291">
        <f t="shared" si="8"/>
        <v>100</v>
      </c>
      <c r="R24" s="291"/>
      <c r="S24" s="291">
        <f t="shared" si="9"/>
        <v>100</v>
      </c>
      <c r="T24" s="339"/>
      <c r="U24" s="494"/>
      <c r="V24" s="18"/>
      <c r="W24" s="18"/>
      <c r="X24" s="18"/>
      <c r="Y24" s="18"/>
      <c r="Z24" s="18"/>
      <c r="AA24" s="18"/>
      <c r="AB24" s="18"/>
      <c r="AC24" s="18"/>
      <c r="AD24" s="18"/>
      <c r="AE24" s="18"/>
      <c r="AF24" s="18"/>
    </row>
    <row r="25" spans="1:32" x14ac:dyDescent="0.25">
      <c r="A25" s="374">
        <f>+'CĐT- BQLDA'!A22</f>
        <v>1</v>
      </c>
      <c r="B25" s="340" t="str">
        <f>+'CĐT- BQLDA'!B22</f>
        <v>Mương Bản Luông, xã Đình Phong, huyện Trùng Khánh</v>
      </c>
      <c r="C25" s="340"/>
      <c r="D25" s="340"/>
      <c r="E25" s="340"/>
      <c r="F25" s="340"/>
      <c r="G25" s="340"/>
      <c r="H25" s="340"/>
      <c r="I25" s="340"/>
      <c r="J25" s="140">
        <f>+K25+L25</f>
        <v>41.826000000000001</v>
      </c>
      <c r="K25" s="341">
        <f>+'CĐT- BQLDA'!D22</f>
        <v>0</v>
      </c>
      <c r="L25" s="341">
        <f>+'CĐT- BQLDA'!E22</f>
        <v>41.826000000000001</v>
      </c>
      <c r="M25" s="341"/>
      <c r="N25" s="140">
        <f>+O25+P25</f>
        <v>41.826000000000001</v>
      </c>
      <c r="O25" s="145">
        <f>+'CĐT- BQLDA'!G23</f>
        <v>0</v>
      </c>
      <c r="P25" s="145">
        <f>+'CĐT- BQLDA'!AK22</f>
        <v>41.826000000000001</v>
      </c>
      <c r="Q25" s="295">
        <f t="shared" si="8"/>
        <v>100</v>
      </c>
      <c r="R25" s="295"/>
      <c r="S25" s="295">
        <f t="shared" si="9"/>
        <v>100</v>
      </c>
      <c r="T25" s="335"/>
      <c r="U25" s="493"/>
      <c r="V25" s="12"/>
      <c r="W25" s="12"/>
      <c r="X25" s="12"/>
      <c r="Y25" s="12"/>
      <c r="Z25" s="12"/>
      <c r="AA25" s="12"/>
      <c r="AB25" s="12"/>
      <c r="AC25" s="12"/>
      <c r="AD25" s="12"/>
      <c r="AE25" s="12"/>
      <c r="AF25" s="12"/>
    </row>
    <row r="26" spans="1:32" x14ac:dyDescent="0.25">
      <c r="A26" s="374">
        <f>+'CĐT- BQLDA'!A23</f>
        <v>2</v>
      </c>
      <c r="B26" s="340" t="str">
        <f>+'CĐT- BQLDA'!B23</f>
        <v>Đường GTNT liên xã Thông Huề - Đoài Côn, huyện Trùng Khánh</v>
      </c>
      <c r="C26" s="340"/>
      <c r="D26" s="340"/>
      <c r="E26" s="340"/>
      <c r="F26" s="340"/>
      <c r="G26" s="340"/>
      <c r="H26" s="340"/>
      <c r="I26" s="340"/>
      <c r="J26" s="140">
        <f>+K26+L26</f>
        <v>147.17400000000001</v>
      </c>
      <c r="K26" s="341">
        <f>+'CĐT- BQLDA'!D23</f>
        <v>0</v>
      </c>
      <c r="L26" s="341">
        <f>+'CĐT- BQLDA'!E23</f>
        <v>147.17400000000001</v>
      </c>
      <c r="M26" s="341"/>
      <c r="N26" s="140">
        <f>+O26+P26</f>
        <v>147.17400000000001</v>
      </c>
      <c r="O26" s="145">
        <f>'CĐT- BQLDA'!G23</f>
        <v>0</v>
      </c>
      <c r="P26" s="145">
        <f>+'CĐT- BQLDA'!AK23</f>
        <v>147.17400000000001</v>
      </c>
      <c r="Q26" s="295">
        <f t="shared" si="8"/>
        <v>100</v>
      </c>
      <c r="R26" s="295"/>
      <c r="S26" s="295">
        <f t="shared" si="9"/>
        <v>100</v>
      </c>
      <c r="T26" s="343"/>
      <c r="U26" s="498"/>
      <c r="V26" s="13"/>
      <c r="W26" s="13"/>
      <c r="X26" s="13"/>
      <c r="Y26" s="13"/>
      <c r="Z26" s="13"/>
      <c r="AA26" s="13"/>
      <c r="AB26" s="13"/>
      <c r="AC26" s="13"/>
      <c r="AD26" s="13"/>
      <c r="AE26" s="13"/>
      <c r="AF26" s="13"/>
    </row>
    <row r="27" spans="1:32" x14ac:dyDescent="0.25">
      <c r="A27" s="297">
        <v>3</v>
      </c>
      <c r="B27" s="294" t="str">
        <f>'CĐT- BQLDA'!B109</f>
        <v>Trả nợ xây dựng cơ bản các dự án hoàn thành</v>
      </c>
      <c r="C27" s="294"/>
      <c r="D27" s="294"/>
      <c r="E27" s="294"/>
      <c r="F27" s="294"/>
      <c r="G27" s="294"/>
      <c r="H27" s="294"/>
      <c r="I27" s="294"/>
      <c r="J27" s="140">
        <f>'CĐT- BQLDA'!C109</f>
        <v>0</v>
      </c>
      <c r="K27" s="140">
        <f>'CĐT- BQLDA'!D109</f>
        <v>0</v>
      </c>
      <c r="L27" s="140">
        <f>'CĐT- BQLDA'!E109</f>
        <v>0</v>
      </c>
      <c r="M27" s="140"/>
      <c r="N27" s="140">
        <f>+O27+P27</f>
        <v>0</v>
      </c>
      <c r="O27" s="145">
        <f>'CĐT- BQLDA'!G109</f>
        <v>0</v>
      </c>
      <c r="P27" s="145">
        <f>'CĐT- BQLDA'!AK109</f>
        <v>0</v>
      </c>
      <c r="Q27" s="295" t="e">
        <f t="shared" si="8"/>
        <v>#DIV/0!</v>
      </c>
      <c r="R27" s="295"/>
      <c r="S27" s="295" t="e">
        <f t="shared" si="9"/>
        <v>#DIV/0!</v>
      </c>
      <c r="T27" s="296"/>
      <c r="U27" s="204"/>
    </row>
    <row r="28" spans="1:32" s="131" customFormat="1" x14ac:dyDescent="0.25">
      <c r="A28" s="336" t="str">
        <f>+'CĐT- BQLDA'!A24</f>
        <v>b</v>
      </c>
      <c r="B28" s="337" t="str">
        <f>+'CĐT- BQLDA'!B24</f>
        <v>Các dự án chuyển tiếp dự kiến hoàn thành trong năm 2020</v>
      </c>
      <c r="C28" s="337"/>
      <c r="D28" s="337"/>
      <c r="E28" s="337"/>
      <c r="F28" s="337"/>
      <c r="G28" s="337"/>
      <c r="H28" s="337"/>
      <c r="I28" s="337"/>
      <c r="J28" s="338">
        <f>SUM(J29:J31)</f>
        <v>4149.0240000000003</v>
      </c>
      <c r="K28" s="338">
        <f>SUM(K29:K31)</f>
        <v>293.197</v>
      </c>
      <c r="L28" s="338">
        <f>SUM(L29:L31)</f>
        <v>3855.8270000000002</v>
      </c>
      <c r="M28" s="338"/>
      <c r="N28" s="338">
        <f>SUM(N29:N31)</f>
        <v>2380.2149999999997</v>
      </c>
      <c r="O28" s="338">
        <f>SUM(O29:O31)</f>
        <v>0</v>
      </c>
      <c r="P28" s="338">
        <f>SUM(P29:P31)</f>
        <v>2380.2149999999997</v>
      </c>
      <c r="Q28" s="291">
        <f t="shared" si="8"/>
        <v>57.368070177468233</v>
      </c>
      <c r="R28" s="291">
        <f>+O28/K28*100</f>
        <v>0</v>
      </c>
      <c r="S28" s="291">
        <f t="shared" si="9"/>
        <v>61.73033696791893</v>
      </c>
      <c r="T28" s="339"/>
      <c r="U28" s="494"/>
      <c r="V28" s="18"/>
      <c r="W28" s="18"/>
      <c r="X28" s="18"/>
      <c r="Y28" s="18"/>
      <c r="Z28" s="18"/>
      <c r="AA28" s="18"/>
      <c r="AB28" s="18"/>
      <c r="AC28" s="18"/>
      <c r="AD28" s="18"/>
      <c r="AE28" s="18"/>
      <c r="AF28" s="18"/>
    </row>
    <row r="29" spans="1:32" x14ac:dyDescent="0.25">
      <c r="A29" s="374" t="str">
        <f>+'CĐT- BQLDA'!A25</f>
        <v>1</v>
      </c>
      <c r="B29" s="340" t="str">
        <f>+'CĐT- BQLDA'!B25</f>
        <v>Nhà văn hóa trung tâm xã Ngọc Côn</v>
      </c>
      <c r="C29" s="340"/>
      <c r="D29" s="340"/>
      <c r="E29" s="340"/>
      <c r="F29" s="340"/>
      <c r="G29" s="340"/>
      <c r="H29" s="340"/>
      <c r="I29" s="340"/>
      <c r="J29" s="140">
        <f>+K29+L29</f>
        <v>2796.2470000000003</v>
      </c>
      <c r="K29" s="341">
        <f>+'CĐT- BQLDA'!D25</f>
        <v>293.197</v>
      </c>
      <c r="L29" s="341">
        <f>+'CĐT- BQLDA'!E25</f>
        <v>2503.0500000000002</v>
      </c>
      <c r="M29" s="341"/>
      <c r="N29" s="140">
        <f>+O29+P29</f>
        <v>1546.8050000000001</v>
      </c>
      <c r="O29" s="145">
        <f>'CĐT- BQLDA'!G25</f>
        <v>0</v>
      </c>
      <c r="P29" s="145">
        <f>+'CĐT- BQLDA'!AK25</f>
        <v>1546.8050000000001</v>
      </c>
      <c r="Q29" s="295">
        <f t="shared" si="8"/>
        <v>55.31718049228126</v>
      </c>
      <c r="R29" s="295"/>
      <c r="S29" s="295">
        <f t="shared" si="9"/>
        <v>61.796807894368868</v>
      </c>
      <c r="T29" s="343"/>
      <c r="U29" s="498"/>
      <c r="V29" s="13"/>
      <c r="W29" s="13"/>
      <c r="X29" s="13"/>
      <c r="Y29" s="13"/>
      <c r="Z29" s="13"/>
      <c r="AA29" s="13"/>
      <c r="AB29" s="13"/>
      <c r="AC29" s="13"/>
      <c r="AD29" s="13"/>
      <c r="AE29" s="13"/>
      <c r="AF29" s="13"/>
    </row>
    <row r="30" spans="1:32" x14ac:dyDescent="0.25">
      <c r="A30" s="297">
        <v>2</v>
      </c>
      <c r="B30" s="294" t="str">
        <f>'CĐT- BQLDA'!B111</f>
        <v>Trung tâm Giáo dục nghề nghiệp - Giáo dục thường xuyên huyện Trà Lĩnh</v>
      </c>
      <c r="C30" s="294"/>
      <c r="D30" s="294"/>
      <c r="E30" s="294"/>
      <c r="F30" s="294"/>
      <c r="G30" s="294"/>
      <c r="H30" s="294"/>
      <c r="I30" s="294"/>
      <c r="J30" s="140">
        <f>'CĐT- BQLDA'!C111</f>
        <v>933.10199999999998</v>
      </c>
      <c r="K30" s="140">
        <f>'CĐT- BQLDA'!D111</f>
        <v>0</v>
      </c>
      <c r="L30" s="140">
        <f>'CĐT- BQLDA'!E111</f>
        <v>933.10199999999998</v>
      </c>
      <c r="M30" s="140"/>
      <c r="N30" s="140">
        <f>+O30+P30</f>
        <v>726.28599999999994</v>
      </c>
      <c r="O30" s="145">
        <f>'CĐT- BQLDA'!G111</f>
        <v>0</v>
      </c>
      <c r="P30" s="145">
        <f>'CĐT- BQLDA'!AK111</f>
        <v>726.28599999999994</v>
      </c>
      <c r="Q30" s="295">
        <f t="shared" si="8"/>
        <v>77.835649264496269</v>
      </c>
      <c r="R30" s="295"/>
      <c r="S30" s="295">
        <f t="shared" si="9"/>
        <v>77.835649264496269</v>
      </c>
      <c r="T30" s="296"/>
      <c r="U30" s="204"/>
    </row>
    <row r="31" spans="1:32" ht="30" x14ac:dyDescent="0.25">
      <c r="A31" s="297">
        <f>'CĐT- BQLDA'!A112</f>
        <v>2</v>
      </c>
      <c r="B31" s="294" t="str">
        <f>'CĐT- BQLDA'!B112</f>
        <v>Đường vào khu vực mắt Thần Núi (Nặm Chá) xã Quốc Toản, huyện Trà Lĩnh, tỉnh Cao Bằng - Hạng mục: đường giao thông, bãi đỗ xe và nhà vệ sinh</v>
      </c>
      <c r="C31" s="294"/>
      <c r="D31" s="294"/>
      <c r="E31" s="294"/>
      <c r="F31" s="294"/>
      <c r="G31" s="294"/>
      <c r="H31" s="294"/>
      <c r="I31" s="294"/>
      <c r="J31" s="140">
        <f>'CĐT- BQLDA'!C112</f>
        <v>419.67500000000018</v>
      </c>
      <c r="K31" s="140">
        <f>'CĐT- BQLDA'!D112</f>
        <v>0</v>
      </c>
      <c r="L31" s="140">
        <f>'CĐT- BQLDA'!E112</f>
        <v>419.67500000000018</v>
      </c>
      <c r="M31" s="140"/>
      <c r="N31" s="140">
        <f>+O31+P31</f>
        <v>107.124</v>
      </c>
      <c r="O31" s="145">
        <f>'CĐT- BQLDA'!G112</f>
        <v>0</v>
      </c>
      <c r="P31" s="145">
        <f>'CĐT- BQLDA'!AK112</f>
        <v>107.124</v>
      </c>
      <c r="Q31" s="295">
        <f t="shared" si="8"/>
        <v>25.525466134508832</v>
      </c>
      <c r="R31" s="295"/>
      <c r="S31" s="295">
        <f t="shared" si="9"/>
        <v>25.525466134508832</v>
      </c>
      <c r="T31" s="296"/>
      <c r="U31" s="204"/>
      <c r="V31" s="424"/>
      <c r="W31" s="196"/>
    </row>
    <row r="32" spans="1:32" s="131" customFormat="1" x14ac:dyDescent="0.25">
      <c r="A32" s="336" t="str">
        <f>+'CĐT- BQLDA'!A29</f>
        <v>c</v>
      </c>
      <c r="B32" s="337" t="str">
        <f>+'CĐT- BQLDA'!B29</f>
        <v>Các dự án khởi công mới năm 2020</v>
      </c>
      <c r="C32" s="337"/>
      <c r="D32" s="337"/>
      <c r="E32" s="337"/>
      <c r="F32" s="337"/>
      <c r="G32" s="337"/>
      <c r="H32" s="337"/>
      <c r="I32" s="337"/>
      <c r="J32" s="338">
        <f t="shared" ref="J32:P32" si="12">SUM(J33:J35)</f>
        <v>6850.1729999999998</v>
      </c>
      <c r="K32" s="338">
        <f t="shared" si="12"/>
        <v>0</v>
      </c>
      <c r="L32" s="338">
        <f>SUM(L33:L35)</f>
        <v>6850.1729999999998</v>
      </c>
      <c r="M32" s="338"/>
      <c r="N32" s="338">
        <f t="shared" si="12"/>
        <v>5136.058</v>
      </c>
      <c r="O32" s="338">
        <f t="shared" si="12"/>
        <v>0</v>
      </c>
      <c r="P32" s="338">
        <f t="shared" si="12"/>
        <v>5136.058</v>
      </c>
      <c r="Q32" s="291">
        <f t="shared" si="8"/>
        <v>74.977055324004226</v>
      </c>
      <c r="R32" s="291"/>
      <c r="S32" s="291">
        <f t="shared" si="9"/>
        <v>74.977055324004226</v>
      </c>
      <c r="T32" s="339"/>
      <c r="U32" s="494"/>
      <c r="V32" s="18"/>
      <c r="W32" s="432"/>
      <c r="X32" s="18"/>
      <c r="Y32" s="18"/>
      <c r="Z32" s="18"/>
      <c r="AA32" s="18"/>
      <c r="AB32" s="18"/>
      <c r="AC32" s="18"/>
      <c r="AD32" s="18"/>
      <c r="AE32" s="18"/>
      <c r="AF32" s="18"/>
    </row>
    <row r="33" spans="1:34" x14ac:dyDescent="0.25">
      <c r="A33" s="374">
        <f>+'CĐT- BQLDA'!A30</f>
        <v>1</v>
      </c>
      <c r="B33" s="340" t="str">
        <f>+'CĐT- BQLDA'!B30</f>
        <v>Chợ gia súc huyện Trùng Khánh</v>
      </c>
      <c r="C33" s="340"/>
      <c r="D33" s="340"/>
      <c r="E33" s="340"/>
      <c r="F33" s="340"/>
      <c r="G33" s="340"/>
      <c r="H33" s="340"/>
      <c r="I33" s="340"/>
      <c r="J33" s="140">
        <f>+K33+L33</f>
        <v>4177.95</v>
      </c>
      <c r="K33" s="341">
        <f>+'CĐT- BQLDA'!D30</f>
        <v>0</v>
      </c>
      <c r="L33" s="341">
        <f>+'CĐT- BQLDA'!E30</f>
        <v>4177.95</v>
      </c>
      <c r="M33" s="341"/>
      <c r="N33" s="140">
        <f>+O33+P33</f>
        <v>2681.6570000000002</v>
      </c>
      <c r="O33" s="145">
        <f>+'CĐT- BQLDA'!G32</f>
        <v>0</v>
      </c>
      <c r="P33" s="145">
        <f>+'CĐT- BQLDA'!AK32</f>
        <v>2681.6570000000002</v>
      </c>
      <c r="Q33" s="295">
        <f t="shared" si="8"/>
        <v>64.185952440790345</v>
      </c>
      <c r="R33" s="295"/>
      <c r="S33" s="295">
        <f t="shared" si="9"/>
        <v>64.185952440790345</v>
      </c>
      <c r="T33" s="343"/>
      <c r="U33" s="498"/>
      <c r="V33" s="680"/>
      <c r="W33" s="680"/>
      <c r="X33" s="13"/>
      <c r="Y33" s="13"/>
      <c r="Z33" s="13"/>
      <c r="AA33" s="13"/>
      <c r="AB33" s="13"/>
      <c r="AC33" s="13"/>
      <c r="AD33" s="13"/>
      <c r="AE33" s="13"/>
      <c r="AF33" s="13"/>
    </row>
    <row r="34" spans="1:34" x14ac:dyDescent="0.25">
      <c r="A34" s="297">
        <v>1</v>
      </c>
      <c r="B34" s="294" t="str">
        <f>'CĐT- BQLDA'!B114</f>
        <v>Nước sinh hoạt khu Đông Bố thuộc xóm Cốc Cáng, thị trấn Hùng Quốc</v>
      </c>
      <c r="C34" s="294"/>
      <c r="D34" s="294"/>
      <c r="E34" s="294"/>
      <c r="F34" s="294"/>
      <c r="G34" s="294"/>
      <c r="H34" s="294"/>
      <c r="I34" s="294"/>
      <c r="J34" s="140">
        <f>'CĐT- BQLDA'!C114</f>
        <v>1350</v>
      </c>
      <c r="K34" s="140">
        <f>'CĐT- BQLDA'!D114</f>
        <v>0</v>
      </c>
      <c r="L34" s="140">
        <f>'CĐT- BQLDA'!E114</f>
        <v>1350</v>
      </c>
      <c r="M34" s="140"/>
      <c r="N34" s="140">
        <f>+O34+P34</f>
        <v>1267.232</v>
      </c>
      <c r="O34" s="145">
        <f>'CĐT- BQLDA'!G114</f>
        <v>0</v>
      </c>
      <c r="P34" s="145">
        <f>'CĐT- BQLDA'!AK114</f>
        <v>1267.232</v>
      </c>
      <c r="Q34" s="295">
        <f t="shared" si="8"/>
        <v>93.869037037037046</v>
      </c>
      <c r="R34" s="295"/>
      <c r="S34" s="295">
        <f t="shared" si="9"/>
        <v>93.869037037037046</v>
      </c>
      <c r="T34" s="296"/>
      <c r="U34" s="204"/>
    </row>
    <row r="35" spans="1:34" x14ac:dyDescent="0.25">
      <c r="A35" s="297">
        <v>2</v>
      </c>
      <c r="B35" s="294" t="str">
        <f>'CĐT- BQLDA'!B115</f>
        <v>Mương thủy lợi Nà Cải - Thang Sặp, xã Cao Chương</v>
      </c>
      <c r="C35" s="294"/>
      <c r="D35" s="294"/>
      <c r="E35" s="294"/>
      <c r="F35" s="294"/>
      <c r="G35" s="294"/>
      <c r="H35" s="294"/>
      <c r="I35" s="294"/>
      <c r="J35" s="140">
        <f>'CĐT- BQLDA'!C115</f>
        <v>1322.223</v>
      </c>
      <c r="K35" s="140">
        <f>'CĐT- BQLDA'!D115</f>
        <v>0</v>
      </c>
      <c r="L35" s="140">
        <f>'CĐT- BQLDA'!E115</f>
        <v>1322.223</v>
      </c>
      <c r="M35" s="140"/>
      <c r="N35" s="140">
        <f>+O35+P35</f>
        <v>1187.1690000000001</v>
      </c>
      <c r="O35" s="145">
        <f>'CĐT- BQLDA'!G115</f>
        <v>0</v>
      </c>
      <c r="P35" s="145">
        <f>'CĐT- BQLDA'!AK115</f>
        <v>1187.1690000000001</v>
      </c>
      <c r="Q35" s="295">
        <f t="shared" si="8"/>
        <v>89.785837941103736</v>
      </c>
      <c r="R35" s="295"/>
      <c r="S35" s="295">
        <f t="shared" si="9"/>
        <v>89.785837941103736</v>
      </c>
      <c r="T35" s="296"/>
      <c r="U35" s="204"/>
    </row>
    <row r="36" spans="1:34" s="3" customFormat="1" x14ac:dyDescent="0.2">
      <c r="A36" s="336" t="s">
        <v>49</v>
      </c>
      <c r="B36" s="333" t="str">
        <f>+'CĐT- BQLDA'!B32</f>
        <v>Vốn dự phòng kế hoạch đầu tư công trung hạn (10%)</v>
      </c>
      <c r="C36" s="333"/>
      <c r="D36" s="333"/>
      <c r="E36" s="333"/>
      <c r="F36" s="333"/>
      <c r="G36" s="333"/>
      <c r="H36" s="333"/>
      <c r="I36" s="333"/>
      <c r="J36" s="334" t="e">
        <f t="shared" ref="J36:P36" si="13">SUM(J37:J42)</f>
        <v>#REF!</v>
      </c>
      <c r="K36" s="334">
        <f t="shared" si="13"/>
        <v>0</v>
      </c>
      <c r="L36" s="334" t="e">
        <f>SUM(L37:L42)</f>
        <v>#REF!</v>
      </c>
      <c r="M36" s="334"/>
      <c r="N36" s="334" t="e">
        <f t="shared" si="13"/>
        <v>#REF!</v>
      </c>
      <c r="O36" s="334">
        <f t="shared" si="13"/>
        <v>0</v>
      </c>
      <c r="P36" s="334" t="e">
        <f t="shared" si="13"/>
        <v>#REF!</v>
      </c>
      <c r="Q36" s="291" t="e">
        <f t="shared" si="8"/>
        <v>#REF!</v>
      </c>
      <c r="R36" s="291"/>
      <c r="S36" s="291" t="e">
        <f t="shared" si="9"/>
        <v>#REF!</v>
      </c>
      <c r="T36" s="335"/>
      <c r="U36" s="493"/>
      <c r="V36" s="12"/>
      <c r="W36" s="12"/>
      <c r="X36" s="12"/>
      <c r="Y36" s="12"/>
      <c r="Z36" s="12"/>
      <c r="AA36" s="12"/>
      <c r="AB36" s="12"/>
      <c r="AC36" s="12"/>
      <c r="AD36" s="12"/>
      <c r="AE36" s="12"/>
      <c r="AF36" s="12"/>
    </row>
    <row r="37" spans="1:34" x14ac:dyDescent="0.25">
      <c r="A37" s="374">
        <v>1</v>
      </c>
      <c r="B37" s="340" t="str">
        <f>+'CĐT- BQLDA'!B33</f>
        <v>Đường giao thông Tổ 6 - Tổ 13, Thị trấn Trùng Khánh</v>
      </c>
      <c r="C37" s="340"/>
      <c r="D37" s="340"/>
      <c r="E37" s="340"/>
      <c r="F37" s="340"/>
      <c r="G37" s="340"/>
      <c r="H37" s="340"/>
      <c r="I37" s="340"/>
      <c r="J37" s="140">
        <f>+K37+L37</f>
        <v>3797.3330000000001</v>
      </c>
      <c r="K37" s="341">
        <f>+'CĐT- BQLDA'!D33</f>
        <v>0</v>
      </c>
      <c r="L37" s="341">
        <f>+'CĐT- BQLDA'!E33</f>
        <v>3797.3330000000001</v>
      </c>
      <c r="M37" s="341"/>
      <c r="N37" s="140">
        <f t="shared" ref="N37:N42" si="14">+O37+P37</f>
        <v>0</v>
      </c>
      <c r="O37" s="145">
        <f>+'CĐT- BQLDA'!G34</f>
        <v>0</v>
      </c>
      <c r="P37" s="145">
        <f>+'CĐT- BQLDA'!AK34</f>
        <v>0</v>
      </c>
      <c r="Q37" s="295">
        <f t="shared" si="8"/>
        <v>0</v>
      </c>
      <c r="R37" s="295"/>
      <c r="S37" s="295">
        <f t="shared" si="9"/>
        <v>0</v>
      </c>
      <c r="T37" s="343"/>
      <c r="U37" s="498"/>
      <c r="V37" s="13"/>
      <c r="W37" s="13"/>
      <c r="X37" s="13"/>
      <c r="Y37" s="13"/>
      <c r="Z37" s="13"/>
      <c r="AA37" s="13"/>
      <c r="AB37" s="13"/>
      <c r="AC37" s="13"/>
      <c r="AD37" s="13"/>
      <c r="AE37" s="13"/>
      <c r="AF37" s="13"/>
    </row>
    <row r="38" spans="1:34" x14ac:dyDescent="0.25">
      <c r="A38" s="374">
        <v>2</v>
      </c>
      <c r="B38" s="340" t="str">
        <f>+'CĐT- BQLDA'!B34</f>
        <v>Nhà vệ sinh Chợ Co Sàu, Thị trấn Trùng Khánh</v>
      </c>
      <c r="C38" s="340"/>
      <c r="D38" s="340"/>
      <c r="E38" s="340"/>
      <c r="F38" s="340"/>
      <c r="G38" s="340"/>
      <c r="H38" s="340"/>
      <c r="I38" s="340"/>
      <c r="J38" s="140">
        <f>+K38+L38</f>
        <v>300</v>
      </c>
      <c r="K38" s="341">
        <f>+'CĐT- BQLDA'!D34</f>
        <v>0</v>
      </c>
      <c r="L38" s="341">
        <f>+'CĐT- BQLDA'!E34</f>
        <v>300</v>
      </c>
      <c r="M38" s="341"/>
      <c r="N38" s="140">
        <f t="shared" si="14"/>
        <v>0.627</v>
      </c>
      <c r="O38" s="145">
        <f>+'CĐT- BQLDA'!G35</f>
        <v>0</v>
      </c>
      <c r="P38" s="145">
        <f>+'CĐT- BQLDA'!AK35</f>
        <v>0.627</v>
      </c>
      <c r="Q38" s="295">
        <f t="shared" si="8"/>
        <v>0.20899999999999999</v>
      </c>
      <c r="R38" s="295"/>
      <c r="S38" s="295">
        <f t="shared" si="9"/>
        <v>0.20899999999999999</v>
      </c>
      <c r="T38" s="343"/>
      <c r="U38" s="498"/>
      <c r="V38" s="13"/>
      <c r="W38" s="13"/>
      <c r="X38" s="13"/>
      <c r="Y38" s="13"/>
      <c r="Z38" s="13"/>
      <c r="AA38" s="13"/>
      <c r="AB38" s="13"/>
      <c r="AC38" s="13"/>
      <c r="AD38" s="13"/>
      <c r="AE38" s="13"/>
      <c r="AF38" s="13"/>
    </row>
    <row r="39" spans="1:34" x14ac:dyDescent="0.25">
      <c r="A39" s="374">
        <v>3</v>
      </c>
      <c r="B39" s="340" t="e">
        <f>+'CĐT- BQLDA'!#REF!</f>
        <v>#REF!</v>
      </c>
      <c r="C39" s="340"/>
      <c r="D39" s="340"/>
      <c r="E39" s="340"/>
      <c r="F39" s="340"/>
      <c r="G39" s="340"/>
      <c r="H39" s="340"/>
      <c r="I39" s="340"/>
      <c r="J39" s="140" t="e">
        <f>+K39+L39</f>
        <v>#REF!</v>
      </c>
      <c r="K39" s="341"/>
      <c r="L39" s="341" t="e">
        <f>+'CĐT- BQLDA'!#REF!</f>
        <v>#REF!</v>
      </c>
      <c r="M39" s="341"/>
      <c r="N39" s="140" t="e">
        <f t="shared" si="14"/>
        <v>#REF!</v>
      </c>
      <c r="O39" s="145">
        <f>+'CĐT- BQLDA'!G36</f>
        <v>0</v>
      </c>
      <c r="P39" s="145" t="e">
        <f>'CĐT- BQLDA'!#REF!</f>
        <v>#REF!</v>
      </c>
      <c r="Q39" s="295" t="e">
        <f>+N39/J39*100</f>
        <v>#REF!</v>
      </c>
      <c r="R39" s="295"/>
      <c r="S39" s="295" t="e">
        <f>+P39/L39*100</f>
        <v>#REF!</v>
      </c>
      <c r="T39" s="343"/>
      <c r="U39" s="498"/>
      <c r="V39" s="13"/>
      <c r="W39" s="13"/>
      <c r="X39" s="13"/>
      <c r="Y39" s="13"/>
      <c r="Z39" s="13"/>
      <c r="AA39" s="13"/>
      <c r="AB39" s="13"/>
      <c r="AC39" s="13"/>
      <c r="AD39" s="13"/>
      <c r="AE39" s="13"/>
      <c r="AF39" s="13"/>
    </row>
    <row r="40" spans="1:34" x14ac:dyDescent="0.25">
      <c r="A40" s="374">
        <v>4</v>
      </c>
      <c r="B40" s="340" t="str">
        <f>+'CĐT- BQLDA'!B35</f>
        <v>Khu xử lý rác xã Thông Huề, huyện Trùng Khánh</v>
      </c>
      <c r="C40" s="340"/>
      <c r="D40" s="340"/>
      <c r="E40" s="340"/>
      <c r="F40" s="340"/>
      <c r="G40" s="340"/>
      <c r="H40" s="340"/>
      <c r="I40" s="340"/>
      <c r="J40" s="140">
        <f>+K40+L40</f>
        <v>200</v>
      </c>
      <c r="K40" s="341">
        <f>+'CĐT- BQLDA'!D35</f>
        <v>0</v>
      </c>
      <c r="L40" s="341">
        <f>+'CĐT- BQLDA'!E35</f>
        <v>200</v>
      </c>
      <c r="M40" s="341"/>
      <c r="N40" s="140">
        <f t="shared" si="14"/>
        <v>0.627</v>
      </c>
      <c r="O40" s="145">
        <f>+'CĐT- BQLDA'!G36</f>
        <v>0</v>
      </c>
      <c r="P40" s="145">
        <f>'CĐT- BQLDA'!AK35</f>
        <v>0.627</v>
      </c>
      <c r="Q40" s="295">
        <f t="shared" si="8"/>
        <v>0.3135</v>
      </c>
      <c r="R40" s="295"/>
      <c r="S40" s="295">
        <f t="shared" si="9"/>
        <v>0.3135</v>
      </c>
      <c r="T40" s="343"/>
      <c r="U40" s="498"/>
      <c r="V40" s="13"/>
      <c r="W40" s="13"/>
      <c r="X40" s="13"/>
      <c r="Y40" s="13"/>
      <c r="Z40" s="13"/>
      <c r="AA40" s="13"/>
      <c r="AB40" s="13"/>
      <c r="AC40" s="13"/>
      <c r="AD40" s="13"/>
      <c r="AE40" s="13"/>
      <c r="AF40" s="13"/>
      <c r="AG40" s="191">
        <f>+L65+L66+L159+L176+L314+L214</f>
        <v>17156.205000000002</v>
      </c>
      <c r="AH40" s="1" t="e">
        <f>+AG40/#REF!*100</f>
        <v>#REF!</v>
      </c>
    </row>
    <row r="41" spans="1:34" x14ac:dyDescent="0.25">
      <c r="A41" s="374">
        <v>5</v>
      </c>
      <c r="B41" s="294" t="str">
        <f>'CĐT- BQLDA'!B117</f>
        <v>Mương thủy lợi Nà Cải - Thang Sặp, xã Cao Chương</v>
      </c>
      <c r="C41" s="294"/>
      <c r="D41" s="294"/>
      <c r="E41" s="294"/>
      <c r="F41" s="294"/>
      <c r="G41" s="294"/>
      <c r="H41" s="294"/>
      <c r="I41" s="294"/>
      <c r="J41" s="140">
        <f>'CĐT- BQLDA'!C117</f>
        <v>477.77699999999999</v>
      </c>
      <c r="K41" s="140">
        <f>'CĐT- BQLDA'!D117</f>
        <v>0</v>
      </c>
      <c r="L41" s="140">
        <f>'CĐT- BQLDA'!E117</f>
        <v>477.77699999999999</v>
      </c>
      <c r="M41" s="140"/>
      <c r="N41" s="140">
        <f t="shared" si="14"/>
        <v>0</v>
      </c>
      <c r="O41" s="145">
        <f>'CĐT- BQLDA'!G117</f>
        <v>0</v>
      </c>
      <c r="P41" s="145">
        <f>'CĐT- BQLDA'!AK117</f>
        <v>0</v>
      </c>
      <c r="Q41" s="295"/>
      <c r="R41" s="295"/>
      <c r="S41" s="295"/>
      <c r="T41" s="296"/>
      <c r="U41" s="204"/>
    </row>
    <row r="42" spans="1:34" x14ac:dyDescent="0.25">
      <c r="A42" s="374">
        <v>6</v>
      </c>
      <c r="B42" s="294" t="str">
        <f>'CĐT- BQLDA'!B118</f>
        <v>Cải tạo, sửa chữa đường GTNT Đoỏng Có - Vạc Niếng, xã Cao Chương</v>
      </c>
      <c r="C42" s="294"/>
      <c r="D42" s="294"/>
      <c r="E42" s="294"/>
      <c r="F42" s="294"/>
      <c r="G42" s="294"/>
      <c r="H42" s="294"/>
      <c r="I42" s="294"/>
      <c r="J42" s="140">
        <f>'CĐT- BQLDA'!C118</f>
        <v>2700</v>
      </c>
      <c r="K42" s="140">
        <f>'CĐT- BQLDA'!D118</f>
        <v>0</v>
      </c>
      <c r="L42" s="140">
        <f>'CĐT- BQLDA'!E118</f>
        <v>2700</v>
      </c>
      <c r="M42" s="140"/>
      <c r="N42" s="140">
        <f t="shared" si="14"/>
        <v>647.83799999999997</v>
      </c>
      <c r="O42" s="145">
        <f>'CĐT- BQLDA'!G118</f>
        <v>0</v>
      </c>
      <c r="P42" s="145">
        <f>'CĐT- BQLDA'!AK118</f>
        <v>647.83799999999997</v>
      </c>
      <c r="Q42" s="295">
        <f>+N42/J42*100</f>
        <v>23.994</v>
      </c>
      <c r="R42" s="295"/>
      <c r="S42" s="295">
        <f>+P42/L42*100</f>
        <v>23.994</v>
      </c>
      <c r="T42" s="296"/>
      <c r="U42" s="204"/>
    </row>
    <row r="43" spans="1:34" s="3" customFormat="1" x14ac:dyDescent="0.2">
      <c r="A43" s="336" t="s">
        <v>107</v>
      </c>
      <c r="B43" s="333" t="str">
        <f>+'CĐT- BQLDA'!B36</f>
        <v>Đầu tư từ nguồn thu xổ số kiến thiết</v>
      </c>
      <c r="C43" s="333"/>
      <c r="D43" s="333"/>
      <c r="E43" s="333"/>
      <c r="F43" s="333"/>
      <c r="G43" s="333"/>
      <c r="H43" s="333"/>
      <c r="I43" s="333"/>
      <c r="J43" s="334">
        <f t="shared" ref="J43:P44" si="15">+J44</f>
        <v>2000</v>
      </c>
      <c r="K43" s="334">
        <f t="shared" si="15"/>
        <v>0</v>
      </c>
      <c r="L43" s="334">
        <f t="shared" si="15"/>
        <v>2000</v>
      </c>
      <c r="M43" s="334"/>
      <c r="N43" s="334">
        <f t="shared" si="15"/>
        <v>865.66800000000001</v>
      </c>
      <c r="O43" s="334">
        <f t="shared" si="15"/>
        <v>0</v>
      </c>
      <c r="P43" s="334">
        <f t="shared" si="15"/>
        <v>865.66800000000001</v>
      </c>
      <c r="Q43" s="291">
        <f>+N43/J43*100</f>
        <v>43.2834</v>
      </c>
      <c r="R43" s="291"/>
      <c r="S43" s="291">
        <f>+P43/L43*100</f>
        <v>43.2834</v>
      </c>
      <c r="T43" s="335"/>
      <c r="U43" s="493"/>
      <c r="V43" s="12"/>
      <c r="W43" s="12"/>
      <c r="X43" s="12"/>
      <c r="Y43" s="12"/>
      <c r="Z43" s="12"/>
      <c r="AA43" s="12"/>
      <c r="AB43" s="12"/>
      <c r="AC43" s="12"/>
      <c r="AD43" s="12"/>
      <c r="AE43" s="12"/>
      <c r="AF43" s="12"/>
    </row>
    <row r="44" spans="1:34" s="131" customFormat="1" x14ac:dyDescent="0.25">
      <c r="A44" s="336" t="str">
        <f>+'CĐT- BQLDA'!A37</f>
        <v>*</v>
      </c>
      <c r="B44" s="337" t="str">
        <f>+'CĐT- BQLDA'!B37</f>
        <v>Các dự án khởi công mới năm 2020</v>
      </c>
      <c r="C44" s="337"/>
      <c r="D44" s="337"/>
      <c r="E44" s="337"/>
      <c r="F44" s="337"/>
      <c r="G44" s="337"/>
      <c r="H44" s="337"/>
      <c r="I44" s="337"/>
      <c r="J44" s="338">
        <f>+J45</f>
        <v>2000</v>
      </c>
      <c r="K44" s="338">
        <f t="shared" si="15"/>
        <v>0</v>
      </c>
      <c r="L44" s="338">
        <f t="shared" si="15"/>
        <v>2000</v>
      </c>
      <c r="M44" s="338"/>
      <c r="N44" s="338">
        <f t="shared" si="15"/>
        <v>865.66800000000001</v>
      </c>
      <c r="O44" s="338">
        <f t="shared" si="15"/>
        <v>0</v>
      </c>
      <c r="P44" s="338">
        <f t="shared" si="15"/>
        <v>865.66800000000001</v>
      </c>
      <c r="Q44" s="291">
        <f>+N44/J44*100</f>
        <v>43.2834</v>
      </c>
      <c r="R44" s="291"/>
      <c r="S44" s="291">
        <f>+P44/L44*100</f>
        <v>43.2834</v>
      </c>
      <c r="T44" s="339"/>
      <c r="U44" s="494"/>
      <c r="V44" s="18"/>
      <c r="W44" s="18"/>
      <c r="X44" s="18"/>
      <c r="Y44" s="18"/>
      <c r="Z44" s="18"/>
      <c r="AA44" s="18"/>
      <c r="AB44" s="18"/>
      <c r="AC44" s="18"/>
      <c r="AD44" s="18"/>
      <c r="AE44" s="18"/>
      <c r="AF44" s="18"/>
    </row>
    <row r="45" spans="1:34" x14ac:dyDescent="0.25">
      <c r="A45" s="374">
        <f>+'CĐT- BQLDA'!A38</f>
        <v>1</v>
      </c>
      <c r="B45" s="340" t="str">
        <f>+'CĐT- BQLDA'!B38</f>
        <v>Sân vận động xã Ngọc Côn, huyện Trùng Khánh</v>
      </c>
      <c r="C45" s="340"/>
      <c r="D45" s="340"/>
      <c r="E45" s="340"/>
      <c r="F45" s="340"/>
      <c r="G45" s="340"/>
      <c r="H45" s="340"/>
      <c r="I45" s="340"/>
      <c r="J45" s="140">
        <f>+K45+L45</f>
        <v>2000</v>
      </c>
      <c r="K45" s="341">
        <f>+'CĐT- BQLDA'!D38</f>
        <v>0</v>
      </c>
      <c r="L45" s="341">
        <f>+'CĐT- BQLDA'!E38</f>
        <v>2000</v>
      </c>
      <c r="M45" s="341"/>
      <c r="N45" s="140">
        <f>+O45+P45</f>
        <v>865.66800000000001</v>
      </c>
      <c r="O45" s="145">
        <f>'CĐT- BQLDA'!G38</f>
        <v>0</v>
      </c>
      <c r="P45" s="145">
        <f>'CĐT- BQLDA'!AK38</f>
        <v>865.66800000000001</v>
      </c>
      <c r="Q45" s="295">
        <f>+N45/J45*100</f>
        <v>43.2834</v>
      </c>
      <c r="R45" s="295"/>
      <c r="S45" s="295">
        <f>+P45/L45*100</f>
        <v>43.2834</v>
      </c>
      <c r="T45" s="335"/>
      <c r="U45" s="493"/>
      <c r="V45" s="12"/>
      <c r="W45" s="12"/>
      <c r="X45" s="12"/>
      <c r="Y45" s="12"/>
      <c r="Z45" s="12"/>
      <c r="AA45" s="12"/>
      <c r="AB45" s="12"/>
      <c r="AC45" s="12"/>
      <c r="AD45" s="12"/>
      <c r="AE45" s="12"/>
      <c r="AF45" s="12"/>
    </row>
    <row r="46" spans="1:34" ht="16.5" x14ac:dyDescent="0.25">
      <c r="A46" s="718" t="s">
        <v>108</v>
      </c>
      <c r="B46" s="713" t="s">
        <v>638</v>
      </c>
      <c r="C46" s="340"/>
      <c r="D46" s="340"/>
      <c r="E46" s="340"/>
      <c r="F46" s="340"/>
      <c r="G46" s="340"/>
      <c r="H46" s="340"/>
      <c r="I46" s="340"/>
      <c r="J46" s="334">
        <f t="shared" ref="J46:P46" si="16">+J47</f>
        <v>1300</v>
      </c>
      <c r="K46" s="334">
        <f t="shared" si="16"/>
        <v>0</v>
      </c>
      <c r="L46" s="334">
        <f t="shared" si="16"/>
        <v>1300</v>
      </c>
      <c r="M46" s="334">
        <f t="shared" si="16"/>
        <v>0</v>
      </c>
      <c r="N46" s="334">
        <f t="shared" si="16"/>
        <v>0</v>
      </c>
      <c r="O46" s="334">
        <f t="shared" si="16"/>
        <v>0</v>
      </c>
      <c r="P46" s="334">
        <f t="shared" si="16"/>
        <v>0</v>
      </c>
      <c r="Q46" s="295"/>
      <c r="R46" s="295"/>
      <c r="S46" s="295"/>
      <c r="T46" s="335"/>
      <c r="U46" s="493"/>
      <c r="V46" s="12"/>
      <c r="W46" s="12"/>
      <c r="X46" s="12"/>
      <c r="Y46" s="12"/>
      <c r="Z46" s="12"/>
      <c r="AA46" s="12"/>
      <c r="AB46" s="12"/>
      <c r="AC46" s="12"/>
      <c r="AD46" s="12"/>
      <c r="AE46" s="12"/>
      <c r="AF46" s="12"/>
    </row>
    <row r="47" spans="1:34" ht="17.25" x14ac:dyDescent="0.25">
      <c r="A47" s="719" t="s">
        <v>6</v>
      </c>
      <c r="B47" s="714" t="s">
        <v>639</v>
      </c>
      <c r="C47" s="340"/>
      <c r="D47" s="340"/>
      <c r="E47" s="340"/>
      <c r="F47" s="340"/>
      <c r="G47" s="340"/>
      <c r="H47" s="340"/>
      <c r="I47" s="340"/>
      <c r="J47" s="334">
        <f t="shared" ref="J47:P47" si="17">SUM(J48:J57)</f>
        <v>1300</v>
      </c>
      <c r="K47" s="334">
        <f t="shared" si="17"/>
        <v>0</v>
      </c>
      <c r="L47" s="334">
        <f t="shared" si="17"/>
        <v>1300</v>
      </c>
      <c r="M47" s="334">
        <f t="shared" si="17"/>
        <v>0</v>
      </c>
      <c r="N47" s="334">
        <f t="shared" si="17"/>
        <v>0</v>
      </c>
      <c r="O47" s="334">
        <f t="shared" si="17"/>
        <v>0</v>
      </c>
      <c r="P47" s="334">
        <f t="shared" si="17"/>
        <v>0</v>
      </c>
      <c r="Q47" s="295"/>
      <c r="R47" s="295"/>
      <c r="S47" s="295"/>
      <c r="T47" s="335"/>
      <c r="U47" s="493"/>
      <c r="V47" s="12"/>
      <c r="W47" s="12"/>
      <c r="X47" s="12"/>
      <c r="Y47" s="12"/>
      <c r="Z47" s="12"/>
      <c r="AA47" s="12"/>
      <c r="AB47" s="12"/>
      <c r="AC47" s="12"/>
      <c r="AD47" s="12"/>
      <c r="AE47" s="12"/>
      <c r="AF47" s="12"/>
    </row>
    <row r="48" spans="1:34" ht="16.5" x14ac:dyDescent="0.25">
      <c r="A48" s="720">
        <v>1</v>
      </c>
      <c r="B48" s="717" t="s">
        <v>640</v>
      </c>
      <c r="C48" s="340"/>
      <c r="D48" s="340"/>
      <c r="E48" s="340"/>
      <c r="F48" s="340"/>
      <c r="G48" s="340"/>
      <c r="H48" s="340"/>
      <c r="I48" s="340"/>
      <c r="J48" s="140">
        <f t="shared" ref="J48:J57" si="18">+K48+L48</f>
        <v>43.112000000000002</v>
      </c>
      <c r="K48" s="341"/>
      <c r="L48" s="341">
        <f>'KH vốn gộp'!E83</f>
        <v>43.112000000000002</v>
      </c>
      <c r="M48" s="341"/>
      <c r="N48" s="140">
        <f t="shared" ref="N48:N57" si="19">+O48+P48</f>
        <v>0</v>
      </c>
      <c r="O48" s="145"/>
      <c r="P48" s="145">
        <f>+'KH vốn gộp'!H83</f>
        <v>0</v>
      </c>
      <c r="Q48" s="295"/>
      <c r="R48" s="295"/>
      <c r="S48" s="295"/>
      <c r="T48" s="335"/>
      <c r="U48" s="493"/>
      <c r="V48" s="12"/>
      <c r="W48" s="12"/>
      <c r="X48" s="12"/>
      <c r="Y48" s="12"/>
      <c r="Z48" s="12"/>
      <c r="AA48" s="12"/>
      <c r="AB48" s="12"/>
      <c r="AC48" s="12"/>
      <c r="AD48" s="12"/>
      <c r="AE48" s="12"/>
      <c r="AF48" s="12"/>
    </row>
    <row r="49" spans="1:33" ht="16.5" x14ac:dyDescent="0.25">
      <c r="A49" s="720">
        <v>2</v>
      </c>
      <c r="B49" s="717" t="s">
        <v>117</v>
      </c>
      <c r="C49" s="340"/>
      <c r="D49" s="340"/>
      <c r="E49" s="340"/>
      <c r="F49" s="340"/>
      <c r="G49" s="340"/>
      <c r="H49" s="340"/>
      <c r="I49" s="340"/>
      <c r="J49" s="140">
        <f t="shared" si="18"/>
        <v>80.058999999999997</v>
      </c>
      <c r="K49" s="341"/>
      <c r="L49" s="341">
        <f>'KH vốn gộp'!E84</f>
        <v>80.058999999999997</v>
      </c>
      <c r="M49" s="341"/>
      <c r="N49" s="140">
        <f t="shared" si="19"/>
        <v>0</v>
      </c>
      <c r="O49" s="145"/>
      <c r="P49" s="145">
        <f>+'KH vốn gộp'!H84</f>
        <v>0</v>
      </c>
      <c r="Q49" s="295"/>
      <c r="R49" s="295"/>
      <c r="S49" s="295"/>
      <c r="T49" s="335"/>
      <c r="U49" s="493"/>
      <c r="V49" s="12"/>
      <c r="W49" s="12"/>
      <c r="X49" s="12"/>
      <c r="Y49" s="12"/>
      <c r="Z49" s="12"/>
      <c r="AA49" s="12"/>
      <c r="AB49" s="12"/>
      <c r="AC49" s="12"/>
      <c r="AD49" s="12"/>
      <c r="AE49" s="12"/>
      <c r="AF49" s="12"/>
    </row>
    <row r="50" spans="1:33" ht="16.5" x14ac:dyDescent="0.25">
      <c r="A50" s="720">
        <v>3</v>
      </c>
      <c r="B50" s="717" t="s">
        <v>119</v>
      </c>
      <c r="C50" s="340"/>
      <c r="D50" s="340"/>
      <c r="E50" s="340"/>
      <c r="F50" s="340"/>
      <c r="G50" s="340"/>
      <c r="H50" s="340"/>
      <c r="I50" s="340"/>
      <c r="J50" s="140">
        <f t="shared" si="18"/>
        <v>75.472999999999999</v>
      </c>
      <c r="K50" s="341"/>
      <c r="L50" s="341">
        <f>'KH vốn gộp'!E85</f>
        <v>75.472999999999999</v>
      </c>
      <c r="M50" s="341"/>
      <c r="N50" s="140">
        <f t="shared" si="19"/>
        <v>0</v>
      </c>
      <c r="O50" s="145"/>
      <c r="P50" s="145">
        <f>+'KH vốn gộp'!H85</f>
        <v>0</v>
      </c>
      <c r="Q50" s="295"/>
      <c r="R50" s="295"/>
      <c r="S50" s="295"/>
      <c r="T50" s="335"/>
      <c r="U50" s="493"/>
      <c r="V50" s="12"/>
      <c r="W50" s="12"/>
      <c r="X50" s="12"/>
      <c r="Y50" s="12"/>
      <c r="Z50" s="12"/>
      <c r="AA50" s="12"/>
      <c r="AB50" s="12"/>
      <c r="AC50" s="12"/>
      <c r="AD50" s="12"/>
      <c r="AE50" s="12"/>
      <c r="AF50" s="12"/>
    </row>
    <row r="51" spans="1:33" ht="16.5" x14ac:dyDescent="0.25">
      <c r="A51" s="720">
        <v>4</v>
      </c>
      <c r="B51" s="717" t="s">
        <v>344</v>
      </c>
      <c r="C51" s="340"/>
      <c r="D51" s="340"/>
      <c r="E51" s="340"/>
      <c r="F51" s="340"/>
      <c r="G51" s="340"/>
      <c r="H51" s="340"/>
      <c r="I51" s="340"/>
      <c r="J51" s="140">
        <f t="shared" si="18"/>
        <v>115.667</v>
      </c>
      <c r="K51" s="341"/>
      <c r="L51" s="341">
        <f>'KH vốn gộp'!E86</f>
        <v>115.667</v>
      </c>
      <c r="M51" s="341"/>
      <c r="N51" s="140">
        <f t="shared" si="19"/>
        <v>0</v>
      </c>
      <c r="O51" s="145"/>
      <c r="P51" s="145">
        <f>+'KH vốn gộp'!H86</f>
        <v>0</v>
      </c>
      <c r="Q51" s="295"/>
      <c r="R51" s="295"/>
      <c r="S51" s="295"/>
      <c r="T51" s="335"/>
      <c r="U51" s="493"/>
      <c r="V51" s="12"/>
      <c r="W51" s="12"/>
      <c r="X51" s="12"/>
      <c r="Y51" s="12"/>
      <c r="Z51" s="12"/>
      <c r="AA51" s="12"/>
      <c r="AB51" s="12"/>
      <c r="AC51" s="12"/>
      <c r="AD51" s="12"/>
      <c r="AE51" s="12"/>
      <c r="AF51" s="12"/>
    </row>
    <row r="52" spans="1:33" ht="16.5" x14ac:dyDescent="0.25">
      <c r="A52" s="720">
        <v>5</v>
      </c>
      <c r="B52" s="717" t="s">
        <v>353</v>
      </c>
      <c r="C52" s="340"/>
      <c r="D52" s="340"/>
      <c r="E52" s="340"/>
      <c r="F52" s="340"/>
      <c r="G52" s="340"/>
      <c r="H52" s="340"/>
      <c r="I52" s="340"/>
      <c r="J52" s="140">
        <f t="shared" si="18"/>
        <v>141.55000000000001</v>
      </c>
      <c r="K52" s="341"/>
      <c r="L52" s="341">
        <f>'KH vốn gộp'!E87</f>
        <v>141.55000000000001</v>
      </c>
      <c r="M52" s="341"/>
      <c r="N52" s="140">
        <f t="shared" si="19"/>
        <v>0</v>
      </c>
      <c r="O52" s="145"/>
      <c r="P52" s="145">
        <f>+'KH vốn gộp'!H87</f>
        <v>0</v>
      </c>
      <c r="Q52" s="295"/>
      <c r="R52" s="295"/>
      <c r="S52" s="295"/>
      <c r="T52" s="335"/>
      <c r="U52" s="493"/>
      <c r="V52" s="12"/>
      <c r="W52" s="12"/>
      <c r="X52" s="12"/>
      <c r="Y52" s="12"/>
      <c r="Z52" s="12"/>
      <c r="AA52" s="12"/>
      <c r="AB52" s="12"/>
      <c r="AC52" s="12"/>
      <c r="AD52" s="12"/>
      <c r="AE52" s="12"/>
      <c r="AF52" s="12"/>
    </row>
    <row r="53" spans="1:33" ht="16.5" x14ac:dyDescent="0.25">
      <c r="A53" s="720">
        <v>6</v>
      </c>
      <c r="B53" s="717" t="s">
        <v>350</v>
      </c>
      <c r="C53" s="340"/>
      <c r="D53" s="340"/>
      <c r="E53" s="340"/>
      <c r="F53" s="340"/>
      <c r="G53" s="340"/>
      <c r="H53" s="340"/>
      <c r="I53" s="340"/>
      <c r="J53" s="140">
        <f t="shared" si="18"/>
        <v>172.93299999999999</v>
      </c>
      <c r="K53" s="341"/>
      <c r="L53" s="341">
        <f>'KH vốn gộp'!E88</f>
        <v>172.93299999999999</v>
      </c>
      <c r="M53" s="341"/>
      <c r="N53" s="140">
        <f t="shared" si="19"/>
        <v>0</v>
      </c>
      <c r="O53" s="145"/>
      <c r="P53" s="145">
        <f>+'KH vốn gộp'!H88</f>
        <v>0</v>
      </c>
      <c r="Q53" s="295"/>
      <c r="R53" s="295"/>
      <c r="S53" s="295"/>
      <c r="T53" s="335"/>
      <c r="U53" s="493"/>
      <c r="V53" s="12"/>
      <c r="W53" s="12"/>
      <c r="X53" s="12"/>
      <c r="Y53" s="12"/>
      <c r="Z53" s="12"/>
      <c r="AA53" s="12"/>
      <c r="AB53" s="12"/>
      <c r="AC53" s="12"/>
      <c r="AD53" s="12"/>
      <c r="AE53" s="12"/>
      <c r="AF53" s="12"/>
    </row>
    <row r="54" spans="1:33" ht="16.5" x14ac:dyDescent="0.25">
      <c r="A54" s="720">
        <v>7</v>
      </c>
      <c r="B54" s="717" t="s">
        <v>105</v>
      </c>
      <c r="C54" s="340"/>
      <c r="D54" s="340"/>
      <c r="E54" s="340"/>
      <c r="F54" s="340"/>
      <c r="G54" s="340"/>
      <c r="H54" s="340"/>
      <c r="I54" s="340"/>
      <c r="J54" s="140">
        <f t="shared" si="18"/>
        <v>232.79499999999999</v>
      </c>
      <c r="K54" s="341"/>
      <c r="L54" s="341">
        <f>'KH vốn gộp'!E89</f>
        <v>232.79499999999999</v>
      </c>
      <c r="M54" s="341"/>
      <c r="N54" s="140">
        <f t="shared" si="19"/>
        <v>0</v>
      </c>
      <c r="O54" s="145"/>
      <c r="P54" s="145">
        <f>+'KH vốn gộp'!H89</f>
        <v>0</v>
      </c>
      <c r="Q54" s="295"/>
      <c r="R54" s="295"/>
      <c r="S54" s="295"/>
      <c r="T54" s="335"/>
      <c r="U54" s="493"/>
      <c r="V54" s="12"/>
      <c r="W54" s="12"/>
      <c r="X54" s="12"/>
      <c r="Y54" s="12"/>
      <c r="Z54" s="12"/>
      <c r="AA54" s="12"/>
      <c r="AB54" s="12"/>
      <c r="AC54" s="12"/>
      <c r="AD54" s="12"/>
      <c r="AE54" s="12"/>
      <c r="AF54" s="12"/>
    </row>
    <row r="55" spans="1:33" ht="16.5" x14ac:dyDescent="0.25">
      <c r="A55" s="720">
        <v>8</v>
      </c>
      <c r="B55" s="717" t="s">
        <v>302</v>
      </c>
      <c r="C55" s="340"/>
      <c r="D55" s="340"/>
      <c r="E55" s="340"/>
      <c r="F55" s="340"/>
      <c r="G55" s="340"/>
      <c r="H55" s="340"/>
      <c r="I55" s="340"/>
      <c r="J55" s="140">
        <f t="shared" si="18"/>
        <v>137.798</v>
      </c>
      <c r="K55" s="341"/>
      <c r="L55" s="341">
        <f>'KH vốn gộp'!E90</f>
        <v>137.798</v>
      </c>
      <c r="M55" s="341"/>
      <c r="N55" s="140">
        <f t="shared" si="19"/>
        <v>0</v>
      </c>
      <c r="O55" s="145"/>
      <c r="P55" s="145">
        <f>+'KH vốn gộp'!H90</f>
        <v>0</v>
      </c>
      <c r="Q55" s="295"/>
      <c r="R55" s="295"/>
      <c r="S55" s="295"/>
      <c r="T55" s="335"/>
      <c r="U55" s="493"/>
      <c r="V55" s="12"/>
      <c r="W55" s="12"/>
      <c r="X55" s="12"/>
      <c r="Y55" s="12"/>
      <c r="Z55" s="12"/>
      <c r="AA55" s="12"/>
      <c r="AB55" s="12"/>
      <c r="AC55" s="12"/>
      <c r="AD55" s="12"/>
      <c r="AE55" s="12"/>
      <c r="AF55" s="12"/>
    </row>
    <row r="56" spans="1:33" ht="16.5" x14ac:dyDescent="0.25">
      <c r="A56" s="720">
        <v>9</v>
      </c>
      <c r="B56" s="717" t="s">
        <v>642</v>
      </c>
      <c r="C56" s="340"/>
      <c r="D56" s="340"/>
      <c r="E56" s="340"/>
      <c r="F56" s="340"/>
      <c r="G56" s="340"/>
      <c r="H56" s="340"/>
      <c r="I56" s="340"/>
      <c r="J56" s="140">
        <f t="shared" si="18"/>
        <v>127.958</v>
      </c>
      <c r="K56" s="341"/>
      <c r="L56" s="341">
        <f>'KH vốn gộp'!E91</f>
        <v>127.958</v>
      </c>
      <c r="M56" s="341"/>
      <c r="N56" s="140">
        <f t="shared" si="19"/>
        <v>0</v>
      </c>
      <c r="O56" s="145"/>
      <c r="P56" s="145">
        <f>+'KH vốn gộp'!H91</f>
        <v>0</v>
      </c>
      <c r="Q56" s="295"/>
      <c r="R56" s="295"/>
      <c r="S56" s="295"/>
      <c r="T56" s="335"/>
      <c r="U56" s="493"/>
      <c r="V56" s="12"/>
      <c r="W56" s="12"/>
      <c r="X56" s="12"/>
      <c r="Y56" s="12"/>
      <c r="Z56" s="12"/>
      <c r="AA56" s="12"/>
      <c r="AB56" s="12"/>
      <c r="AC56" s="12"/>
      <c r="AD56" s="12"/>
      <c r="AE56" s="12"/>
      <c r="AF56" s="12"/>
    </row>
    <row r="57" spans="1:33" ht="16.5" x14ac:dyDescent="0.25">
      <c r="A57" s="720">
        <v>10</v>
      </c>
      <c r="B57" s="717" t="s">
        <v>337</v>
      </c>
      <c r="C57" s="340"/>
      <c r="D57" s="340"/>
      <c r="E57" s="340"/>
      <c r="F57" s="340"/>
      <c r="G57" s="340"/>
      <c r="H57" s="340"/>
      <c r="I57" s="340"/>
      <c r="J57" s="140">
        <f t="shared" si="18"/>
        <v>172.655</v>
      </c>
      <c r="K57" s="341"/>
      <c r="L57" s="341">
        <f>'KH vốn gộp'!E92</f>
        <v>172.655</v>
      </c>
      <c r="M57" s="341"/>
      <c r="N57" s="140">
        <f t="shared" si="19"/>
        <v>0</v>
      </c>
      <c r="O57" s="145"/>
      <c r="P57" s="145">
        <f>+'KH vốn gộp'!H92</f>
        <v>0</v>
      </c>
      <c r="Q57" s="295"/>
      <c r="R57" s="295"/>
      <c r="S57" s="295"/>
      <c r="T57" s="335"/>
      <c r="U57" s="493"/>
      <c r="V57" s="12"/>
      <c r="W57" s="12"/>
      <c r="X57" s="12"/>
      <c r="Y57" s="12"/>
      <c r="Z57" s="12"/>
      <c r="AA57" s="12"/>
      <c r="AB57" s="12"/>
      <c r="AC57" s="12"/>
      <c r="AD57" s="12"/>
      <c r="AE57" s="12"/>
      <c r="AF57" s="12"/>
    </row>
    <row r="58" spans="1:33" s="3" customFormat="1" x14ac:dyDescent="0.2">
      <c r="A58" s="689" t="s">
        <v>604</v>
      </c>
      <c r="B58" s="690" t="s">
        <v>605</v>
      </c>
      <c r="C58" s="691"/>
      <c r="D58" s="691"/>
      <c r="E58" s="691"/>
      <c r="F58" s="691"/>
      <c r="G58" s="691"/>
      <c r="H58" s="691"/>
      <c r="I58" s="691"/>
      <c r="J58" s="692" t="e">
        <f>+J59+J145</f>
        <v>#REF!</v>
      </c>
      <c r="K58" s="692">
        <f>+K59+K145</f>
        <v>0</v>
      </c>
      <c r="L58" s="692" t="e">
        <f>+L59+L145</f>
        <v>#REF!</v>
      </c>
      <c r="M58" s="692"/>
      <c r="N58" s="692" t="e">
        <f>+N59+N145</f>
        <v>#REF!</v>
      </c>
      <c r="O58" s="692">
        <f>+O59+O145</f>
        <v>0</v>
      </c>
      <c r="P58" s="692" t="e">
        <f>+P59+P145</f>
        <v>#REF!</v>
      </c>
      <c r="Q58" s="693"/>
      <c r="R58" s="693"/>
      <c r="S58" s="693"/>
      <c r="T58" s="694"/>
      <c r="U58" s="493"/>
      <c r="V58" s="12"/>
      <c r="W58" s="12"/>
      <c r="X58" s="12"/>
      <c r="Y58" s="12"/>
      <c r="Z58" s="12"/>
      <c r="AA58" s="12"/>
      <c r="AB58" s="12"/>
      <c r="AC58" s="12"/>
      <c r="AD58" s="12"/>
      <c r="AE58" s="12"/>
      <c r="AF58" s="12"/>
    </row>
    <row r="59" spans="1:33" s="3" customFormat="1" ht="14.25" x14ac:dyDescent="0.2">
      <c r="A59" s="666" t="s">
        <v>23</v>
      </c>
      <c r="B59" s="364" t="s">
        <v>321</v>
      </c>
      <c r="C59" s="333"/>
      <c r="D59" s="333"/>
      <c r="E59" s="333"/>
      <c r="F59" s="333"/>
      <c r="G59" s="333"/>
      <c r="H59" s="333"/>
      <c r="I59" s="333"/>
      <c r="J59" s="334" t="e">
        <f>+J60</f>
        <v>#REF!</v>
      </c>
      <c r="K59" s="334">
        <f>+K60</f>
        <v>0</v>
      </c>
      <c r="L59" s="334" t="e">
        <f>+L60</f>
        <v>#REF!</v>
      </c>
      <c r="M59" s="334"/>
      <c r="N59" s="334" t="e">
        <f>+N60</f>
        <v>#REF!</v>
      </c>
      <c r="O59" s="334">
        <f>+O60</f>
        <v>0</v>
      </c>
      <c r="P59" s="334" t="e">
        <f>+P60</f>
        <v>#REF!</v>
      </c>
      <c r="Q59" s="334" t="e">
        <f>+N59/J59*100</f>
        <v>#REF!</v>
      </c>
      <c r="R59" s="334"/>
      <c r="S59" s="334" t="e">
        <f>+P59/L59*100</f>
        <v>#REF!</v>
      </c>
      <c r="T59" s="335"/>
      <c r="U59" s="493"/>
      <c r="V59" s="12"/>
      <c r="W59" s="12"/>
      <c r="X59" s="12"/>
      <c r="Y59" s="12"/>
      <c r="Z59" s="12"/>
      <c r="AA59" s="12"/>
      <c r="AB59" s="12"/>
      <c r="AC59" s="12"/>
      <c r="AD59" s="12"/>
      <c r="AE59" s="12"/>
      <c r="AF59" s="12"/>
    </row>
    <row r="60" spans="1:33" x14ac:dyDescent="0.25">
      <c r="A60" s="336">
        <v>1</v>
      </c>
      <c r="B60" s="333" t="str">
        <f>+'CĐT- BQLDA'!B39</f>
        <v>Chương trình mục tiêu quốc gia</v>
      </c>
      <c r="C60" s="333"/>
      <c r="D60" s="333"/>
      <c r="E60" s="333"/>
      <c r="F60" s="333"/>
      <c r="G60" s="333"/>
      <c r="H60" s="333"/>
      <c r="I60" s="333"/>
      <c r="J60" s="143" t="e">
        <f>+J61+J143</f>
        <v>#REF!</v>
      </c>
      <c r="K60" s="143">
        <f>+K61+K143</f>
        <v>0</v>
      </c>
      <c r="L60" s="143" t="e">
        <f>+L61+L143</f>
        <v>#REF!</v>
      </c>
      <c r="M60" s="143"/>
      <c r="N60" s="143" t="e">
        <f>+N61+N143</f>
        <v>#REF!</v>
      </c>
      <c r="O60" s="143">
        <f>+O61+O143</f>
        <v>0</v>
      </c>
      <c r="P60" s="143" t="e">
        <f>+P61+P143</f>
        <v>#REF!</v>
      </c>
      <c r="Q60" s="291" t="e">
        <f>+N60/J60*100</f>
        <v>#REF!</v>
      </c>
      <c r="R60" s="291"/>
      <c r="S60" s="291" t="e">
        <f>+P60/L60*100</f>
        <v>#REF!</v>
      </c>
      <c r="T60" s="343"/>
      <c r="U60" s="498"/>
      <c r="V60" s="13"/>
      <c r="W60" s="13"/>
      <c r="X60" s="13"/>
      <c r="Y60" s="13"/>
      <c r="Z60" s="13"/>
      <c r="AA60" s="13"/>
      <c r="AB60" s="13"/>
      <c r="AC60" s="13"/>
      <c r="AD60" s="13"/>
      <c r="AE60" s="13"/>
      <c r="AF60" s="13"/>
    </row>
    <row r="61" spans="1:33" ht="30" x14ac:dyDescent="0.25">
      <c r="A61" s="336" t="s">
        <v>52</v>
      </c>
      <c r="B61" s="333" t="str">
        <f>+'CĐT- BQLDA'!B40</f>
        <v>CTMTQG xây dựng nông thôn mới</v>
      </c>
      <c r="C61" s="333"/>
      <c r="D61" s="333"/>
      <c r="E61" s="333"/>
      <c r="F61" s="333"/>
      <c r="G61" s="333"/>
      <c r="H61" s="333"/>
      <c r="I61" s="333"/>
      <c r="J61" s="143" t="e">
        <f>+J62+J142</f>
        <v>#REF!</v>
      </c>
      <c r="K61" s="143">
        <f>+K62+K142</f>
        <v>0</v>
      </c>
      <c r="L61" s="143" t="e">
        <f>+L62+L142</f>
        <v>#REF!</v>
      </c>
      <c r="M61" s="143"/>
      <c r="N61" s="143" t="e">
        <f>+N62+N142</f>
        <v>#REF!</v>
      </c>
      <c r="O61" s="143">
        <f>+O62+O142</f>
        <v>0</v>
      </c>
      <c r="P61" s="143" t="e">
        <f>+P62+P142</f>
        <v>#REF!</v>
      </c>
      <c r="Q61" s="143" t="e">
        <f>+Q62+Q142</f>
        <v>#REF!</v>
      </c>
      <c r="R61" s="143"/>
      <c r="S61" s="143" t="e">
        <f>+S62+S142</f>
        <v>#REF!</v>
      </c>
      <c r="T61" s="658"/>
      <c r="U61" s="658"/>
      <c r="V61" s="16"/>
      <c r="W61" s="16"/>
      <c r="X61" s="16"/>
      <c r="Y61" s="16"/>
      <c r="Z61" s="16"/>
      <c r="AA61" s="16"/>
      <c r="AB61" s="16"/>
      <c r="AC61" s="16"/>
      <c r="AD61" s="16"/>
      <c r="AE61" s="16"/>
      <c r="AF61" s="16"/>
      <c r="AG61" s="16" t="s">
        <v>17</v>
      </c>
    </row>
    <row r="62" spans="1:33" x14ac:dyDescent="0.25">
      <c r="A62" s="336" t="s">
        <v>607</v>
      </c>
      <c r="B62" s="333" t="s">
        <v>606</v>
      </c>
      <c r="C62" s="333"/>
      <c r="D62" s="333"/>
      <c r="E62" s="333"/>
      <c r="F62" s="333"/>
      <c r="G62" s="333"/>
      <c r="H62" s="333"/>
      <c r="I62" s="333"/>
      <c r="J62" s="143">
        <f>+J63+J96</f>
        <v>73767</v>
      </c>
      <c r="K62" s="143">
        <f>+K63+K96</f>
        <v>0</v>
      </c>
      <c r="L62" s="143">
        <f>+L63+L96</f>
        <v>73767</v>
      </c>
      <c r="M62" s="143"/>
      <c r="N62" s="143">
        <f>+N63+N96</f>
        <v>48104.989000000001</v>
      </c>
      <c r="O62" s="143">
        <f>+O63+O96</f>
        <v>0</v>
      </c>
      <c r="P62" s="143">
        <f>+P63+P96</f>
        <v>48104.989000000001</v>
      </c>
      <c r="Q62" s="143">
        <f>+Q63+Q96</f>
        <v>87.291331572430465</v>
      </c>
      <c r="R62" s="143"/>
      <c r="S62" s="143">
        <f>+S63+S96</f>
        <v>87.291331572430465</v>
      </c>
      <c r="T62" s="658"/>
      <c r="U62" s="495"/>
      <c r="V62" s="17"/>
      <c r="W62" s="17"/>
      <c r="X62" s="17"/>
      <c r="Y62" s="17"/>
      <c r="Z62" s="17"/>
      <c r="AA62" s="17"/>
      <c r="AB62" s="17"/>
      <c r="AC62" s="17"/>
      <c r="AD62" s="17"/>
      <c r="AE62" s="17"/>
      <c r="AF62" s="17"/>
      <c r="AG62" s="17"/>
    </row>
    <row r="63" spans="1:33" x14ac:dyDescent="0.25">
      <c r="A63" s="348" t="s">
        <v>608</v>
      </c>
      <c r="B63" s="347" t="s">
        <v>309</v>
      </c>
      <c r="C63" s="347"/>
      <c r="D63" s="347"/>
      <c r="E63" s="347"/>
      <c r="F63" s="347"/>
      <c r="G63" s="347"/>
      <c r="H63" s="347"/>
      <c r="I63" s="347"/>
      <c r="J63" s="143">
        <f>+J64+J72</f>
        <v>21131.564000000006</v>
      </c>
      <c r="K63" s="143">
        <f>+K64+K72</f>
        <v>0</v>
      </c>
      <c r="L63" s="143">
        <f>+L64+L72</f>
        <v>21131.564000000006</v>
      </c>
      <c r="M63" s="143"/>
      <c r="N63" s="143">
        <f>+N64+N72</f>
        <v>10868.759000000002</v>
      </c>
      <c r="O63" s="143">
        <f>+O64+O72</f>
        <v>0</v>
      </c>
      <c r="P63" s="143">
        <f>+P64+P72</f>
        <v>10868.759000000002</v>
      </c>
      <c r="Q63" s="291">
        <f t="shared" ref="Q63:Q95" si="20">+N63/J63*100</f>
        <v>51.433765148665756</v>
      </c>
      <c r="R63" s="291"/>
      <c r="S63" s="291">
        <f t="shared" ref="S63:S95" si="21">+P63/L63*100</f>
        <v>51.433765148665756</v>
      </c>
      <c r="T63" s="658"/>
      <c r="U63" s="495"/>
      <c r="V63" s="17"/>
      <c r="W63" s="17"/>
      <c r="X63" s="17"/>
      <c r="Y63" s="17"/>
      <c r="Z63" s="17"/>
      <c r="AA63" s="17"/>
      <c r="AB63" s="17"/>
      <c r="AC63" s="17"/>
      <c r="AD63" s="17"/>
      <c r="AE63" s="17"/>
      <c r="AF63" s="17"/>
      <c r="AG63" s="17"/>
    </row>
    <row r="64" spans="1:33" x14ac:dyDescent="0.25">
      <c r="A64" s="348" t="s">
        <v>6</v>
      </c>
      <c r="B64" s="349" t="s">
        <v>94</v>
      </c>
      <c r="C64" s="349"/>
      <c r="D64" s="349"/>
      <c r="E64" s="349"/>
      <c r="F64" s="349"/>
      <c r="G64" s="349"/>
      <c r="H64" s="349"/>
      <c r="I64" s="349"/>
      <c r="J64" s="143">
        <f>SUM(J65:J71)</f>
        <v>3300</v>
      </c>
      <c r="K64" s="143">
        <f>SUM(K65:K71)</f>
        <v>0</v>
      </c>
      <c r="L64" s="143">
        <f>SUM(L65:L71)</f>
        <v>3300</v>
      </c>
      <c r="M64" s="143"/>
      <c r="N64" s="143">
        <f>SUM(N65:N71)</f>
        <v>3037.8650000000002</v>
      </c>
      <c r="O64" s="143">
        <f>SUM(O65:O71)</f>
        <v>0</v>
      </c>
      <c r="P64" s="143">
        <f>SUM(P65:P71)</f>
        <v>3037.8650000000002</v>
      </c>
      <c r="Q64" s="291">
        <f t="shared" si="20"/>
        <v>92.056515151515157</v>
      </c>
      <c r="R64" s="291"/>
      <c r="S64" s="291">
        <f t="shared" si="21"/>
        <v>92.056515151515157</v>
      </c>
      <c r="T64" s="343"/>
      <c r="U64" s="498"/>
      <c r="V64" s="465"/>
      <c r="W64" s="465">
        <f>+L72+L177</f>
        <v>30513.564000000006</v>
      </c>
      <c r="X64" s="13"/>
      <c r="Y64" s="13"/>
      <c r="Z64" s="13"/>
      <c r="AA64" s="13"/>
      <c r="AB64" s="13"/>
      <c r="AC64" s="13"/>
      <c r="AD64" s="13"/>
      <c r="AE64" s="13"/>
      <c r="AF64" s="13"/>
    </row>
    <row r="65" spans="1:32" x14ac:dyDescent="0.25">
      <c r="A65" s="351">
        <v>1</v>
      </c>
      <c r="B65" s="350" t="str">
        <f>'CĐT- CÁC XÃ'!B35</f>
        <v>Đường nội đồng Đỏng Dọa-Khưa Héo, xã Ngọc Khê</v>
      </c>
      <c r="C65" s="350"/>
      <c r="D65" s="350"/>
      <c r="E65" s="350"/>
      <c r="F65" s="350"/>
      <c r="G65" s="350"/>
      <c r="H65" s="350"/>
      <c r="I65" s="350"/>
      <c r="J65" s="140">
        <f t="shared" ref="J65:J70" si="22">+K65+L65</f>
        <v>1000</v>
      </c>
      <c r="K65" s="145">
        <f>'CĐT- CÁC XÃ'!D35</f>
        <v>0</v>
      </c>
      <c r="L65" s="145">
        <f>'CĐT- CÁC XÃ'!E35</f>
        <v>1000</v>
      </c>
      <c r="M65" s="145"/>
      <c r="N65" s="140">
        <f t="shared" ref="N65:N70" si="23">+O65+P65</f>
        <v>932.846</v>
      </c>
      <c r="O65" s="145">
        <f>'CĐT- CÁC XÃ'!G35</f>
        <v>0</v>
      </c>
      <c r="P65" s="145">
        <f>'CĐT- CÁC XÃ'!AI35</f>
        <v>932.846</v>
      </c>
      <c r="Q65" s="295">
        <f t="shared" si="20"/>
        <v>93.284599999999998</v>
      </c>
      <c r="R65" s="295"/>
      <c r="S65" s="295">
        <f t="shared" si="21"/>
        <v>93.284599999999998</v>
      </c>
      <c r="T65" s="335"/>
      <c r="U65" s="493"/>
      <c r="V65" s="12"/>
      <c r="W65" s="12"/>
      <c r="X65" s="12"/>
      <c r="Y65" s="12"/>
      <c r="Z65" s="12"/>
      <c r="AA65" s="12"/>
      <c r="AB65" s="12"/>
      <c r="AC65" s="12"/>
      <c r="AD65" s="12"/>
      <c r="AE65" s="12"/>
      <c r="AF65" s="12"/>
    </row>
    <row r="66" spans="1:32" s="4" customFormat="1" x14ac:dyDescent="0.25">
      <c r="A66" s="351">
        <v>2</v>
      </c>
      <c r="B66" s="350" t="str">
        <f>'CĐT- CÁC XÃ'!B115</f>
        <v>Đường giao thông  Bản Thà - Lang Lài, xã Trung Phúc, xã Trung Phúc</v>
      </c>
      <c r="C66" s="350"/>
      <c r="D66" s="350"/>
      <c r="E66" s="350"/>
      <c r="F66" s="350"/>
      <c r="G66" s="350"/>
      <c r="H66" s="350"/>
      <c r="I66" s="350"/>
      <c r="J66" s="140">
        <f t="shared" si="22"/>
        <v>450</v>
      </c>
      <c r="K66" s="355">
        <f>+'CĐT- CÁC XÃ'!D115</f>
        <v>0</v>
      </c>
      <c r="L66" s="355">
        <f>+'CĐT- CÁC XÃ'!E115</f>
        <v>450</v>
      </c>
      <c r="M66" s="355"/>
      <c r="N66" s="140">
        <f t="shared" si="23"/>
        <v>418.66700000000003</v>
      </c>
      <c r="O66" s="355">
        <f>+'CĐT- CÁC XÃ'!G115</f>
        <v>0</v>
      </c>
      <c r="P66" s="355">
        <f>+'CĐT- CÁC XÃ'!AI115</f>
        <v>418.66700000000003</v>
      </c>
      <c r="Q66" s="295">
        <f t="shared" si="20"/>
        <v>93.037111111111116</v>
      </c>
      <c r="R66" s="295"/>
      <c r="S66" s="295">
        <f t="shared" si="21"/>
        <v>93.037111111111116</v>
      </c>
      <c r="T66" s="339"/>
      <c r="U66" s="494"/>
      <c r="V66" s="18"/>
      <c r="W66" s="18"/>
      <c r="X66" s="18"/>
      <c r="Y66" s="18"/>
      <c r="Z66" s="18"/>
      <c r="AA66" s="18"/>
      <c r="AB66" s="18"/>
      <c r="AC66" s="18"/>
      <c r="AD66" s="18"/>
      <c r="AE66" s="18"/>
      <c r="AF66" s="18"/>
    </row>
    <row r="67" spans="1:32" x14ac:dyDescent="0.25">
      <c r="A67" s="351">
        <v>3</v>
      </c>
      <c r="B67" s="298" t="str">
        <f>+'CĐT- CÁC XÃ'!B121</f>
        <v>Đường nội đồng Nà Lung - Pác Nảo xóm Nà Nôm, xã Khâm Thành</v>
      </c>
      <c r="C67" s="298"/>
      <c r="D67" s="298"/>
      <c r="E67" s="298"/>
      <c r="F67" s="298"/>
      <c r="G67" s="298"/>
      <c r="H67" s="298"/>
      <c r="I67" s="298"/>
      <c r="J67" s="140">
        <f t="shared" si="22"/>
        <v>200</v>
      </c>
      <c r="K67" s="140">
        <f>+'CĐT- CÁC XÃ'!D121</f>
        <v>0</v>
      </c>
      <c r="L67" s="140">
        <f>+'CĐT- CÁC XÃ'!E121</f>
        <v>200</v>
      </c>
      <c r="M67" s="140"/>
      <c r="N67" s="140">
        <f t="shared" si="23"/>
        <v>183.453</v>
      </c>
      <c r="O67" s="145">
        <f>+'CĐT- CÁC XÃ'!G121</f>
        <v>0</v>
      </c>
      <c r="P67" s="145">
        <f>+'CĐT- CÁC XÃ'!AI121</f>
        <v>183.453</v>
      </c>
      <c r="Q67" s="295">
        <f t="shared" si="20"/>
        <v>91.726500000000001</v>
      </c>
      <c r="R67" s="295"/>
      <c r="S67" s="295">
        <f t="shared" si="21"/>
        <v>91.726500000000001</v>
      </c>
      <c r="T67" s="658"/>
      <c r="U67" s="495"/>
      <c r="V67" s="12"/>
      <c r="W67" s="12"/>
      <c r="X67" s="12"/>
      <c r="Y67" s="12"/>
      <c r="Z67" s="12"/>
      <c r="AA67" s="12"/>
      <c r="AB67" s="12"/>
      <c r="AC67" s="12"/>
      <c r="AD67" s="12"/>
      <c r="AE67" s="12"/>
      <c r="AF67" s="12"/>
    </row>
    <row r="68" spans="1:32" x14ac:dyDescent="0.25">
      <c r="A68" s="351">
        <v>4</v>
      </c>
      <c r="B68" s="298" t="str">
        <f>+'CĐT- CÁC XÃ'!B122</f>
        <v>Đường nội đồng Lũng Pan xóm Nậm Sum, xã Khâm Thành</v>
      </c>
      <c r="C68" s="298"/>
      <c r="D68" s="298"/>
      <c r="E68" s="298"/>
      <c r="F68" s="298"/>
      <c r="G68" s="298"/>
      <c r="H68" s="298"/>
      <c r="I68" s="298"/>
      <c r="J68" s="140">
        <f t="shared" si="22"/>
        <v>200</v>
      </c>
      <c r="K68" s="140">
        <f>+'CĐT- CÁC XÃ'!D122</f>
        <v>0</v>
      </c>
      <c r="L68" s="140">
        <f>+'CĐT- CÁC XÃ'!E122</f>
        <v>200</v>
      </c>
      <c r="M68" s="140"/>
      <c r="N68" s="140">
        <f t="shared" si="23"/>
        <v>183.54400000000001</v>
      </c>
      <c r="O68" s="145">
        <f>+'CĐT- CÁC XÃ'!G122</f>
        <v>0</v>
      </c>
      <c r="P68" s="145">
        <f>+'CĐT- CÁC XÃ'!AI122</f>
        <v>183.54400000000001</v>
      </c>
      <c r="Q68" s="295">
        <f t="shared" si="20"/>
        <v>91.772000000000006</v>
      </c>
      <c r="R68" s="295"/>
      <c r="S68" s="295">
        <f t="shared" si="21"/>
        <v>91.772000000000006</v>
      </c>
      <c r="T68" s="663"/>
      <c r="U68" s="487"/>
      <c r="V68" s="8"/>
      <c r="W68" s="8"/>
      <c r="X68" s="8"/>
      <c r="Y68" s="8"/>
      <c r="Z68" s="8"/>
      <c r="AA68" s="8"/>
      <c r="AB68" s="8"/>
      <c r="AC68" s="8"/>
      <c r="AD68" s="8"/>
      <c r="AE68" s="8"/>
      <c r="AF68" s="8"/>
    </row>
    <row r="69" spans="1:32" x14ac:dyDescent="0.25">
      <c r="A69" s="351">
        <v>5</v>
      </c>
      <c r="B69" s="298" t="str">
        <f>+'CĐT- CÁC XÃ'!B123</f>
        <v>Đường nội đồng Giộc Vung, xã Ngọc Chung</v>
      </c>
      <c r="C69" s="298"/>
      <c r="D69" s="298"/>
      <c r="E69" s="298"/>
      <c r="F69" s="298"/>
      <c r="G69" s="298"/>
      <c r="H69" s="298"/>
      <c r="I69" s="298"/>
      <c r="J69" s="140">
        <f t="shared" si="22"/>
        <v>450</v>
      </c>
      <c r="K69" s="140">
        <f>+'CĐT- CÁC XÃ'!D123</f>
        <v>0</v>
      </c>
      <c r="L69" s="140">
        <f>+'CĐT- CÁC XÃ'!E123</f>
        <v>450</v>
      </c>
      <c r="M69" s="140"/>
      <c r="N69" s="140">
        <f t="shared" si="23"/>
        <v>424.94799999999998</v>
      </c>
      <c r="O69" s="145">
        <f>+'CĐT- CÁC XÃ'!G123</f>
        <v>0</v>
      </c>
      <c r="P69" s="382">
        <f>+'CĐT- CÁC XÃ'!AI123</f>
        <v>424.94799999999998</v>
      </c>
      <c r="Q69" s="295">
        <f t="shared" si="20"/>
        <v>94.432888888888883</v>
      </c>
      <c r="R69" s="295"/>
      <c r="S69" s="295">
        <f t="shared" si="21"/>
        <v>94.432888888888883</v>
      </c>
      <c r="T69" s="663"/>
      <c r="U69" s="487"/>
      <c r="V69" s="8"/>
      <c r="W69" s="8"/>
      <c r="X69" s="8"/>
      <c r="Y69" s="8"/>
      <c r="Z69" s="8"/>
      <c r="AA69" s="8"/>
      <c r="AB69" s="8"/>
      <c r="AC69" s="8"/>
      <c r="AD69" s="8"/>
      <c r="AE69" s="8"/>
      <c r="AF69" s="8"/>
    </row>
    <row r="70" spans="1:32" x14ac:dyDescent="0.25">
      <c r="A70" s="351">
        <v>6</v>
      </c>
      <c r="B70" s="354" t="str">
        <f>+'CĐT- CÁC XÃ'!B138</f>
        <v>Cải tạo, nâng cấp nhà sinh hoạt cộng đồng các xóm, xã Ngọc Côn</v>
      </c>
      <c r="C70" s="354"/>
      <c r="D70" s="354"/>
      <c r="E70" s="354"/>
      <c r="F70" s="354"/>
      <c r="G70" s="354"/>
      <c r="H70" s="354"/>
      <c r="I70" s="354"/>
      <c r="J70" s="140">
        <f t="shared" si="22"/>
        <v>300</v>
      </c>
      <c r="K70" s="141">
        <f>+'CĐT- CÁC XÃ'!D138</f>
        <v>0</v>
      </c>
      <c r="L70" s="141">
        <f>+'CĐT- CÁC XÃ'!E138</f>
        <v>300</v>
      </c>
      <c r="M70" s="141"/>
      <c r="N70" s="140">
        <f t="shared" si="23"/>
        <v>294.42700000000002</v>
      </c>
      <c r="O70" s="141">
        <f>+'CĐT- CÁC XÃ'!G138</f>
        <v>0</v>
      </c>
      <c r="P70" s="361">
        <f>+'CĐT- CÁC XÃ'!AI138</f>
        <v>294.42700000000002</v>
      </c>
      <c r="Q70" s="295">
        <f t="shared" si="20"/>
        <v>98.14233333333334</v>
      </c>
      <c r="R70" s="295"/>
      <c r="S70" s="295">
        <f t="shared" si="21"/>
        <v>98.14233333333334</v>
      </c>
      <c r="T70" s="663"/>
      <c r="U70" s="487"/>
      <c r="V70" s="8"/>
      <c r="W70" s="8"/>
      <c r="X70" s="8"/>
      <c r="Y70" s="8"/>
      <c r="Z70" s="8"/>
      <c r="AA70" s="8"/>
      <c r="AB70" s="8"/>
      <c r="AC70" s="8"/>
      <c r="AD70" s="8"/>
      <c r="AE70" s="8"/>
      <c r="AF70" s="8"/>
    </row>
    <row r="71" spans="1:32" x14ac:dyDescent="0.25">
      <c r="A71" s="351">
        <v>7</v>
      </c>
      <c r="B71" s="352" t="str">
        <f>'CĐT- CÁC XÃ'!B196</f>
        <v>Đường nội đồng Pò Rầy xóm Pác Đông, xã Cảnh Tiên</v>
      </c>
      <c r="C71" s="352"/>
      <c r="D71" s="352"/>
      <c r="E71" s="352"/>
      <c r="F71" s="352"/>
      <c r="G71" s="352"/>
      <c r="H71" s="352"/>
      <c r="I71" s="352"/>
      <c r="J71" s="140">
        <f>+K71+L71</f>
        <v>700</v>
      </c>
      <c r="K71" s="244">
        <f>'CĐT- CÁC XÃ'!D196</f>
        <v>0</v>
      </c>
      <c r="L71" s="244">
        <f>'CĐT- CÁC XÃ'!E196</f>
        <v>700</v>
      </c>
      <c r="M71" s="244"/>
      <c r="N71" s="140">
        <f>+O71+P71</f>
        <v>599.98</v>
      </c>
      <c r="O71" s="141">
        <f>'CĐT- CÁC XÃ'!G196</f>
        <v>0</v>
      </c>
      <c r="P71" s="361">
        <f>+'CĐT- CÁC XÃ'!AI196</f>
        <v>599.98</v>
      </c>
      <c r="Q71" s="295">
        <f t="shared" si="20"/>
        <v>85.71142857142857</v>
      </c>
      <c r="R71" s="295"/>
      <c r="S71" s="295">
        <f t="shared" si="21"/>
        <v>85.71142857142857</v>
      </c>
      <c r="T71" s="663"/>
      <c r="U71" s="487"/>
      <c r="V71" s="8"/>
      <c r="W71" s="8"/>
      <c r="X71" s="8"/>
      <c r="Y71" s="8"/>
      <c r="Z71" s="8"/>
      <c r="AA71" s="8"/>
      <c r="AB71" s="8"/>
      <c r="AC71" s="8"/>
      <c r="AD71" s="8"/>
      <c r="AE71" s="8"/>
      <c r="AF71" s="8"/>
    </row>
    <row r="72" spans="1:32" s="4" customFormat="1" x14ac:dyDescent="0.25">
      <c r="A72" s="356" t="s">
        <v>6</v>
      </c>
      <c r="B72" s="357" t="s">
        <v>295</v>
      </c>
      <c r="C72" s="357"/>
      <c r="D72" s="357"/>
      <c r="E72" s="357"/>
      <c r="F72" s="357"/>
      <c r="G72" s="357"/>
      <c r="H72" s="357"/>
      <c r="I72" s="357"/>
      <c r="J72" s="144">
        <f>SUM(J73:J95)</f>
        <v>17831.564000000006</v>
      </c>
      <c r="K72" s="144">
        <f>SUM(K73:K95)</f>
        <v>0</v>
      </c>
      <c r="L72" s="144">
        <f>SUM(L73:L95)</f>
        <v>17831.564000000006</v>
      </c>
      <c r="M72" s="144"/>
      <c r="N72" s="144">
        <f>SUM(N73:N95)</f>
        <v>7830.8940000000011</v>
      </c>
      <c r="O72" s="144">
        <f>SUM(O73:O95)</f>
        <v>0</v>
      </c>
      <c r="P72" s="144">
        <f>SUM(P73:P95)</f>
        <v>7830.8940000000011</v>
      </c>
      <c r="Q72" s="293">
        <f t="shared" si="20"/>
        <v>43.915912255369179</v>
      </c>
      <c r="R72" s="293"/>
      <c r="S72" s="293">
        <f t="shared" si="21"/>
        <v>43.915912255369179</v>
      </c>
      <c r="T72" s="358"/>
      <c r="U72" s="488"/>
      <c r="V72" s="474"/>
      <c r="W72" s="20"/>
      <c r="X72" s="20"/>
      <c r="Y72" s="20"/>
      <c r="Z72" s="20"/>
      <c r="AA72" s="20"/>
      <c r="AB72" s="20"/>
      <c r="AC72" s="20"/>
      <c r="AD72" s="20"/>
      <c r="AE72" s="20"/>
      <c r="AF72" s="20"/>
    </row>
    <row r="73" spans="1:32" s="3" customFormat="1" x14ac:dyDescent="0.25">
      <c r="A73" s="297">
        <v>1</v>
      </c>
      <c r="B73" s="294" t="str">
        <f>'CĐT- CÁC XÃ'!B304</f>
        <v>Mương Pài Mảy xóm Cô Mười, xã Cô Mười</v>
      </c>
      <c r="C73" s="294"/>
      <c r="D73" s="294"/>
      <c r="E73" s="294"/>
      <c r="F73" s="294"/>
      <c r="G73" s="294"/>
      <c r="H73" s="294"/>
      <c r="I73" s="294"/>
      <c r="J73" s="140">
        <f>'CĐT- CÁC XÃ'!C304</f>
        <v>1072</v>
      </c>
      <c r="K73" s="140">
        <f>'CĐT- CÁC XÃ'!D304</f>
        <v>0</v>
      </c>
      <c r="L73" s="140">
        <f>'CĐT- CÁC XÃ'!E304</f>
        <v>1072</v>
      </c>
      <c r="M73" s="140"/>
      <c r="N73" s="140">
        <f>+O73+P73</f>
        <v>1046.135</v>
      </c>
      <c r="O73" s="145">
        <f>'CĐT- CÁC XÃ'!G304</f>
        <v>0</v>
      </c>
      <c r="P73" s="145">
        <f>'CĐT- CÁC XÃ'!AI304</f>
        <v>1046.135</v>
      </c>
      <c r="Q73" s="295">
        <f t="shared" si="20"/>
        <v>97.587220149253724</v>
      </c>
      <c r="R73" s="295"/>
      <c r="S73" s="295">
        <f t="shared" si="21"/>
        <v>97.587220149253724</v>
      </c>
      <c r="T73" s="296"/>
      <c r="U73" s="204"/>
    </row>
    <row r="74" spans="1:32" x14ac:dyDescent="0.25">
      <c r="A74" s="366">
        <v>2</v>
      </c>
      <c r="B74" s="352" t="str">
        <f>'CĐT- CÁC XÃ'!B55</f>
        <v>Đường GTNT Nà Đoan - Giốc Rùng, xã Phong Nặm</v>
      </c>
      <c r="C74" s="352"/>
      <c r="D74" s="352"/>
      <c r="E74" s="352"/>
      <c r="F74" s="352"/>
      <c r="G74" s="352"/>
      <c r="H74" s="352"/>
      <c r="I74" s="352"/>
      <c r="J74" s="140">
        <f t="shared" ref="J74:J83" si="24">+K74+L74</f>
        <v>1100</v>
      </c>
      <c r="K74" s="244">
        <f>'CĐT- CÁC XÃ'!D55</f>
        <v>0</v>
      </c>
      <c r="L74" s="244">
        <f>'CĐT- CÁC XÃ'!E55</f>
        <v>1100</v>
      </c>
      <c r="M74" s="244"/>
      <c r="N74" s="140">
        <f t="shared" ref="N74:N83" si="25">+O74+P74</f>
        <v>1061.319</v>
      </c>
      <c r="O74" s="141">
        <f>'CĐT- CÁC XÃ'!G55</f>
        <v>0</v>
      </c>
      <c r="P74" s="361">
        <f>+'CĐT- CÁC XÃ'!AI55</f>
        <v>1061.319</v>
      </c>
      <c r="Q74" s="295">
        <f t="shared" si="20"/>
        <v>96.48354545454545</v>
      </c>
      <c r="R74" s="295"/>
      <c r="S74" s="295">
        <f t="shared" si="21"/>
        <v>96.48354545454545</v>
      </c>
      <c r="T74" s="663"/>
      <c r="U74" s="487"/>
      <c r="V74" s="8"/>
      <c r="W74" s="8"/>
      <c r="X74" s="8"/>
      <c r="Y74" s="8"/>
      <c r="Z74" s="8"/>
      <c r="AA74" s="8"/>
      <c r="AB74" s="8"/>
      <c r="AC74" s="8"/>
      <c r="AD74" s="8"/>
      <c r="AE74" s="8"/>
      <c r="AF74" s="8"/>
    </row>
    <row r="75" spans="1:32" x14ac:dyDescent="0.25">
      <c r="A75" s="297">
        <v>3</v>
      </c>
      <c r="B75" s="352" t="str">
        <f>'CĐT- CÁC XÃ'!B56</f>
        <v>Nhà văn hóa các xóm,  xã Phong Nặm</v>
      </c>
      <c r="C75" s="352"/>
      <c r="D75" s="352"/>
      <c r="E75" s="352"/>
      <c r="F75" s="352"/>
      <c r="G75" s="352"/>
      <c r="H75" s="352"/>
      <c r="I75" s="352"/>
      <c r="J75" s="140">
        <f t="shared" si="24"/>
        <v>600</v>
      </c>
      <c r="K75" s="244">
        <f>'CĐT- CÁC XÃ'!D56</f>
        <v>0</v>
      </c>
      <c r="L75" s="244">
        <f>'CĐT- CÁC XÃ'!E56</f>
        <v>600</v>
      </c>
      <c r="M75" s="244"/>
      <c r="N75" s="140">
        <f t="shared" si="25"/>
        <v>0</v>
      </c>
      <c r="O75" s="141">
        <f>'CĐT- CÁC XÃ'!G56</f>
        <v>0</v>
      </c>
      <c r="P75" s="141">
        <f>+'CĐT- CÁC XÃ'!AI56</f>
        <v>0</v>
      </c>
      <c r="Q75" s="295">
        <f t="shared" si="20"/>
        <v>0</v>
      </c>
      <c r="R75" s="295"/>
      <c r="S75" s="295">
        <f t="shared" si="21"/>
        <v>0</v>
      </c>
      <c r="T75" s="663"/>
      <c r="U75" s="487"/>
      <c r="V75" s="8"/>
      <c r="W75" s="8"/>
      <c r="X75" s="8"/>
      <c r="Y75" s="8"/>
      <c r="Z75" s="8"/>
      <c r="AA75" s="8"/>
      <c r="AB75" s="8"/>
      <c r="AC75" s="8"/>
      <c r="AD75" s="8"/>
      <c r="AE75" s="8"/>
      <c r="AF75" s="8"/>
    </row>
    <row r="76" spans="1:32" x14ac:dyDescent="0.25">
      <c r="A76" s="366">
        <v>4</v>
      </c>
      <c r="B76" s="352" t="str">
        <f>'CĐT- CÁC XÃ'!B57</f>
        <v>Đường GTNT xóm Đà Bút, xã Phong Nặm</v>
      </c>
      <c r="C76" s="352"/>
      <c r="D76" s="352"/>
      <c r="E76" s="352"/>
      <c r="F76" s="352"/>
      <c r="G76" s="352"/>
      <c r="H76" s="352"/>
      <c r="I76" s="352"/>
      <c r="J76" s="140">
        <f t="shared" si="24"/>
        <v>200</v>
      </c>
      <c r="K76" s="244">
        <f>'CĐT- CÁC XÃ'!D57</f>
        <v>0</v>
      </c>
      <c r="L76" s="244">
        <f>'CĐT- CÁC XÃ'!E57</f>
        <v>200</v>
      </c>
      <c r="M76" s="244"/>
      <c r="N76" s="140">
        <f t="shared" si="25"/>
        <v>193.249</v>
      </c>
      <c r="O76" s="141">
        <f>'CĐT- CÁC XÃ'!G57</f>
        <v>0</v>
      </c>
      <c r="P76" s="361">
        <f>+'CĐT- CÁC XÃ'!AI57</f>
        <v>193.249</v>
      </c>
      <c r="Q76" s="295">
        <f t="shared" si="20"/>
        <v>96.624499999999998</v>
      </c>
      <c r="R76" s="295"/>
      <c r="S76" s="295">
        <f t="shared" si="21"/>
        <v>96.624499999999998</v>
      </c>
      <c r="T76" s="663"/>
      <c r="U76" s="487"/>
      <c r="V76" s="8"/>
      <c r="W76" s="8"/>
      <c r="X76" s="8"/>
      <c r="Y76" s="8"/>
      <c r="Z76" s="8"/>
      <c r="AA76" s="8"/>
      <c r="AB76" s="8"/>
      <c r="AC76" s="8"/>
      <c r="AD76" s="8"/>
      <c r="AE76" s="8"/>
      <c r="AF76" s="8"/>
    </row>
    <row r="77" spans="1:32" x14ac:dyDescent="0.25">
      <c r="A77" s="297">
        <v>5</v>
      </c>
      <c r="B77" s="352" t="str">
        <f>'CĐT- CÁC XÃ'!B58</f>
        <v>Đường nội đồng Nà Chang - Nà Hâu, xã Phong Nặm</v>
      </c>
      <c r="C77" s="352"/>
      <c r="D77" s="352"/>
      <c r="E77" s="352"/>
      <c r="F77" s="352"/>
      <c r="G77" s="352"/>
      <c r="H77" s="352"/>
      <c r="I77" s="352"/>
      <c r="J77" s="140">
        <f t="shared" si="24"/>
        <v>170</v>
      </c>
      <c r="K77" s="244">
        <f>'CĐT- CÁC XÃ'!D58</f>
        <v>0</v>
      </c>
      <c r="L77" s="244">
        <f>'CĐT- CÁC XÃ'!E58</f>
        <v>170</v>
      </c>
      <c r="M77" s="244"/>
      <c r="N77" s="140">
        <f t="shared" si="25"/>
        <v>164.30699999999999</v>
      </c>
      <c r="O77" s="141">
        <f>'CĐT- CÁC XÃ'!G58</f>
        <v>0</v>
      </c>
      <c r="P77" s="361">
        <f>+'CĐT- CÁC XÃ'!AI58</f>
        <v>164.30699999999999</v>
      </c>
      <c r="Q77" s="295">
        <f t="shared" si="20"/>
        <v>96.651176470588226</v>
      </c>
      <c r="R77" s="295"/>
      <c r="S77" s="295">
        <f t="shared" si="21"/>
        <v>96.651176470588226</v>
      </c>
      <c r="T77" s="663"/>
      <c r="U77" s="487"/>
      <c r="V77" s="8"/>
      <c r="W77" s="8"/>
      <c r="X77" s="8"/>
      <c r="Y77" s="8"/>
      <c r="Z77" s="8"/>
      <c r="AA77" s="8"/>
      <c r="AB77" s="8"/>
      <c r="AC77" s="8"/>
      <c r="AD77" s="8"/>
      <c r="AE77" s="8"/>
      <c r="AF77" s="8"/>
    </row>
    <row r="78" spans="1:32" x14ac:dyDescent="0.25">
      <c r="A78" s="366">
        <v>6</v>
      </c>
      <c r="B78" s="354" t="str">
        <f>'CĐT- CÁC XÃ'!B117</f>
        <v>Đường giao thông Phò Phước - Phò Rẻ, xã Trung Phúc</v>
      </c>
      <c r="C78" s="354"/>
      <c r="D78" s="354"/>
      <c r="E78" s="354"/>
      <c r="F78" s="354"/>
      <c r="G78" s="354"/>
      <c r="H78" s="354"/>
      <c r="I78" s="354"/>
      <c r="J78" s="140">
        <f t="shared" si="24"/>
        <v>1574.3720000000001</v>
      </c>
      <c r="K78" s="244">
        <f>'CĐT- CÁC XÃ'!D117</f>
        <v>0</v>
      </c>
      <c r="L78" s="244">
        <f>'CĐT- CÁC XÃ'!E117</f>
        <v>1574.3720000000001</v>
      </c>
      <c r="M78" s="244"/>
      <c r="N78" s="140">
        <f t="shared" si="25"/>
        <v>690.07399999999996</v>
      </c>
      <c r="O78" s="141">
        <f>'CĐT- CÁC XÃ'!G117</f>
        <v>0</v>
      </c>
      <c r="P78" s="141">
        <f>'CĐT- CÁC XÃ'!AI117</f>
        <v>690.07399999999996</v>
      </c>
      <c r="Q78" s="295">
        <f t="shared" si="20"/>
        <v>43.83169924261864</v>
      </c>
      <c r="R78" s="295"/>
      <c r="S78" s="295">
        <f t="shared" si="21"/>
        <v>43.83169924261864</v>
      </c>
      <c r="T78" s="363"/>
      <c r="U78" s="506"/>
      <c r="V78" s="410"/>
      <c r="W78" s="8"/>
      <c r="X78" s="8"/>
      <c r="Y78" s="8"/>
      <c r="Z78" s="8"/>
      <c r="AA78" s="8"/>
      <c r="AB78" s="8"/>
      <c r="AC78" s="8"/>
      <c r="AD78" s="8"/>
      <c r="AE78" s="8"/>
      <c r="AF78" s="8"/>
    </row>
    <row r="79" spans="1:32" x14ac:dyDescent="0.25">
      <c r="A79" s="297">
        <v>7</v>
      </c>
      <c r="B79" s="368" t="str">
        <f>'CĐT- CÁC XÃ'!B157</f>
        <v>Đường liên xóm Bản Dít - Bản Cái, xã Đàm Thủy</v>
      </c>
      <c r="C79" s="368"/>
      <c r="D79" s="368"/>
      <c r="E79" s="368"/>
      <c r="F79" s="368"/>
      <c r="G79" s="368"/>
      <c r="H79" s="368"/>
      <c r="I79" s="368"/>
      <c r="J79" s="140">
        <f t="shared" si="24"/>
        <v>2000</v>
      </c>
      <c r="K79" s="369">
        <f>'CĐT- CÁC XÃ'!D157</f>
        <v>0</v>
      </c>
      <c r="L79" s="369">
        <f>'CĐT- CÁC XÃ'!E157</f>
        <v>2000</v>
      </c>
      <c r="M79" s="369"/>
      <c r="N79" s="140">
        <f t="shared" si="25"/>
        <v>933.07</v>
      </c>
      <c r="O79" s="141">
        <f>'CĐT- CÁC XÃ'!G157</f>
        <v>0</v>
      </c>
      <c r="P79" s="141">
        <f>'CĐT- CÁC XÃ'!AI157</f>
        <v>933.07</v>
      </c>
      <c r="Q79" s="295">
        <f t="shared" si="20"/>
        <v>46.653500000000001</v>
      </c>
      <c r="R79" s="295"/>
      <c r="S79" s="295">
        <f t="shared" si="21"/>
        <v>46.653500000000001</v>
      </c>
      <c r="T79" s="363"/>
      <c r="U79" s="506"/>
      <c r="V79" s="8"/>
      <c r="W79" s="8"/>
      <c r="X79" s="8"/>
      <c r="Y79" s="8"/>
      <c r="Z79" s="8"/>
      <c r="AA79" s="8"/>
      <c r="AB79" s="8"/>
      <c r="AC79" s="8"/>
      <c r="AD79" s="8"/>
      <c r="AE79" s="8"/>
      <c r="AF79" s="8"/>
    </row>
    <row r="80" spans="1:32" x14ac:dyDescent="0.25">
      <c r="A80" s="366">
        <v>8</v>
      </c>
      <c r="B80" s="368" t="str">
        <f>'CĐT- CÁC XÃ'!B199</f>
        <v>Đường liên xóm Nà Thin - Sộc Khăm, xã Đức Hồng</v>
      </c>
      <c r="C80" s="368"/>
      <c r="D80" s="368"/>
      <c r="E80" s="368"/>
      <c r="F80" s="368"/>
      <c r="G80" s="368"/>
      <c r="H80" s="368"/>
      <c r="I80" s="368"/>
      <c r="J80" s="140">
        <f t="shared" si="24"/>
        <v>300</v>
      </c>
      <c r="K80" s="369">
        <f>'CĐT- CÁC XÃ'!D199</f>
        <v>0</v>
      </c>
      <c r="L80" s="369">
        <f>'CĐT- CÁC XÃ'!E199</f>
        <v>300</v>
      </c>
      <c r="M80" s="369"/>
      <c r="N80" s="140">
        <f t="shared" si="25"/>
        <v>0</v>
      </c>
      <c r="O80" s="141">
        <f>'CĐT- CÁC XÃ'!G199</f>
        <v>0</v>
      </c>
      <c r="P80" s="141">
        <f>'CĐT- CÁC XÃ'!AI199</f>
        <v>0</v>
      </c>
      <c r="Q80" s="295">
        <f t="shared" si="20"/>
        <v>0</v>
      </c>
      <c r="R80" s="295"/>
      <c r="S80" s="295">
        <f t="shared" si="21"/>
        <v>0</v>
      </c>
      <c r="T80" s="363"/>
      <c r="U80" s="506"/>
      <c r="V80" s="8"/>
      <c r="W80" s="8"/>
      <c r="X80" s="8"/>
      <c r="Y80" s="8"/>
      <c r="Z80" s="8"/>
      <c r="AA80" s="8"/>
      <c r="AB80" s="8"/>
      <c r="AC80" s="8"/>
      <c r="AD80" s="8"/>
      <c r="AE80" s="8"/>
      <c r="AF80" s="8"/>
    </row>
    <row r="81" spans="1:32" x14ac:dyDescent="0.25">
      <c r="A81" s="297">
        <v>9</v>
      </c>
      <c r="B81" s="352" t="str">
        <f>'CĐT- CÁC XÃ'!B80</f>
        <v>Đường ra đồng xóm Rằng Rang, xã Lăng Yên</v>
      </c>
      <c r="C81" s="352"/>
      <c r="D81" s="352"/>
      <c r="E81" s="352"/>
      <c r="F81" s="352"/>
      <c r="G81" s="352"/>
      <c r="H81" s="352"/>
      <c r="I81" s="352"/>
      <c r="J81" s="140">
        <f t="shared" si="24"/>
        <v>600</v>
      </c>
      <c r="K81" s="244">
        <f>'CĐT- CÁC XÃ'!D80</f>
        <v>0</v>
      </c>
      <c r="L81" s="244">
        <f>'CĐT- CÁC XÃ'!E80</f>
        <v>600</v>
      </c>
      <c r="M81" s="244"/>
      <c r="N81" s="140">
        <f t="shared" si="25"/>
        <v>0</v>
      </c>
      <c r="O81" s="141">
        <f>'CĐT- CÁC XÃ'!G80</f>
        <v>0</v>
      </c>
      <c r="P81" s="141">
        <f>+'CĐT- CÁC XÃ'!AI80</f>
        <v>0</v>
      </c>
      <c r="Q81" s="295">
        <f t="shared" si="20"/>
        <v>0</v>
      </c>
      <c r="R81" s="295"/>
      <c r="S81" s="295">
        <f t="shared" si="21"/>
        <v>0</v>
      </c>
      <c r="T81" s="663"/>
      <c r="U81" s="487"/>
      <c r="V81" s="8"/>
      <c r="W81" s="8"/>
      <c r="X81" s="8"/>
      <c r="Y81" s="8"/>
      <c r="Z81" s="8"/>
      <c r="AA81" s="8"/>
      <c r="AB81" s="8"/>
      <c r="AC81" s="8"/>
      <c r="AD81" s="8"/>
      <c r="AE81" s="8"/>
      <c r="AF81" s="8"/>
    </row>
    <row r="82" spans="1:32" x14ac:dyDescent="0.25">
      <c r="A82" s="366">
        <v>10</v>
      </c>
      <c r="B82" s="354" t="str">
        <f>'CĐT- CÁC XÃ'!B128</f>
        <v>Đường nội đồng Pác Quan, xã Ngọc Chung</v>
      </c>
      <c r="C82" s="354"/>
      <c r="D82" s="354"/>
      <c r="E82" s="354"/>
      <c r="F82" s="354"/>
      <c r="G82" s="354"/>
      <c r="H82" s="354"/>
      <c r="I82" s="354"/>
      <c r="J82" s="140">
        <f t="shared" si="24"/>
        <v>743</v>
      </c>
      <c r="K82" s="140">
        <f>'CĐT- CÁC XÃ'!D128</f>
        <v>0</v>
      </c>
      <c r="L82" s="140">
        <f>'CĐT- CÁC XÃ'!E128</f>
        <v>743</v>
      </c>
      <c r="M82" s="140"/>
      <c r="N82" s="140">
        <f t="shared" si="25"/>
        <v>681.82799999999997</v>
      </c>
      <c r="O82" s="141">
        <f>'CĐT- CÁC XÃ'!G128</f>
        <v>0</v>
      </c>
      <c r="P82" s="141">
        <f>+'CĐT- CÁC XÃ'!AI128</f>
        <v>681.82799999999997</v>
      </c>
      <c r="Q82" s="295">
        <f t="shared" si="20"/>
        <v>91.766890982503355</v>
      </c>
      <c r="R82" s="295"/>
      <c r="S82" s="295">
        <f t="shared" si="21"/>
        <v>91.766890982503355</v>
      </c>
      <c r="T82" s="363"/>
      <c r="U82" s="506"/>
      <c r="V82" s="8"/>
      <c r="W82" s="8"/>
      <c r="X82" s="8"/>
      <c r="Y82" s="8"/>
      <c r="Z82" s="8"/>
      <c r="AA82" s="8"/>
      <c r="AB82" s="8"/>
      <c r="AC82" s="8"/>
      <c r="AD82" s="8"/>
      <c r="AE82" s="8"/>
      <c r="AF82" s="8"/>
    </row>
    <row r="83" spans="1:32" x14ac:dyDescent="0.25">
      <c r="A83" s="297">
        <v>11</v>
      </c>
      <c r="B83" s="352" t="str">
        <f>'CĐT- CÁC XÃ'!B103</f>
        <v>Đường GTNT vào xóm Phia Đeng, xã Chí Viễn</v>
      </c>
      <c r="C83" s="352"/>
      <c r="D83" s="352"/>
      <c r="E83" s="352"/>
      <c r="F83" s="352"/>
      <c r="G83" s="352"/>
      <c r="H83" s="352"/>
      <c r="I83" s="352"/>
      <c r="J83" s="140">
        <f t="shared" si="24"/>
        <v>250</v>
      </c>
      <c r="K83" s="244">
        <f>'CĐT- CÁC XÃ'!D103</f>
        <v>0</v>
      </c>
      <c r="L83" s="244">
        <f>'CĐT- CÁC XÃ'!E103</f>
        <v>250</v>
      </c>
      <c r="M83" s="244"/>
      <c r="N83" s="140">
        <f t="shared" si="25"/>
        <v>231.827</v>
      </c>
      <c r="O83" s="141">
        <f>'CĐT- CÁC XÃ'!G103</f>
        <v>0</v>
      </c>
      <c r="P83" s="361">
        <f>'CĐT- CÁC XÃ'!AI103</f>
        <v>231.827</v>
      </c>
      <c r="Q83" s="295">
        <f t="shared" si="20"/>
        <v>92.730800000000002</v>
      </c>
      <c r="R83" s="295"/>
      <c r="S83" s="295">
        <f t="shared" si="21"/>
        <v>92.730800000000002</v>
      </c>
      <c r="T83" s="392"/>
      <c r="U83" s="506"/>
      <c r="V83" s="8"/>
      <c r="W83" s="8"/>
      <c r="X83" s="8"/>
      <c r="Y83" s="8"/>
      <c r="Z83" s="8"/>
      <c r="AA83" s="8"/>
      <c r="AB83" s="8"/>
      <c r="AC83" s="8"/>
      <c r="AD83" s="8"/>
      <c r="AE83" s="8"/>
      <c r="AF83" s="8"/>
    </row>
    <row r="84" spans="1:32" x14ac:dyDescent="0.25">
      <c r="A84" s="366">
        <v>12</v>
      </c>
      <c r="B84" s="352" t="str">
        <f>'CĐT- CÁC XÃ'!B104</f>
        <v>Đường GTNT Bản Khấy - Đông Long, xã Chí Viễn</v>
      </c>
      <c r="C84" s="352"/>
      <c r="D84" s="352"/>
      <c r="E84" s="352"/>
      <c r="F84" s="352"/>
      <c r="G84" s="352"/>
      <c r="H84" s="352"/>
      <c r="I84" s="352"/>
      <c r="J84" s="140">
        <f t="shared" ref="J84:J95" si="26">+K84+L84</f>
        <v>614.81200000000001</v>
      </c>
      <c r="K84" s="244">
        <f>'CĐT- CÁC XÃ'!D104</f>
        <v>0</v>
      </c>
      <c r="L84" s="244">
        <f>'CĐT- CÁC XÃ'!E104</f>
        <v>614.81200000000001</v>
      </c>
      <c r="M84" s="244"/>
      <c r="N84" s="140">
        <f t="shared" ref="N84:N95" si="27">+O84+P84</f>
        <v>314.09400000000005</v>
      </c>
      <c r="O84" s="141">
        <f>'CĐT- CÁC XÃ'!G104</f>
        <v>0</v>
      </c>
      <c r="P84" s="141">
        <f>'CĐT- CÁC XÃ'!AI104</f>
        <v>314.09400000000005</v>
      </c>
      <c r="Q84" s="295">
        <f t="shared" si="20"/>
        <v>51.087812209260719</v>
      </c>
      <c r="R84" s="295"/>
      <c r="S84" s="295">
        <f t="shared" si="21"/>
        <v>51.087812209260719</v>
      </c>
      <c r="T84" s="1175" t="s">
        <v>409</v>
      </c>
      <c r="U84" s="487"/>
      <c r="V84" s="8"/>
      <c r="W84" s="8"/>
      <c r="X84" s="8"/>
      <c r="Y84" s="8"/>
      <c r="Z84" s="8"/>
      <c r="AA84" s="8"/>
      <c r="AB84" s="8"/>
      <c r="AC84" s="8"/>
      <c r="AD84" s="8"/>
      <c r="AE84" s="8"/>
      <c r="AF84" s="8"/>
    </row>
    <row r="85" spans="1:32" x14ac:dyDescent="0.25">
      <c r="A85" s="297">
        <v>13</v>
      </c>
      <c r="B85" s="352" t="str">
        <f>'CĐT- CÁC XÃ'!B105</f>
        <v>Đường nội đồng Chúc Bảo - Phia Moóc, xã Chí Viễn</v>
      </c>
      <c r="C85" s="352"/>
      <c r="D85" s="352"/>
      <c r="E85" s="352"/>
      <c r="F85" s="352"/>
      <c r="G85" s="352"/>
      <c r="H85" s="352"/>
      <c r="I85" s="352"/>
      <c r="J85" s="140">
        <f t="shared" si="26"/>
        <v>614.81200000000001</v>
      </c>
      <c r="K85" s="244">
        <f>'CĐT- CÁC XÃ'!D105</f>
        <v>0</v>
      </c>
      <c r="L85" s="244">
        <f>'CĐT- CÁC XÃ'!E105</f>
        <v>614.81200000000001</v>
      </c>
      <c r="M85" s="244"/>
      <c r="N85" s="140">
        <f t="shared" si="27"/>
        <v>29.6</v>
      </c>
      <c r="O85" s="141">
        <f>'CĐT- CÁC XÃ'!G105</f>
        <v>0</v>
      </c>
      <c r="P85" s="141">
        <f>'CĐT- CÁC XÃ'!AI105</f>
        <v>29.6</v>
      </c>
      <c r="Q85" s="295">
        <f t="shared" si="20"/>
        <v>4.8144798735223127</v>
      </c>
      <c r="R85" s="295"/>
      <c r="S85" s="295">
        <f t="shared" si="21"/>
        <v>4.8144798735223127</v>
      </c>
      <c r="T85" s="1175"/>
      <c r="U85" s="487"/>
      <c r="V85" s="8"/>
      <c r="W85" s="8"/>
      <c r="X85" s="8"/>
      <c r="Y85" s="8"/>
      <c r="Z85" s="8"/>
      <c r="AA85" s="8"/>
      <c r="AB85" s="8"/>
      <c r="AC85" s="8"/>
      <c r="AD85" s="8"/>
      <c r="AE85" s="8"/>
      <c r="AF85" s="8"/>
    </row>
    <row r="86" spans="1:32" x14ac:dyDescent="0.25">
      <c r="A86" s="366">
        <v>14</v>
      </c>
      <c r="B86" s="352" t="str">
        <f>'CĐT- CÁC XÃ'!B81</f>
        <v>Đường nội đồng 5 xóm, xã Lăng Yên</v>
      </c>
      <c r="C86" s="352"/>
      <c r="D86" s="352"/>
      <c r="E86" s="352"/>
      <c r="F86" s="352"/>
      <c r="G86" s="352"/>
      <c r="H86" s="352"/>
      <c r="I86" s="352"/>
      <c r="J86" s="140">
        <f t="shared" si="26"/>
        <v>1537.0340000000001</v>
      </c>
      <c r="K86" s="244">
        <f>'CĐT- CÁC XÃ'!D81</f>
        <v>0</v>
      </c>
      <c r="L86" s="244">
        <f>'CĐT- CÁC XÃ'!E81</f>
        <v>1537.0340000000001</v>
      </c>
      <c r="M86" s="244"/>
      <c r="N86" s="140">
        <f t="shared" si="27"/>
        <v>0</v>
      </c>
      <c r="O86" s="141">
        <f>'CĐT- CÁC XÃ'!G81</f>
        <v>0</v>
      </c>
      <c r="P86" s="141">
        <f>+'CĐT- CÁC XÃ'!AI81</f>
        <v>0</v>
      </c>
      <c r="Q86" s="295">
        <f t="shared" si="20"/>
        <v>0</v>
      </c>
      <c r="R86" s="295"/>
      <c r="S86" s="295">
        <f t="shared" si="21"/>
        <v>0</v>
      </c>
      <c r="T86" s="1175"/>
      <c r="U86" s="487"/>
      <c r="V86" s="8"/>
      <c r="W86" s="8"/>
      <c r="X86" s="8"/>
      <c r="Y86" s="8"/>
      <c r="Z86" s="8"/>
      <c r="AA86" s="8"/>
      <c r="AB86" s="8"/>
      <c r="AC86" s="8"/>
      <c r="AD86" s="8"/>
      <c r="AE86" s="8"/>
      <c r="AF86" s="8"/>
    </row>
    <row r="87" spans="1:32" x14ac:dyDescent="0.25">
      <c r="A87" s="297">
        <v>15</v>
      </c>
      <c r="B87" s="352" t="str">
        <f>'CĐT- CÁC XÃ'!B59</f>
        <v>Đường nội đồng xã Phong Nặm</v>
      </c>
      <c r="C87" s="352"/>
      <c r="D87" s="352"/>
      <c r="E87" s="352"/>
      <c r="F87" s="352"/>
      <c r="G87" s="352"/>
      <c r="H87" s="352"/>
      <c r="I87" s="352"/>
      <c r="J87" s="140">
        <f t="shared" si="26"/>
        <v>922.21799999999996</v>
      </c>
      <c r="K87" s="244">
        <f>'CĐT- CÁC XÃ'!D59</f>
        <v>0</v>
      </c>
      <c r="L87" s="244">
        <f>'CĐT- CÁC XÃ'!E59</f>
        <v>922.21799999999996</v>
      </c>
      <c r="M87" s="244"/>
      <c r="N87" s="140">
        <f t="shared" si="27"/>
        <v>28.747</v>
      </c>
      <c r="O87" s="141">
        <f>'CĐT- CÁC XÃ'!G59</f>
        <v>0</v>
      </c>
      <c r="P87" s="141">
        <f>+'CĐT- CÁC XÃ'!AI59</f>
        <v>28.747</v>
      </c>
      <c r="Q87" s="295">
        <f t="shared" si="20"/>
        <v>3.1171588496429261</v>
      </c>
      <c r="R87" s="295"/>
      <c r="S87" s="295">
        <f t="shared" si="21"/>
        <v>3.1171588496429261</v>
      </c>
      <c r="T87" s="1175"/>
      <c r="U87" s="487"/>
      <c r="V87" s="8"/>
      <c r="W87" s="8"/>
      <c r="X87" s="8"/>
      <c r="Y87" s="8"/>
      <c r="Z87" s="8"/>
      <c r="AA87" s="8"/>
      <c r="AB87" s="8"/>
      <c r="AC87" s="8"/>
      <c r="AD87" s="8"/>
      <c r="AE87" s="8"/>
      <c r="AF87" s="8"/>
    </row>
    <row r="88" spans="1:32" x14ac:dyDescent="0.25">
      <c r="A88" s="366">
        <v>16</v>
      </c>
      <c r="B88" s="352" t="str">
        <f>'CĐT- CÁC XÃ'!B60</f>
        <v>Mương thủy lợi các xóm, xã Phong Nặm</v>
      </c>
      <c r="C88" s="352"/>
      <c r="D88" s="352"/>
      <c r="E88" s="352"/>
      <c r="F88" s="352"/>
      <c r="G88" s="352"/>
      <c r="H88" s="352"/>
      <c r="I88" s="352"/>
      <c r="J88" s="140">
        <f t="shared" si="26"/>
        <v>614.81200000000001</v>
      </c>
      <c r="K88" s="244">
        <f>'CĐT- CÁC XÃ'!D60</f>
        <v>0</v>
      </c>
      <c r="L88" s="244">
        <f>'CĐT- CÁC XÃ'!E60</f>
        <v>614.81200000000001</v>
      </c>
      <c r="M88" s="244"/>
      <c r="N88" s="140">
        <f t="shared" si="27"/>
        <v>0</v>
      </c>
      <c r="O88" s="141">
        <f>'CĐT- CÁC XÃ'!G60</f>
        <v>0</v>
      </c>
      <c r="P88" s="141">
        <f>+'CĐT- CÁC XÃ'!AI60</f>
        <v>0</v>
      </c>
      <c r="Q88" s="295">
        <f t="shared" si="20"/>
        <v>0</v>
      </c>
      <c r="R88" s="295"/>
      <c r="S88" s="295">
        <f t="shared" si="21"/>
        <v>0</v>
      </c>
      <c r="T88" s="1175"/>
      <c r="U88" s="487"/>
      <c r="V88" s="8"/>
      <c r="W88" s="8"/>
      <c r="X88" s="8"/>
      <c r="Y88" s="8"/>
      <c r="Z88" s="8"/>
      <c r="AA88" s="8"/>
      <c r="AB88" s="8"/>
      <c r="AC88" s="8"/>
      <c r="AD88" s="8"/>
      <c r="AE88" s="8"/>
      <c r="AF88" s="8"/>
    </row>
    <row r="89" spans="1:32" x14ac:dyDescent="0.25">
      <c r="A89" s="297">
        <v>17</v>
      </c>
      <c r="B89" s="352" t="str">
        <f>'CĐT- CÁC XÃ'!B61</f>
        <v>Nước sinh hoạt xóm Lũng Rỳ, xã Phong Nặm</v>
      </c>
      <c r="C89" s="352"/>
      <c r="D89" s="352"/>
      <c r="E89" s="352"/>
      <c r="F89" s="352"/>
      <c r="G89" s="352"/>
      <c r="H89" s="352"/>
      <c r="I89" s="352"/>
      <c r="J89" s="140">
        <f t="shared" si="26"/>
        <v>307.41000000000003</v>
      </c>
      <c r="K89" s="244">
        <f>'CĐT- CÁC XÃ'!D61</f>
        <v>0</v>
      </c>
      <c r="L89" s="244">
        <f>'CĐT- CÁC XÃ'!E61</f>
        <v>307.41000000000003</v>
      </c>
      <c r="M89" s="244"/>
      <c r="N89" s="140">
        <f t="shared" si="27"/>
        <v>264.60899999999998</v>
      </c>
      <c r="O89" s="141">
        <f>'CĐT- CÁC XÃ'!G61</f>
        <v>0</v>
      </c>
      <c r="P89" s="141">
        <f>+'CĐT- CÁC XÃ'!AI61</f>
        <v>264.60899999999998</v>
      </c>
      <c r="Q89" s="295">
        <f t="shared" si="20"/>
        <v>86.076900556260355</v>
      </c>
      <c r="R89" s="295"/>
      <c r="S89" s="295">
        <f t="shared" si="21"/>
        <v>86.076900556260355</v>
      </c>
      <c r="T89" s="1175"/>
      <c r="U89" s="487"/>
      <c r="V89" s="8"/>
      <c r="W89" s="8"/>
      <c r="X89" s="8"/>
      <c r="Y89" s="8"/>
      <c r="Z89" s="8"/>
      <c r="AA89" s="8"/>
      <c r="AB89" s="8"/>
      <c r="AC89" s="8"/>
      <c r="AD89" s="8"/>
      <c r="AE89" s="8"/>
      <c r="AF89" s="8"/>
    </row>
    <row r="90" spans="1:32" x14ac:dyDescent="0.25">
      <c r="A90" s="366">
        <v>18</v>
      </c>
      <c r="B90" s="352" t="str">
        <f>'CĐT- CÁC XÃ'!B90</f>
        <v>Mương thủy lợi Vườn Luông-Ta Mấn</v>
      </c>
      <c r="C90" s="352"/>
      <c r="D90" s="352"/>
      <c r="E90" s="352"/>
      <c r="F90" s="352"/>
      <c r="G90" s="352"/>
      <c r="H90" s="352"/>
      <c r="I90" s="352"/>
      <c r="J90" s="140">
        <f t="shared" si="26"/>
        <v>307.40600000000001</v>
      </c>
      <c r="K90" s="244">
        <f>'CĐT- CÁC XÃ'!D90</f>
        <v>0</v>
      </c>
      <c r="L90" s="244">
        <f>'CĐT- CÁC XÃ'!E90</f>
        <v>307.40600000000001</v>
      </c>
      <c r="M90" s="244"/>
      <c r="N90" s="140">
        <f t="shared" si="27"/>
        <v>0</v>
      </c>
      <c r="O90" s="141">
        <f>'CĐT- CÁC XÃ'!G90</f>
        <v>0</v>
      </c>
      <c r="P90" s="141">
        <f>'CĐT- CÁC XÃ'!AI90</f>
        <v>0</v>
      </c>
      <c r="Q90" s="295">
        <f t="shared" si="20"/>
        <v>0</v>
      </c>
      <c r="R90" s="295"/>
      <c r="S90" s="295">
        <f t="shared" si="21"/>
        <v>0</v>
      </c>
      <c r="T90" s="1175"/>
      <c r="U90" s="487"/>
      <c r="V90" s="8"/>
      <c r="W90" s="8"/>
      <c r="X90" s="8"/>
      <c r="Y90" s="8"/>
      <c r="Z90" s="8"/>
      <c r="AA90" s="8"/>
      <c r="AB90" s="8"/>
      <c r="AC90" s="8"/>
      <c r="AD90" s="8"/>
      <c r="AE90" s="8"/>
      <c r="AF90" s="8"/>
    </row>
    <row r="91" spans="1:32" x14ac:dyDescent="0.25">
      <c r="A91" s="297">
        <v>19</v>
      </c>
      <c r="B91" s="352" t="str">
        <f>'CĐT- CÁC XÃ'!B91</f>
        <v>Đường GTNT Nà Sa- Lũng Nặm, xã Đình Phong</v>
      </c>
      <c r="C91" s="352"/>
      <c r="D91" s="352"/>
      <c r="E91" s="352"/>
      <c r="F91" s="352"/>
      <c r="G91" s="352"/>
      <c r="H91" s="352"/>
      <c r="I91" s="352"/>
      <c r="J91" s="140">
        <f t="shared" si="26"/>
        <v>614.81200000000001</v>
      </c>
      <c r="K91" s="244">
        <f>'CĐT- CÁC XÃ'!D91</f>
        <v>0</v>
      </c>
      <c r="L91" s="244">
        <f>'CĐT- CÁC XÃ'!E91</f>
        <v>614.81200000000001</v>
      </c>
      <c r="M91" s="244"/>
      <c r="N91" s="140">
        <f t="shared" si="27"/>
        <v>547.94200000000001</v>
      </c>
      <c r="O91" s="141">
        <f>'CĐT- CÁC XÃ'!G91</f>
        <v>0</v>
      </c>
      <c r="P91" s="141">
        <f>'CĐT- CÁC XÃ'!AI91</f>
        <v>547.94200000000001</v>
      </c>
      <c r="Q91" s="295">
        <f t="shared" si="20"/>
        <v>89.123504420863611</v>
      </c>
      <c r="R91" s="295"/>
      <c r="S91" s="295">
        <f t="shared" si="21"/>
        <v>89.123504420863611</v>
      </c>
      <c r="T91" s="1175"/>
      <c r="U91" s="487"/>
      <c r="V91" s="8"/>
      <c r="W91" s="8"/>
      <c r="X91" s="8"/>
      <c r="Y91" s="8"/>
      <c r="Z91" s="8"/>
      <c r="AA91" s="8"/>
      <c r="AB91" s="8"/>
      <c r="AC91" s="8"/>
      <c r="AD91" s="8"/>
      <c r="AE91" s="8"/>
      <c r="AF91" s="8"/>
    </row>
    <row r="92" spans="1:32" x14ac:dyDescent="0.25">
      <c r="A92" s="366">
        <v>20</v>
      </c>
      <c r="B92" s="352" t="str">
        <f>'CĐT- CÁC XÃ'!B92</f>
        <v>Đường nội đồng xã Đình Phong</v>
      </c>
      <c r="C92" s="352"/>
      <c r="D92" s="352"/>
      <c r="E92" s="352"/>
      <c r="F92" s="352"/>
      <c r="G92" s="352"/>
      <c r="H92" s="352"/>
      <c r="I92" s="352"/>
      <c r="J92" s="140">
        <f t="shared" si="26"/>
        <v>1844.44</v>
      </c>
      <c r="K92" s="244">
        <f>'CĐT- CÁC XÃ'!D92</f>
        <v>0</v>
      </c>
      <c r="L92" s="244">
        <f>'CĐT- CÁC XÃ'!E92</f>
        <v>1844.44</v>
      </c>
      <c r="M92" s="244"/>
      <c r="N92" s="140">
        <f t="shared" si="27"/>
        <v>844.09299999999996</v>
      </c>
      <c r="O92" s="141">
        <f>'CĐT- CÁC XÃ'!G92</f>
        <v>0</v>
      </c>
      <c r="P92" s="141">
        <f>'CĐT- CÁC XÃ'!AI92</f>
        <v>844.09299999999996</v>
      </c>
      <c r="Q92" s="295">
        <f t="shared" si="20"/>
        <v>45.764188588406235</v>
      </c>
      <c r="R92" s="295"/>
      <c r="S92" s="295">
        <f t="shared" si="21"/>
        <v>45.764188588406235</v>
      </c>
      <c r="T92" s="1175"/>
      <c r="U92" s="487"/>
      <c r="V92" s="8"/>
      <c r="W92" s="8"/>
      <c r="X92" s="8"/>
      <c r="Y92" s="8"/>
      <c r="Z92" s="8"/>
      <c r="AA92" s="8"/>
      <c r="AB92" s="8"/>
      <c r="AC92" s="8"/>
      <c r="AD92" s="8"/>
      <c r="AE92" s="8"/>
      <c r="AF92" s="8"/>
    </row>
    <row r="93" spans="1:32" x14ac:dyDescent="0.25">
      <c r="A93" s="297">
        <v>21</v>
      </c>
      <c r="B93" s="340" t="str">
        <f>'CĐT- CÁC XÃ'!B142</f>
        <v>Đường ra đồng Cốc Cô-Pác Gọn, xã Ngọc Côn</v>
      </c>
      <c r="C93" s="340"/>
      <c r="D93" s="340"/>
      <c r="E93" s="340"/>
      <c r="F93" s="340"/>
      <c r="G93" s="340"/>
      <c r="H93" s="340"/>
      <c r="I93" s="340"/>
      <c r="J93" s="140">
        <f t="shared" si="26"/>
        <v>614.81200000000001</v>
      </c>
      <c r="K93" s="341">
        <f>'CĐT- CÁC XÃ'!D142</f>
        <v>0</v>
      </c>
      <c r="L93" s="341">
        <f>'CĐT- CÁC XÃ'!E142</f>
        <v>614.81200000000001</v>
      </c>
      <c r="M93" s="341"/>
      <c r="N93" s="140">
        <f t="shared" si="27"/>
        <v>0</v>
      </c>
      <c r="O93" s="141">
        <f>'CĐT- CÁC XÃ'!G142</f>
        <v>0</v>
      </c>
      <c r="P93" s="141">
        <f>'CĐT- CÁC XÃ'!AI142</f>
        <v>0</v>
      </c>
      <c r="Q93" s="295">
        <f t="shared" si="20"/>
        <v>0</v>
      </c>
      <c r="R93" s="295"/>
      <c r="S93" s="295">
        <f t="shared" si="21"/>
        <v>0</v>
      </c>
      <c r="T93" s="1175"/>
      <c r="U93" s="487"/>
      <c r="V93" s="8"/>
      <c r="W93" s="8"/>
      <c r="X93" s="8"/>
      <c r="Y93" s="8"/>
      <c r="Z93" s="8"/>
      <c r="AA93" s="8"/>
      <c r="AB93" s="8"/>
      <c r="AC93" s="8"/>
      <c r="AD93" s="8"/>
      <c r="AE93" s="8"/>
      <c r="AF93" s="8"/>
    </row>
    <row r="94" spans="1:32" x14ac:dyDescent="0.25">
      <c r="A94" s="366">
        <v>22</v>
      </c>
      <c r="B94" s="340" t="str">
        <f>'CĐT- CÁC XÃ'!B143</f>
        <v>Đường ra đồng Nà Kem - Pác Keo - Nà Thảo, xã Ngọc Côn</v>
      </c>
      <c r="C94" s="340"/>
      <c r="D94" s="340"/>
      <c r="E94" s="340"/>
      <c r="F94" s="340"/>
      <c r="G94" s="340"/>
      <c r="H94" s="340"/>
      <c r="I94" s="340"/>
      <c r="J94" s="140">
        <f t="shared" si="26"/>
        <v>614.81200000000001</v>
      </c>
      <c r="K94" s="341">
        <f>'CĐT- CÁC XÃ'!D143</f>
        <v>0</v>
      </c>
      <c r="L94" s="341">
        <f>'CĐT- CÁC XÃ'!E143</f>
        <v>614.81200000000001</v>
      </c>
      <c r="M94" s="341"/>
      <c r="N94" s="140">
        <f t="shared" si="27"/>
        <v>350</v>
      </c>
      <c r="O94" s="141">
        <f>'CĐT- CÁC XÃ'!G143</f>
        <v>0</v>
      </c>
      <c r="P94" s="141">
        <f>'CĐT- CÁC XÃ'!AI143</f>
        <v>350</v>
      </c>
      <c r="Q94" s="295">
        <f t="shared" si="20"/>
        <v>56.927971477459771</v>
      </c>
      <c r="R94" s="295"/>
      <c r="S94" s="295">
        <f t="shared" si="21"/>
        <v>56.927971477459771</v>
      </c>
      <c r="T94" s="1175"/>
      <c r="U94" s="487"/>
      <c r="V94" s="8"/>
      <c r="W94" s="8"/>
      <c r="X94" s="8"/>
      <c r="Y94" s="8"/>
      <c r="Z94" s="8"/>
      <c r="AA94" s="8"/>
      <c r="AB94" s="8"/>
      <c r="AC94" s="8"/>
      <c r="AD94" s="8"/>
      <c r="AE94" s="8"/>
      <c r="AF94" s="8"/>
    </row>
    <row r="95" spans="1:32" x14ac:dyDescent="0.25">
      <c r="A95" s="297">
        <v>23</v>
      </c>
      <c r="B95" s="340" t="str">
        <f>'CĐT- CÁC XÃ'!B144</f>
        <v>Đường ra đồng Nà Gọn - Phia Ray, xã Ngọc Côn</v>
      </c>
      <c r="C95" s="340"/>
      <c r="D95" s="340"/>
      <c r="E95" s="340"/>
      <c r="F95" s="340"/>
      <c r="G95" s="340"/>
      <c r="H95" s="340"/>
      <c r="I95" s="340"/>
      <c r="J95" s="140">
        <f t="shared" si="26"/>
        <v>614.81200000000001</v>
      </c>
      <c r="K95" s="341">
        <f>'CĐT- CÁC XÃ'!D144</f>
        <v>0</v>
      </c>
      <c r="L95" s="341">
        <f>'CĐT- CÁC XÃ'!E144</f>
        <v>614.81200000000001</v>
      </c>
      <c r="M95" s="341"/>
      <c r="N95" s="140">
        <f t="shared" si="27"/>
        <v>450</v>
      </c>
      <c r="O95" s="141">
        <f>'CĐT- CÁC XÃ'!G144</f>
        <v>0</v>
      </c>
      <c r="P95" s="141">
        <f>'CĐT- CÁC XÃ'!AI144</f>
        <v>450</v>
      </c>
      <c r="Q95" s="295">
        <f t="shared" si="20"/>
        <v>73.193106185305425</v>
      </c>
      <c r="R95" s="295"/>
      <c r="S95" s="295">
        <f t="shared" si="21"/>
        <v>73.193106185305425</v>
      </c>
      <c r="T95" s="1176"/>
      <c r="U95" s="487"/>
      <c r="V95" s="8"/>
      <c r="W95" s="8"/>
      <c r="X95" s="8"/>
      <c r="Y95" s="8"/>
      <c r="Z95" s="8"/>
      <c r="AA95" s="8"/>
      <c r="AB95" s="8"/>
      <c r="AC95" s="8"/>
      <c r="AD95" s="8"/>
      <c r="AE95" s="8"/>
      <c r="AF95" s="8"/>
    </row>
    <row r="96" spans="1:32" s="4" customFormat="1" x14ac:dyDescent="0.25">
      <c r="A96" s="348" t="s">
        <v>609</v>
      </c>
      <c r="B96" s="357" t="s">
        <v>35</v>
      </c>
      <c r="C96" s="357"/>
      <c r="D96" s="357"/>
      <c r="E96" s="357"/>
      <c r="F96" s="357"/>
      <c r="G96" s="357"/>
      <c r="H96" s="357"/>
      <c r="I96" s="144">
        <f>+I97+I117</f>
        <v>0</v>
      </c>
      <c r="J96" s="144">
        <f>+J97+J117</f>
        <v>52635.436000000002</v>
      </c>
      <c r="K96" s="144">
        <f>+K97+K117</f>
        <v>0</v>
      </c>
      <c r="L96" s="144">
        <f>+L97+L117</f>
        <v>52635.436000000002</v>
      </c>
      <c r="M96" s="144"/>
      <c r="N96" s="144">
        <f>+N97+N117</f>
        <v>37236.229999999996</v>
      </c>
      <c r="O96" s="144">
        <f>+O97+O117</f>
        <v>0</v>
      </c>
      <c r="P96" s="144">
        <f>+P97+P117</f>
        <v>37236.229999999996</v>
      </c>
      <c r="Q96" s="293">
        <v>35.857566423764702</v>
      </c>
      <c r="R96" s="293"/>
      <c r="S96" s="293">
        <v>35.857566423764702</v>
      </c>
      <c r="T96" s="358"/>
      <c r="U96" s="488"/>
      <c r="V96" s="474"/>
      <c r="W96" s="20"/>
      <c r="X96" s="20"/>
      <c r="Y96" s="20"/>
      <c r="Z96" s="20"/>
      <c r="AA96" s="20"/>
      <c r="AB96" s="20"/>
      <c r="AC96" s="20"/>
      <c r="AD96" s="20"/>
      <c r="AE96" s="20"/>
      <c r="AF96" s="20"/>
    </row>
    <row r="97" spans="1:32" x14ac:dyDescent="0.25">
      <c r="A97" s="348" t="s">
        <v>6</v>
      </c>
      <c r="B97" s="349" t="s">
        <v>94</v>
      </c>
      <c r="C97" s="347"/>
      <c r="D97" s="347"/>
      <c r="E97" s="347"/>
      <c r="F97" s="347"/>
      <c r="G97" s="347"/>
      <c r="H97" s="347"/>
      <c r="I97" s="347"/>
      <c r="J97" s="143">
        <f>SUM(J98:J116)</f>
        <v>32117.828000000001</v>
      </c>
      <c r="K97" s="143">
        <f>SUM(K98:K116)</f>
        <v>0</v>
      </c>
      <c r="L97" s="143">
        <f>SUM(L98:L116)</f>
        <v>32117.828000000001</v>
      </c>
      <c r="M97" s="143"/>
      <c r="N97" s="143">
        <f>SUM(N98:N116)</f>
        <v>25769.388999999999</v>
      </c>
      <c r="O97" s="143">
        <f>SUM(O98:O116)</f>
        <v>0</v>
      </c>
      <c r="P97" s="143">
        <f>SUM(P98:P116)</f>
        <v>25769.388999999999</v>
      </c>
      <c r="Q97" s="291">
        <f t="shared" ref="Q97:Q128" si="28">+N97/J97*100</f>
        <v>80.233909341565678</v>
      </c>
      <c r="R97" s="291"/>
      <c r="S97" s="291">
        <f t="shared" ref="S97:S128" si="29">+P97/L97*100</f>
        <v>80.233909341565678</v>
      </c>
      <c r="T97" s="363"/>
      <c r="U97" s="506"/>
      <c r="V97" s="467"/>
      <c r="W97" s="8"/>
      <c r="X97" s="8"/>
      <c r="Y97" s="8"/>
      <c r="Z97" s="8"/>
      <c r="AA97" s="8"/>
      <c r="AB97" s="8"/>
      <c r="AC97" s="8"/>
      <c r="AD97" s="8"/>
      <c r="AE97" s="8"/>
      <c r="AF97" s="8"/>
    </row>
    <row r="98" spans="1:32" x14ac:dyDescent="0.25">
      <c r="A98" s="374">
        <f>'CĐT- BQLDA'!A43</f>
        <v>1</v>
      </c>
      <c r="B98" s="340" t="str">
        <f>'CĐT- BQLDA'!B43</f>
        <v>Đường GTNT Nà Hâu - Đà Bè, xã Phong Nặm. Hạng mục: cầu , đường giao thông</v>
      </c>
      <c r="C98" s="340"/>
      <c r="D98" s="340"/>
      <c r="E98" s="340"/>
      <c r="F98" s="340"/>
      <c r="G98" s="340"/>
      <c r="H98" s="340"/>
      <c r="I98" s="340"/>
      <c r="J98" s="140">
        <f t="shared" ref="J98:J109" si="30">+K98+L98</f>
        <v>500</v>
      </c>
      <c r="K98" s="341">
        <f>'CĐT- BQLDA'!D43</f>
        <v>0</v>
      </c>
      <c r="L98" s="341">
        <f>'CĐT- BQLDA'!E43</f>
        <v>500</v>
      </c>
      <c r="M98" s="341"/>
      <c r="N98" s="140">
        <f t="shared" ref="N98:N108" si="31">+O98+P98</f>
        <v>379.57900000000001</v>
      </c>
      <c r="O98" s="141">
        <f>+'CĐT- BQLDA'!G43</f>
        <v>0</v>
      </c>
      <c r="P98" s="141">
        <f>+'CĐT- BQLDA'!AK43</f>
        <v>379.57900000000001</v>
      </c>
      <c r="Q98" s="295">
        <f t="shared" si="28"/>
        <v>75.915800000000004</v>
      </c>
      <c r="R98" s="295"/>
      <c r="S98" s="295">
        <f t="shared" si="29"/>
        <v>75.915800000000004</v>
      </c>
      <c r="T98" s="363"/>
      <c r="U98" s="506"/>
      <c r="V98" s="8"/>
      <c r="W98" s="8"/>
      <c r="X98" s="8"/>
      <c r="Y98" s="8"/>
      <c r="Z98" s="8"/>
      <c r="AA98" s="8"/>
      <c r="AB98" s="8"/>
      <c r="AC98" s="8"/>
      <c r="AD98" s="8"/>
      <c r="AE98" s="8"/>
      <c r="AF98" s="8"/>
    </row>
    <row r="99" spans="1:32" x14ac:dyDescent="0.25">
      <c r="A99" s="374">
        <f>'CĐT- BQLDA'!A44</f>
        <v>2</v>
      </c>
      <c r="B99" s="340" t="str">
        <f>'CĐT- BQLDA'!B44</f>
        <v>Khu xử lý rác thải Cô Lây, xã Đàm Thủy</v>
      </c>
      <c r="C99" s="340"/>
      <c r="D99" s="340"/>
      <c r="E99" s="340"/>
      <c r="F99" s="340"/>
      <c r="G99" s="340"/>
      <c r="H99" s="340"/>
      <c r="I99" s="340"/>
      <c r="J99" s="140">
        <f t="shared" si="30"/>
        <v>1182.6279999999999</v>
      </c>
      <c r="K99" s="341">
        <f>'CĐT- BQLDA'!D44</f>
        <v>0</v>
      </c>
      <c r="L99" s="341">
        <f>'CĐT- BQLDA'!E44</f>
        <v>1182.6279999999999</v>
      </c>
      <c r="M99" s="341"/>
      <c r="N99" s="140">
        <f t="shared" si="31"/>
        <v>0</v>
      </c>
      <c r="O99" s="141">
        <f>+'CĐT- BQLDA'!G44</f>
        <v>0</v>
      </c>
      <c r="P99" s="141">
        <f>+'CĐT- BQLDA'!AK44</f>
        <v>0</v>
      </c>
      <c r="Q99" s="295">
        <f t="shared" si="28"/>
        <v>0</v>
      </c>
      <c r="R99" s="295"/>
      <c r="S99" s="295">
        <f t="shared" si="29"/>
        <v>0</v>
      </c>
      <c r="T99" s="363"/>
      <c r="U99" s="506"/>
      <c r="V99" s="467"/>
      <c r="W99" s="8"/>
      <c r="X99" s="8"/>
      <c r="Y99" s="8"/>
      <c r="Z99" s="8"/>
      <c r="AA99" s="8"/>
      <c r="AB99" s="8"/>
      <c r="AC99" s="8"/>
      <c r="AD99" s="8"/>
      <c r="AE99" s="8"/>
      <c r="AF99" s="8"/>
    </row>
    <row r="100" spans="1:32" x14ac:dyDescent="0.25">
      <c r="A100" s="374">
        <f>'CĐT- BQLDA'!A45</f>
        <v>3</v>
      </c>
      <c r="B100" s="340" t="str">
        <f>'CĐT- BQLDA'!B45</f>
        <v>Bãi tập kết rác thải tập trung xã Ngọc Côn</v>
      </c>
      <c r="C100" s="340"/>
      <c r="D100" s="340"/>
      <c r="E100" s="340"/>
      <c r="F100" s="340"/>
      <c r="G100" s="340"/>
      <c r="H100" s="340"/>
      <c r="I100" s="340"/>
      <c r="J100" s="140">
        <f t="shared" si="30"/>
        <v>1000</v>
      </c>
      <c r="K100" s="341">
        <f>'CĐT- BQLDA'!D45</f>
        <v>0</v>
      </c>
      <c r="L100" s="341">
        <f>'CĐT- BQLDA'!E45</f>
        <v>1000</v>
      </c>
      <c r="M100" s="341"/>
      <c r="N100" s="140">
        <f t="shared" si="31"/>
        <v>943.45799999999997</v>
      </c>
      <c r="O100" s="141">
        <f>+'CĐT- BQLDA'!G45</f>
        <v>0</v>
      </c>
      <c r="P100" s="361">
        <f>+'CĐT- BQLDA'!AK45</f>
        <v>943.45799999999997</v>
      </c>
      <c r="Q100" s="295">
        <f t="shared" si="28"/>
        <v>94.345799999999997</v>
      </c>
      <c r="R100" s="295"/>
      <c r="S100" s="295">
        <f t="shared" si="29"/>
        <v>94.345799999999997</v>
      </c>
      <c r="T100" s="363"/>
      <c r="U100" s="506"/>
      <c r="V100" s="8"/>
      <c r="W100" s="8"/>
      <c r="X100" s="8"/>
      <c r="Y100" s="8"/>
      <c r="Z100" s="8"/>
      <c r="AA100" s="8"/>
      <c r="AB100" s="8"/>
      <c r="AC100" s="8"/>
      <c r="AD100" s="8"/>
      <c r="AE100" s="8"/>
      <c r="AF100" s="8"/>
    </row>
    <row r="101" spans="1:32" x14ac:dyDescent="0.25">
      <c r="A101" s="374">
        <f>'CĐT- BQLDA'!A46</f>
        <v>4</v>
      </c>
      <c r="B101" s="340" t="str">
        <f>'CĐT- BQLDA'!B46</f>
        <v>Khu văn hóa - thể thao trung tâm xã Đoài Côn</v>
      </c>
      <c r="C101" s="340"/>
      <c r="D101" s="340"/>
      <c r="E101" s="340"/>
      <c r="F101" s="340"/>
      <c r="G101" s="340"/>
      <c r="H101" s="340"/>
      <c r="I101" s="340"/>
      <c r="J101" s="140">
        <f t="shared" si="30"/>
        <v>2750</v>
      </c>
      <c r="K101" s="341">
        <f>'CĐT- BQLDA'!D46</f>
        <v>0</v>
      </c>
      <c r="L101" s="341">
        <f>'CĐT- BQLDA'!E46</f>
        <v>2750</v>
      </c>
      <c r="M101" s="341"/>
      <c r="N101" s="140">
        <f t="shared" si="31"/>
        <v>2687.0799999999995</v>
      </c>
      <c r="O101" s="141">
        <f>+'CĐT- BQLDA'!G46</f>
        <v>0</v>
      </c>
      <c r="P101" s="361">
        <f>+'CĐT- BQLDA'!AK46</f>
        <v>2687.0799999999995</v>
      </c>
      <c r="Q101" s="295">
        <f t="shared" si="28"/>
        <v>97.711999999999975</v>
      </c>
      <c r="R101" s="295"/>
      <c r="S101" s="295">
        <f t="shared" si="29"/>
        <v>97.711999999999975</v>
      </c>
      <c r="T101" s="363"/>
      <c r="U101" s="506"/>
      <c r="V101" s="8"/>
      <c r="W101" s="8"/>
      <c r="X101" s="8"/>
      <c r="Y101" s="8"/>
      <c r="Z101" s="8"/>
      <c r="AA101" s="8"/>
      <c r="AB101" s="8"/>
      <c r="AC101" s="8"/>
      <c r="AD101" s="8"/>
      <c r="AE101" s="8"/>
      <c r="AF101" s="8"/>
    </row>
    <row r="102" spans="1:32" x14ac:dyDescent="0.25">
      <c r="A102" s="374">
        <f>'CĐT- BQLDA'!A47</f>
        <v>5</v>
      </c>
      <c r="B102" s="340" t="str">
        <f>'CĐT- BQLDA'!B47</f>
        <v>Đường GTNT vào xóm Bản Ruộc, xã Chí Viễn</v>
      </c>
      <c r="C102" s="340"/>
      <c r="D102" s="340"/>
      <c r="E102" s="340"/>
      <c r="F102" s="340"/>
      <c r="G102" s="340"/>
      <c r="H102" s="340"/>
      <c r="I102" s="340"/>
      <c r="J102" s="140">
        <f t="shared" si="30"/>
        <v>1450</v>
      </c>
      <c r="K102" s="341">
        <f>'CĐT- BQLDA'!D47</f>
        <v>0</v>
      </c>
      <c r="L102" s="341">
        <f>'CĐT- BQLDA'!E47</f>
        <v>1450</v>
      </c>
      <c r="M102" s="341"/>
      <c r="N102" s="140">
        <f t="shared" si="31"/>
        <v>1373.8420000000001</v>
      </c>
      <c r="O102" s="141">
        <f>+'CĐT- BQLDA'!G47</f>
        <v>0</v>
      </c>
      <c r="P102" s="361">
        <f>+'CĐT- BQLDA'!AK47</f>
        <v>1373.8420000000001</v>
      </c>
      <c r="Q102" s="295">
        <f t="shared" si="28"/>
        <v>94.747724137931044</v>
      </c>
      <c r="R102" s="295"/>
      <c r="S102" s="295">
        <f t="shared" si="29"/>
        <v>94.747724137931044</v>
      </c>
      <c r="T102" s="1180"/>
      <c r="U102" s="487"/>
      <c r="V102" s="8"/>
      <c r="W102" s="8"/>
      <c r="X102" s="8"/>
      <c r="Y102" s="8"/>
      <c r="Z102" s="8"/>
      <c r="AA102" s="8"/>
      <c r="AB102" s="8"/>
      <c r="AC102" s="8"/>
      <c r="AD102" s="8"/>
      <c r="AE102" s="8"/>
      <c r="AF102" s="8"/>
    </row>
    <row r="103" spans="1:32" x14ac:dyDescent="0.25">
      <c r="A103" s="374">
        <f>'CĐT- BQLDA'!A48</f>
        <v>6</v>
      </c>
      <c r="B103" s="340" t="str">
        <f>'CĐT- BQLDA'!B48</f>
        <v>Đường GTNT Nà Lẹng - Boong Trên, xã Chí Viễn</v>
      </c>
      <c r="C103" s="340"/>
      <c r="D103" s="340"/>
      <c r="E103" s="340"/>
      <c r="F103" s="340"/>
      <c r="G103" s="340"/>
      <c r="H103" s="340"/>
      <c r="I103" s="340"/>
      <c r="J103" s="140">
        <f t="shared" si="30"/>
        <v>1600</v>
      </c>
      <c r="K103" s="341">
        <f>'CĐT- BQLDA'!D48</f>
        <v>0</v>
      </c>
      <c r="L103" s="341">
        <f>'CĐT- BQLDA'!E48</f>
        <v>1600</v>
      </c>
      <c r="M103" s="341"/>
      <c r="N103" s="140">
        <f t="shared" si="31"/>
        <v>1499.174</v>
      </c>
      <c r="O103" s="141">
        <f>+'CĐT- BQLDA'!G48</f>
        <v>0</v>
      </c>
      <c r="P103" s="361">
        <f>+'CĐT- BQLDA'!AK48</f>
        <v>1499.174</v>
      </c>
      <c r="Q103" s="295">
        <f t="shared" si="28"/>
        <v>93.698374999999999</v>
      </c>
      <c r="R103" s="295"/>
      <c r="S103" s="295">
        <f t="shared" si="29"/>
        <v>93.698374999999999</v>
      </c>
      <c r="T103" s="1180"/>
      <c r="U103" s="487"/>
      <c r="V103" s="8"/>
      <c r="W103" s="8"/>
      <c r="X103" s="8"/>
      <c r="Y103" s="8"/>
      <c r="Z103" s="8"/>
      <c r="AA103" s="8"/>
      <c r="AB103" s="8"/>
      <c r="AC103" s="8"/>
      <c r="AD103" s="8"/>
      <c r="AE103" s="8"/>
      <c r="AF103" s="8"/>
    </row>
    <row r="104" spans="1:32" x14ac:dyDescent="0.25">
      <c r="A104" s="374">
        <f>'CĐT- BQLDA'!A49</f>
        <v>7</v>
      </c>
      <c r="B104" s="340" t="str">
        <f>'CĐT- BQLDA'!B49</f>
        <v>Đường GT liên xã từ UBND xã đến ngã ba Đoài Côn</v>
      </c>
      <c r="C104" s="340"/>
      <c r="D104" s="340"/>
      <c r="E104" s="340"/>
      <c r="F104" s="340"/>
      <c r="G104" s="340"/>
      <c r="H104" s="340"/>
      <c r="I104" s="340"/>
      <c r="J104" s="140">
        <f t="shared" si="30"/>
        <v>3450</v>
      </c>
      <c r="K104" s="341">
        <f>'CĐT- BQLDA'!D49</f>
        <v>0</v>
      </c>
      <c r="L104" s="341">
        <f>'CĐT- BQLDA'!E49</f>
        <v>3450</v>
      </c>
      <c r="M104" s="341"/>
      <c r="N104" s="140">
        <f t="shared" si="31"/>
        <v>3305.424</v>
      </c>
      <c r="O104" s="141">
        <f>+'CĐT- BQLDA'!G49</f>
        <v>0</v>
      </c>
      <c r="P104" s="361">
        <f>+'CĐT- BQLDA'!AK49</f>
        <v>3305.424</v>
      </c>
      <c r="Q104" s="295">
        <f t="shared" si="28"/>
        <v>95.809391304347827</v>
      </c>
      <c r="R104" s="295"/>
      <c r="S104" s="295">
        <f t="shared" si="29"/>
        <v>95.809391304347827</v>
      </c>
      <c r="T104" s="363"/>
      <c r="U104" s="506"/>
      <c r="V104" s="8"/>
      <c r="W104" s="8"/>
      <c r="X104" s="8"/>
      <c r="Y104" s="8"/>
      <c r="Z104" s="8"/>
      <c r="AA104" s="8"/>
      <c r="AB104" s="8"/>
      <c r="AC104" s="8"/>
      <c r="AD104" s="8"/>
      <c r="AE104" s="8"/>
      <c r="AF104" s="8"/>
    </row>
    <row r="105" spans="1:32" x14ac:dyDescent="0.25">
      <c r="A105" s="374">
        <f>'CĐT- BQLDA'!A50</f>
        <v>8</v>
      </c>
      <c r="B105" s="340" t="str">
        <f>'CĐT- BQLDA'!B50</f>
        <v>Đường giao thông Nà Gạch-UBND xã Ngọc Khê</v>
      </c>
      <c r="C105" s="340"/>
      <c r="D105" s="340"/>
      <c r="E105" s="340"/>
      <c r="F105" s="340"/>
      <c r="G105" s="340"/>
      <c r="H105" s="340"/>
      <c r="I105" s="340"/>
      <c r="J105" s="140">
        <f t="shared" si="30"/>
        <v>2843</v>
      </c>
      <c r="K105" s="341">
        <f>'CĐT- BQLDA'!D50</f>
        <v>0</v>
      </c>
      <c r="L105" s="341">
        <f>'CĐT- BQLDA'!E50</f>
        <v>2843</v>
      </c>
      <c r="M105" s="341"/>
      <c r="N105" s="140">
        <f t="shared" si="31"/>
        <v>2325.86</v>
      </c>
      <c r="O105" s="141">
        <f>+'CĐT- BQLDA'!G50</f>
        <v>0</v>
      </c>
      <c r="P105" s="361">
        <f>+'CĐT- BQLDA'!AK50</f>
        <v>2325.86</v>
      </c>
      <c r="Q105" s="295">
        <f t="shared" si="28"/>
        <v>81.810059795990156</v>
      </c>
      <c r="R105" s="295"/>
      <c r="S105" s="295">
        <f t="shared" si="29"/>
        <v>81.810059795990156</v>
      </c>
      <c r="T105" s="363"/>
      <c r="U105" s="506"/>
      <c r="V105" s="8"/>
      <c r="W105" s="8"/>
      <c r="X105" s="8"/>
      <c r="Y105" s="8"/>
      <c r="Z105" s="8"/>
      <c r="AA105" s="8"/>
      <c r="AB105" s="8"/>
      <c r="AC105" s="8"/>
      <c r="AD105" s="8"/>
      <c r="AE105" s="8"/>
      <c r="AF105" s="8"/>
    </row>
    <row r="106" spans="1:32" x14ac:dyDescent="0.25">
      <c r="A106" s="374">
        <f>'CĐT- BQLDA'!A51</f>
        <v>9</v>
      </c>
      <c r="B106" s="340" t="str">
        <f>'CĐT- BQLDA'!B51</f>
        <v>Mương thủy lợi Pác Cáp-Nga ghi lấn, xã Ngọc Khê</v>
      </c>
      <c r="C106" s="340"/>
      <c r="D106" s="340"/>
      <c r="E106" s="340"/>
      <c r="F106" s="340"/>
      <c r="G106" s="340"/>
      <c r="H106" s="340"/>
      <c r="I106" s="340"/>
      <c r="J106" s="140">
        <f t="shared" si="30"/>
        <v>550</v>
      </c>
      <c r="K106" s="341">
        <f>'CĐT- BQLDA'!D51</f>
        <v>0</v>
      </c>
      <c r="L106" s="341">
        <f>'CĐT- BQLDA'!E51</f>
        <v>550</v>
      </c>
      <c r="M106" s="341"/>
      <c r="N106" s="140">
        <f t="shared" si="31"/>
        <v>38.702999999999996</v>
      </c>
      <c r="O106" s="141">
        <f>+'CĐT- BQLDA'!G51</f>
        <v>0</v>
      </c>
      <c r="P106" s="141">
        <f>+'CĐT- BQLDA'!AK51</f>
        <v>38.702999999999996</v>
      </c>
      <c r="Q106" s="295">
        <f t="shared" si="28"/>
        <v>7.0369090909090897</v>
      </c>
      <c r="R106" s="295"/>
      <c r="S106" s="295">
        <f t="shared" si="29"/>
        <v>7.0369090909090897</v>
      </c>
      <c r="T106" s="363"/>
      <c r="U106" s="506"/>
      <c r="V106" s="8"/>
      <c r="W106" s="8"/>
      <c r="X106" s="8"/>
      <c r="Y106" s="8"/>
      <c r="Z106" s="8"/>
      <c r="AA106" s="8"/>
      <c r="AB106" s="8"/>
      <c r="AC106" s="8"/>
      <c r="AD106" s="8"/>
      <c r="AE106" s="8"/>
      <c r="AF106" s="8"/>
    </row>
    <row r="107" spans="1:32" x14ac:dyDescent="0.25">
      <c r="A107" s="374">
        <f>'CĐT- BQLDA'!A52</f>
        <v>10</v>
      </c>
      <c r="B107" s="340" t="str">
        <f>'CĐT- BQLDA'!B52</f>
        <v>Đường GT liên xóm Bản Chang - Giộc Giao, xã Đình Phong</v>
      </c>
      <c r="C107" s="340"/>
      <c r="D107" s="340"/>
      <c r="E107" s="340"/>
      <c r="F107" s="340"/>
      <c r="G107" s="340"/>
      <c r="H107" s="340"/>
      <c r="I107" s="340"/>
      <c r="J107" s="140">
        <f t="shared" si="30"/>
        <v>2600</v>
      </c>
      <c r="K107" s="341">
        <f>'CĐT- BQLDA'!D52</f>
        <v>0</v>
      </c>
      <c r="L107" s="341">
        <f>'CĐT- BQLDA'!E52</f>
        <v>2600</v>
      </c>
      <c r="M107" s="341"/>
      <c r="N107" s="140">
        <f t="shared" si="31"/>
        <v>2517.8289999999997</v>
      </c>
      <c r="O107" s="141">
        <f>+'CĐT- BQLDA'!G52</f>
        <v>0</v>
      </c>
      <c r="P107" s="361">
        <f>+'CĐT- BQLDA'!AK52</f>
        <v>2517.8289999999997</v>
      </c>
      <c r="Q107" s="295">
        <f t="shared" si="28"/>
        <v>96.839576923076905</v>
      </c>
      <c r="R107" s="295"/>
      <c r="S107" s="295">
        <f t="shared" si="29"/>
        <v>96.839576923076905</v>
      </c>
      <c r="T107" s="363"/>
      <c r="U107" s="506"/>
      <c r="V107" s="8"/>
      <c r="W107" s="8"/>
      <c r="X107" s="8"/>
      <c r="Y107" s="8"/>
      <c r="Z107" s="8"/>
      <c r="AA107" s="8"/>
      <c r="AB107" s="8"/>
      <c r="AC107" s="8"/>
      <c r="AD107" s="8"/>
      <c r="AE107" s="8"/>
      <c r="AF107" s="8"/>
    </row>
    <row r="108" spans="1:32" x14ac:dyDescent="0.25">
      <c r="A108" s="374">
        <f>'CĐT- BQLDA'!A53</f>
        <v>11</v>
      </c>
      <c r="B108" s="340" t="str">
        <f>'CĐT- BQLDA'!B53</f>
        <v>Nhà văn hóa Trung tâm xã Đình Phong</v>
      </c>
      <c r="C108" s="340"/>
      <c r="D108" s="340"/>
      <c r="E108" s="340"/>
      <c r="F108" s="340"/>
      <c r="G108" s="340"/>
      <c r="H108" s="340"/>
      <c r="I108" s="340"/>
      <c r="J108" s="140">
        <f t="shared" si="30"/>
        <v>2093</v>
      </c>
      <c r="K108" s="341">
        <f>'CĐT- BQLDA'!D53</f>
        <v>0</v>
      </c>
      <c r="L108" s="341">
        <f>'CĐT- BQLDA'!E53</f>
        <v>2093</v>
      </c>
      <c r="M108" s="341"/>
      <c r="N108" s="140">
        <f t="shared" si="31"/>
        <v>1621.9519999999998</v>
      </c>
      <c r="O108" s="141">
        <f>+'CĐT- BQLDA'!G53</f>
        <v>0</v>
      </c>
      <c r="P108" s="361">
        <f>+'CĐT- BQLDA'!AK53</f>
        <v>1621.9519999999998</v>
      </c>
      <c r="Q108" s="295">
        <f t="shared" si="28"/>
        <v>77.49412326803629</v>
      </c>
      <c r="R108" s="295"/>
      <c r="S108" s="295">
        <f t="shared" si="29"/>
        <v>77.49412326803629</v>
      </c>
      <c r="T108" s="363"/>
      <c r="U108" s="506"/>
      <c r="V108" s="8"/>
      <c r="W108" s="8"/>
      <c r="X108" s="8"/>
      <c r="Y108" s="8"/>
      <c r="Z108" s="8"/>
      <c r="AA108" s="8"/>
      <c r="AB108" s="8"/>
      <c r="AC108" s="8"/>
      <c r="AD108" s="8"/>
      <c r="AE108" s="8"/>
      <c r="AF108" s="8"/>
    </row>
    <row r="109" spans="1:32" x14ac:dyDescent="0.25">
      <c r="A109" s="374">
        <f>'CĐT- BQLDA'!A54</f>
        <v>12</v>
      </c>
      <c r="B109" s="340" t="str">
        <f>'CĐT- BQLDA'!B54</f>
        <v>Đường nội đồng xóm Nà Tuy, xã Chí Viễn</v>
      </c>
      <c r="C109" s="340"/>
      <c r="D109" s="340"/>
      <c r="E109" s="340"/>
      <c r="F109" s="340"/>
      <c r="G109" s="340"/>
      <c r="H109" s="340"/>
      <c r="I109" s="340"/>
      <c r="J109" s="140">
        <f t="shared" si="30"/>
        <v>175</v>
      </c>
      <c r="K109" s="341"/>
      <c r="L109" s="341">
        <f>'CĐT- BQLDA'!E54</f>
        <v>175</v>
      </c>
      <c r="M109" s="341"/>
      <c r="N109" s="140">
        <f>+O109+P109</f>
        <v>163.78899999999999</v>
      </c>
      <c r="O109" s="141"/>
      <c r="P109" s="361">
        <f>+'CĐT- BQLDA'!AK54</f>
        <v>163.78899999999999</v>
      </c>
      <c r="Q109" s="295">
        <f t="shared" si="28"/>
        <v>93.593714285714285</v>
      </c>
      <c r="R109" s="295"/>
      <c r="S109" s="295">
        <f t="shared" si="29"/>
        <v>93.593714285714285</v>
      </c>
      <c r="T109" s="363"/>
      <c r="U109" s="506"/>
      <c r="V109" s="8"/>
      <c r="W109" s="8"/>
      <c r="X109" s="8"/>
      <c r="Y109" s="8"/>
      <c r="Z109" s="8"/>
      <c r="AA109" s="8"/>
      <c r="AB109" s="8"/>
      <c r="AC109" s="8"/>
      <c r="AD109" s="8"/>
      <c r="AE109" s="8"/>
      <c r="AF109" s="8"/>
    </row>
    <row r="110" spans="1:32" x14ac:dyDescent="0.25">
      <c r="A110" s="374">
        <f>'CĐT- BQLDA'!A55</f>
        <v>13</v>
      </c>
      <c r="B110" s="294" t="str">
        <f>'CĐT- CÁC XÃ'!B250</f>
        <v>Đường Bê tông Đông Luông - Bản Súm Trên, xã Xuân Nội</v>
      </c>
      <c r="C110" s="294"/>
      <c r="D110" s="294"/>
      <c r="E110" s="294"/>
      <c r="F110" s="294"/>
      <c r="G110" s="294"/>
      <c r="H110" s="294"/>
      <c r="I110" s="294"/>
      <c r="J110" s="140">
        <f>'CĐT- CÁC XÃ'!C250</f>
        <v>2420</v>
      </c>
      <c r="K110" s="140">
        <f>'CĐT- CÁC XÃ'!D250</f>
        <v>0</v>
      </c>
      <c r="L110" s="140">
        <f>'CĐT- CÁC XÃ'!E250</f>
        <v>2420</v>
      </c>
      <c r="M110" s="140"/>
      <c r="N110" s="140">
        <f t="shared" ref="N110:N116" si="32">+O110+P110</f>
        <v>909.53499999999997</v>
      </c>
      <c r="O110" s="145">
        <f>'CĐT- CÁC XÃ'!G250</f>
        <v>0</v>
      </c>
      <c r="P110" s="382">
        <f>'CĐT- CÁC XÃ'!AI250</f>
        <v>909.53499999999997</v>
      </c>
      <c r="Q110" s="295">
        <f t="shared" si="28"/>
        <v>37.584090909090904</v>
      </c>
      <c r="R110" s="295"/>
      <c r="S110" s="295">
        <f t="shared" si="29"/>
        <v>37.584090909090904</v>
      </c>
      <c r="T110" s="296"/>
      <c r="U110" s="204"/>
    </row>
    <row r="111" spans="1:32" x14ac:dyDescent="0.25">
      <c r="A111" s="374">
        <f>'CĐT- BQLDA'!A56</f>
        <v>14</v>
      </c>
      <c r="B111" s="294" t="str">
        <f>'CĐT- CÁC XÃ'!B272</f>
        <v>Đường  GTNT Lũng Nặm  - Lũng Đẩy, xã Quang Vinh</v>
      </c>
      <c r="C111" s="294"/>
      <c r="D111" s="294"/>
      <c r="E111" s="294"/>
      <c r="F111" s="294"/>
      <c r="G111" s="294"/>
      <c r="H111" s="294"/>
      <c r="I111" s="294"/>
      <c r="J111" s="140">
        <f>'CĐT- CÁC XÃ'!C272</f>
        <v>2100</v>
      </c>
      <c r="K111" s="140">
        <f>'CĐT- CÁC XÃ'!D272</f>
        <v>0</v>
      </c>
      <c r="L111" s="140">
        <f>'CĐT- CÁC XÃ'!E272</f>
        <v>2100</v>
      </c>
      <c r="M111" s="140"/>
      <c r="N111" s="140">
        <f t="shared" si="32"/>
        <v>1558.5530000000001</v>
      </c>
      <c r="O111" s="145">
        <f>'CĐT- CÁC XÃ'!G272</f>
        <v>0</v>
      </c>
      <c r="P111" s="382">
        <f>'CĐT- CÁC XÃ'!AI272</f>
        <v>1558.5530000000001</v>
      </c>
      <c r="Q111" s="295">
        <f t="shared" si="28"/>
        <v>74.21680952380953</v>
      </c>
      <c r="R111" s="295"/>
      <c r="S111" s="295">
        <f t="shared" si="29"/>
        <v>74.21680952380953</v>
      </c>
      <c r="T111" s="296"/>
      <c r="U111" s="204"/>
    </row>
    <row r="112" spans="1:32" x14ac:dyDescent="0.25">
      <c r="A112" s="374">
        <f>'CĐT- BQLDA'!A57</f>
        <v>15</v>
      </c>
      <c r="B112" s="294" t="str">
        <f>'CĐT- CÁC XÃ'!B222</f>
        <v>Đường GTNT Nà Hán - Lũng Ấu, xã Tri Phương</v>
      </c>
      <c r="C112" s="294"/>
      <c r="D112" s="294"/>
      <c r="E112" s="294"/>
      <c r="F112" s="294"/>
      <c r="G112" s="294"/>
      <c r="H112" s="294"/>
      <c r="I112" s="294"/>
      <c r="J112" s="140">
        <f>'CĐT- CÁC XÃ'!C222</f>
        <v>1866</v>
      </c>
      <c r="K112" s="140">
        <f>'CĐT- CÁC XÃ'!D222</f>
        <v>0</v>
      </c>
      <c r="L112" s="140">
        <f>'CĐT- CÁC XÃ'!E222</f>
        <v>1866</v>
      </c>
      <c r="M112" s="140"/>
      <c r="N112" s="140">
        <f t="shared" si="32"/>
        <v>1842.96</v>
      </c>
      <c r="O112" s="145">
        <f>'CĐT- CÁC XÃ'!G222</f>
        <v>0</v>
      </c>
      <c r="P112" s="382">
        <f>'CĐT- CÁC XÃ'!AI222</f>
        <v>1842.96</v>
      </c>
      <c r="Q112" s="295">
        <f t="shared" si="28"/>
        <v>98.765273311897104</v>
      </c>
      <c r="R112" s="295"/>
      <c r="S112" s="295">
        <f t="shared" si="29"/>
        <v>98.765273311897104</v>
      </c>
      <c r="T112" s="296"/>
      <c r="U112" s="204"/>
    </row>
    <row r="113" spans="1:32" x14ac:dyDescent="0.25">
      <c r="A113" s="374">
        <f>'CĐT- BQLDA'!A58</f>
        <v>16</v>
      </c>
      <c r="B113" s="294" t="str">
        <f>'CĐT- CÁC XÃ'!B223</f>
        <v>Mương Nà Mò Thang Hoài xóm Bản Soa, xã Tri Phương</v>
      </c>
      <c r="C113" s="294"/>
      <c r="D113" s="294"/>
      <c r="E113" s="294"/>
      <c r="F113" s="294"/>
      <c r="G113" s="294"/>
      <c r="H113" s="294"/>
      <c r="I113" s="294"/>
      <c r="J113" s="140">
        <f>'CĐT- CÁC XÃ'!C223</f>
        <v>1190</v>
      </c>
      <c r="K113" s="140">
        <f>'CĐT- CÁC XÃ'!D223</f>
        <v>0</v>
      </c>
      <c r="L113" s="140">
        <f>'CĐT- CÁC XÃ'!E223</f>
        <v>1190</v>
      </c>
      <c r="M113" s="140"/>
      <c r="N113" s="140">
        <f t="shared" si="32"/>
        <v>1171.3109999999999</v>
      </c>
      <c r="O113" s="145">
        <f>'CĐT- CÁC XÃ'!G223</f>
        <v>0</v>
      </c>
      <c r="P113" s="382">
        <f>'CĐT- CÁC XÃ'!AI223</f>
        <v>1171.3109999999999</v>
      </c>
      <c r="Q113" s="295">
        <f t="shared" si="28"/>
        <v>98.429495798319323</v>
      </c>
      <c r="R113" s="295"/>
      <c r="S113" s="295">
        <f t="shared" si="29"/>
        <v>98.429495798319323</v>
      </c>
      <c r="T113" s="296"/>
      <c r="U113" s="204"/>
    </row>
    <row r="114" spans="1:32" x14ac:dyDescent="0.25">
      <c r="A114" s="374">
        <f>'CĐT- BQLDA'!A59</f>
        <v>17</v>
      </c>
      <c r="B114" s="294" t="str">
        <f>'CĐT- CÁC XÃ'!B273</f>
        <v>Đường GTNT Lũng Cưởm - Lũng Rượi, xã Lưu Ngọc</v>
      </c>
      <c r="C114" s="294"/>
      <c r="D114" s="294"/>
      <c r="E114" s="294"/>
      <c r="F114" s="294"/>
      <c r="G114" s="294"/>
      <c r="H114" s="294"/>
      <c r="I114" s="294"/>
      <c r="J114" s="140">
        <f>'CĐT- CÁC XÃ'!C273</f>
        <v>2578.1999999999998</v>
      </c>
      <c r="K114" s="140">
        <f>'CĐT- CÁC XÃ'!D273</f>
        <v>0</v>
      </c>
      <c r="L114" s="140">
        <f>'CĐT- CÁC XÃ'!E273</f>
        <v>2578.1999999999998</v>
      </c>
      <c r="M114" s="140"/>
      <c r="N114" s="140">
        <f t="shared" si="32"/>
        <v>1690.7819999999999</v>
      </c>
      <c r="O114" s="145">
        <f>'CĐT- CÁC XÃ'!G273</f>
        <v>0</v>
      </c>
      <c r="P114" s="145">
        <f>'CĐT- CÁC XÃ'!AI273</f>
        <v>1690.7819999999999</v>
      </c>
      <c r="Q114" s="295">
        <f t="shared" si="28"/>
        <v>65.579939492669297</v>
      </c>
      <c r="R114" s="295"/>
      <c r="S114" s="295">
        <f t="shared" si="29"/>
        <v>65.579939492669297</v>
      </c>
      <c r="T114" s="296"/>
      <c r="U114" s="204"/>
    </row>
    <row r="115" spans="1:32" x14ac:dyDescent="0.25">
      <c r="A115" s="374">
        <f>'CĐT- BQLDA'!A60</f>
        <v>18</v>
      </c>
      <c r="B115" s="294" t="str">
        <f>'CĐT- CÁC XÃ'!B302</f>
        <v>Mương Khuổi Rưa xóm Bản Tám, xã Cô Mười</v>
      </c>
      <c r="C115" s="294"/>
      <c r="D115" s="294"/>
      <c r="E115" s="294"/>
      <c r="F115" s="294"/>
      <c r="G115" s="294"/>
      <c r="H115" s="294"/>
      <c r="I115" s="294"/>
      <c r="J115" s="140">
        <f>'CĐT- CÁC XÃ'!C302</f>
        <v>620</v>
      </c>
      <c r="K115" s="140">
        <f>'CĐT- CÁC XÃ'!D302</f>
        <v>0</v>
      </c>
      <c r="L115" s="140">
        <f>'CĐT- CÁC XÃ'!E302</f>
        <v>620</v>
      </c>
      <c r="M115" s="140"/>
      <c r="N115" s="140">
        <f t="shared" si="32"/>
        <v>611.75099999999998</v>
      </c>
      <c r="O115" s="145">
        <f>'CĐT- CÁC XÃ'!G302</f>
        <v>0</v>
      </c>
      <c r="P115" s="145">
        <f>'CĐT- CÁC XÃ'!AI302</f>
        <v>611.75099999999998</v>
      </c>
      <c r="Q115" s="295">
        <f t="shared" si="28"/>
        <v>98.669516129032246</v>
      </c>
      <c r="R115" s="295"/>
      <c r="S115" s="295">
        <f t="shared" si="29"/>
        <v>98.669516129032246</v>
      </c>
      <c r="T115" s="296"/>
      <c r="U115" s="204"/>
    </row>
    <row r="116" spans="1:32" x14ac:dyDescent="0.25">
      <c r="A116" s="374">
        <f>'CĐT- BQLDA'!A61</f>
        <v>19</v>
      </c>
      <c r="B116" s="294" t="str">
        <f>'CĐT- CÁC XÃ'!B286</f>
        <v>Mương Pác Bó xóm Lũng Ngùa, xã Quang Trung</v>
      </c>
      <c r="C116" s="294"/>
      <c r="D116" s="294"/>
      <c r="E116" s="294"/>
      <c r="F116" s="294"/>
      <c r="G116" s="294"/>
      <c r="H116" s="294"/>
      <c r="I116" s="294"/>
      <c r="J116" s="140">
        <f>'CĐT- CÁC XÃ'!C286</f>
        <v>1150</v>
      </c>
      <c r="K116" s="140">
        <f>'CĐT- CÁC XÃ'!D286</f>
        <v>0</v>
      </c>
      <c r="L116" s="140">
        <f>'CĐT- CÁC XÃ'!E286</f>
        <v>1150</v>
      </c>
      <c r="M116" s="140"/>
      <c r="N116" s="140">
        <f t="shared" si="32"/>
        <v>1127.8069999999998</v>
      </c>
      <c r="O116" s="145">
        <f>'CĐT- CÁC XÃ'!G286</f>
        <v>0</v>
      </c>
      <c r="P116" s="382">
        <f>'CĐT- CÁC XÃ'!AI286</f>
        <v>1127.8069999999998</v>
      </c>
      <c r="Q116" s="295">
        <f t="shared" si="28"/>
        <v>98.070173913043462</v>
      </c>
      <c r="R116" s="295"/>
      <c r="S116" s="295">
        <f t="shared" si="29"/>
        <v>98.070173913043462</v>
      </c>
      <c r="T116" s="296"/>
      <c r="U116" s="204"/>
    </row>
    <row r="117" spans="1:32" s="131" customFormat="1" x14ac:dyDescent="0.25">
      <c r="A117" s="356" t="s">
        <v>6</v>
      </c>
      <c r="B117" s="357" t="s">
        <v>295</v>
      </c>
      <c r="C117" s="337"/>
      <c r="D117" s="337"/>
      <c r="E117" s="337"/>
      <c r="F117" s="337"/>
      <c r="G117" s="337"/>
      <c r="H117" s="337"/>
      <c r="I117" s="337"/>
      <c r="J117" s="144">
        <f>SUM(J118:J141)</f>
        <v>20517.608</v>
      </c>
      <c r="K117" s="144">
        <f>SUM(K118:K141)</f>
        <v>0</v>
      </c>
      <c r="L117" s="144">
        <f>SUM(L118:L141)</f>
        <v>20517.608</v>
      </c>
      <c r="M117" s="144"/>
      <c r="N117" s="144">
        <f>SUM(N118:N141)</f>
        <v>11466.841</v>
      </c>
      <c r="O117" s="144">
        <f>SUM(O118:O141)</f>
        <v>0</v>
      </c>
      <c r="P117" s="144">
        <f>SUM(P118:P141)</f>
        <v>11466.841</v>
      </c>
      <c r="Q117" s="291">
        <f t="shared" si="28"/>
        <v>55.887806219906331</v>
      </c>
      <c r="R117" s="291"/>
      <c r="S117" s="291">
        <f t="shared" si="29"/>
        <v>55.887806219906331</v>
      </c>
      <c r="T117" s="370"/>
      <c r="U117" s="489"/>
      <c r="V117" s="199"/>
      <c r="W117" s="199"/>
      <c r="X117" s="199"/>
      <c r="Y117" s="199"/>
      <c r="Z117" s="199"/>
      <c r="AA117" s="199"/>
      <c r="AB117" s="199"/>
      <c r="AC117" s="199"/>
      <c r="AD117" s="199"/>
      <c r="AE117" s="199"/>
      <c r="AF117" s="199"/>
    </row>
    <row r="118" spans="1:32" x14ac:dyDescent="0.25">
      <c r="A118" s="374">
        <v>1</v>
      </c>
      <c r="B118" s="340" t="str">
        <f>'CĐT- BQLDA'!B68</f>
        <v>Nước sinh hoạt xóm Lũng Lầu, xã Ngọc Khê</v>
      </c>
      <c r="C118" s="340"/>
      <c r="D118" s="340"/>
      <c r="E118" s="340"/>
      <c r="F118" s="340"/>
      <c r="G118" s="340"/>
      <c r="H118" s="340"/>
      <c r="I118" s="340"/>
      <c r="J118" s="140">
        <f t="shared" ref="J118:J123" si="33">+K118+L118</f>
        <v>307.40600000000001</v>
      </c>
      <c r="K118" s="341">
        <f>'CĐT- BQLDA'!D68</f>
        <v>0</v>
      </c>
      <c r="L118" s="341">
        <f>'CĐT- BQLDA'!E68</f>
        <v>307.40600000000001</v>
      </c>
      <c r="M118" s="341"/>
      <c r="N118" s="140">
        <f t="shared" ref="N118:N141" si="34">+O118+P118</f>
        <v>170.12500000000003</v>
      </c>
      <c r="O118" s="141">
        <f>+'CĐT- BQLDA'!G68</f>
        <v>0</v>
      </c>
      <c r="P118" s="361">
        <f>+'CĐT- BQLDA'!AK68</f>
        <v>170.12500000000003</v>
      </c>
      <c r="Q118" s="295">
        <f t="shared" si="28"/>
        <v>55.342120843444832</v>
      </c>
      <c r="R118" s="295"/>
      <c r="S118" s="295">
        <f t="shared" si="29"/>
        <v>55.342120843444832</v>
      </c>
      <c r="T118" s="1174" t="str">
        <f>+T84</f>
        <v>Thực hiện đề án nhiệm vụ khác do TTCP phê duyệt</v>
      </c>
      <c r="U118" s="487"/>
      <c r="V118" s="8"/>
      <c r="W118" s="8"/>
      <c r="X118" s="8"/>
      <c r="Y118" s="8"/>
      <c r="Z118" s="8"/>
      <c r="AA118" s="8"/>
      <c r="AB118" s="8"/>
      <c r="AC118" s="8"/>
      <c r="AD118" s="8"/>
      <c r="AE118" s="8"/>
      <c r="AF118" s="8"/>
    </row>
    <row r="119" spans="1:32" x14ac:dyDescent="0.25">
      <c r="A119" s="374">
        <v>2</v>
      </c>
      <c r="B119" s="340" t="str">
        <f>'CĐT- BQLDA'!B69</f>
        <v>Đường ra vùng sản xuất, xã Ngọc Khê</v>
      </c>
      <c r="C119" s="340"/>
      <c r="D119" s="340"/>
      <c r="E119" s="340"/>
      <c r="F119" s="340"/>
      <c r="G119" s="340"/>
      <c r="H119" s="340"/>
      <c r="I119" s="340"/>
      <c r="J119" s="140">
        <f t="shared" si="33"/>
        <v>1844.44</v>
      </c>
      <c r="K119" s="341">
        <f>'CĐT- BQLDA'!D69</f>
        <v>0</v>
      </c>
      <c r="L119" s="341">
        <f>'CĐT- BQLDA'!E69</f>
        <v>1844.44</v>
      </c>
      <c r="M119" s="341"/>
      <c r="N119" s="140">
        <f t="shared" si="34"/>
        <v>966.30600000000004</v>
      </c>
      <c r="O119" s="141">
        <f>+'CĐT- BQLDA'!G69</f>
        <v>0</v>
      </c>
      <c r="P119" s="361">
        <f>+'CĐT- BQLDA'!AK69</f>
        <v>966.30600000000004</v>
      </c>
      <c r="Q119" s="295">
        <f t="shared" si="28"/>
        <v>52.390210578820671</v>
      </c>
      <c r="R119" s="295"/>
      <c r="S119" s="295">
        <f t="shared" si="29"/>
        <v>52.390210578820671</v>
      </c>
      <c r="T119" s="1175"/>
      <c r="U119" s="487"/>
      <c r="V119" s="8"/>
      <c r="W119" s="8"/>
      <c r="X119" s="8"/>
      <c r="Y119" s="8"/>
      <c r="Z119" s="8"/>
      <c r="AA119" s="8"/>
      <c r="AB119" s="8"/>
      <c r="AC119" s="8"/>
      <c r="AD119" s="8"/>
      <c r="AE119" s="8"/>
      <c r="AF119" s="8"/>
    </row>
    <row r="120" spans="1:32" x14ac:dyDescent="0.25">
      <c r="A120" s="374">
        <v>3</v>
      </c>
      <c r="B120" s="340" t="str">
        <f>'CĐT- BQLDA'!B70</f>
        <v>Đường nội đồng Lũng Chuông - Cốc Chia, xã Ngọc Chung</v>
      </c>
      <c r="C120" s="340"/>
      <c r="D120" s="340"/>
      <c r="E120" s="340"/>
      <c r="F120" s="340"/>
      <c r="G120" s="340"/>
      <c r="H120" s="340"/>
      <c r="I120" s="340"/>
      <c r="J120" s="140">
        <f t="shared" si="33"/>
        <v>614.81200000000001</v>
      </c>
      <c r="K120" s="341">
        <f>'CĐT- BQLDA'!D70</f>
        <v>0</v>
      </c>
      <c r="L120" s="341">
        <f>'CĐT- BQLDA'!E70</f>
        <v>614.81200000000001</v>
      </c>
      <c r="M120" s="341"/>
      <c r="N120" s="140">
        <f t="shared" si="34"/>
        <v>320.52099999999996</v>
      </c>
      <c r="O120" s="141">
        <f>+'CĐT- BQLDA'!G70</f>
        <v>0</v>
      </c>
      <c r="P120" s="361">
        <f>+'CĐT- BQLDA'!AK70</f>
        <v>320.52099999999996</v>
      </c>
      <c r="Q120" s="295">
        <f t="shared" si="28"/>
        <v>52.133172416933945</v>
      </c>
      <c r="R120" s="295"/>
      <c r="S120" s="295">
        <f t="shared" si="29"/>
        <v>52.133172416933945</v>
      </c>
      <c r="T120" s="1175"/>
      <c r="U120" s="487"/>
      <c r="V120" s="8"/>
      <c r="W120" s="8"/>
      <c r="X120" s="8"/>
      <c r="Y120" s="8"/>
      <c r="Z120" s="8"/>
      <c r="AA120" s="8"/>
      <c r="AB120" s="8"/>
      <c r="AC120" s="8"/>
      <c r="AD120" s="8"/>
      <c r="AE120" s="8"/>
      <c r="AF120" s="8"/>
    </row>
    <row r="121" spans="1:32" x14ac:dyDescent="0.25">
      <c r="A121" s="374">
        <v>4</v>
      </c>
      <c r="B121" s="340" t="str">
        <f>'CĐT- BQLDA'!B71</f>
        <v>Đường nội đồng Pác Bó - Lũng Bắng, xã Ngọc Chung</v>
      </c>
      <c r="C121" s="340"/>
      <c r="D121" s="340"/>
      <c r="E121" s="340"/>
      <c r="F121" s="340"/>
      <c r="G121" s="340"/>
      <c r="H121" s="340"/>
      <c r="I121" s="340"/>
      <c r="J121" s="140">
        <f t="shared" si="33"/>
        <v>614.81200000000001</v>
      </c>
      <c r="K121" s="341">
        <f>'CĐT- BQLDA'!D71</f>
        <v>0</v>
      </c>
      <c r="L121" s="341">
        <f>'CĐT- BQLDA'!E71</f>
        <v>614.81200000000001</v>
      </c>
      <c r="M121" s="341"/>
      <c r="N121" s="140">
        <f t="shared" si="34"/>
        <v>320.84799999999996</v>
      </c>
      <c r="O121" s="141">
        <f>+'CĐT- BQLDA'!G71</f>
        <v>0</v>
      </c>
      <c r="P121" s="361">
        <f>+'CĐT- BQLDA'!AK71</f>
        <v>320.84799999999996</v>
      </c>
      <c r="Q121" s="295">
        <f t="shared" si="28"/>
        <v>52.186359407428604</v>
      </c>
      <c r="R121" s="295"/>
      <c r="S121" s="295">
        <f t="shared" si="29"/>
        <v>52.186359407428604</v>
      </c>
      <c r="T121" s="1175"/>
      <c r="U121" s="487"/>
      <c r="V121" s="8"/>
      <c r="W121" s="8"/>
      <c r="X121" s="8"/>
      <c r="Y121" s="8"/>
      <c r="Z121" s="8"/>
      <c r="AA121" s="8"/>
      <c r="AB121" s="8"/>
      <c r="AC121" s="8"/>
      <c r="AD121" s="8"/>
      <c r="AE121" s="8"/>
      <c r="AF121" s="8"/>
    </row>
    <row r="122" spans="1:32" x14ac:dyDescent="0.25">
      <c r="A122" s="374">
        <v>5</v>
      </c>
      <c r="B122" s="340" t="str">
        <f>'CĐT- BQLDA'!B72</f>
        <v>Đường  ra đồng Lũng Niếc-Cô Muông-Bản Giốc, xã Đàm Thủy</v>
      </c>
      <c r="C122" s="340"/>
      <c r="D122" s="340"/>
      <c r="E122" s="340"/>
      <c r="F122" s="340"/>
      <c r="G122" s="340"/>
      <c r="H122" s="340"/>
      <c r="I122" s="340"/>
      <c r="J122" s="140">
        <f t="shared" si="33"/>
        <v>614.81200000000001</v>
      </c>
      <c r="K122" s="341">
        <f>'CĐT- BQLDA'!D72</f>
        <v>0</v>
      </c>
      <c r="L122" s="341">
        <f>'CĐT- BQLDA'!E72</f>
        <v>614.81200000000001</v>
      </c>
      <c r="M122" s="341"/>
      <c r="N122" s="140">
        <f t="shared" si="34"/>
        <v>320.09199999999998</v>
      </c>
      <c r="O122" s="141">
        <f>+'CĐT- BQLDA'!G72</f>
        <v>0</v>
      </c>
      <c r="P122" s="141">
        <f>+'CĐT- BQLDA'!AK72</f>
        <v>320.09199999999998</v>
      </c>
      <c r="Q122" s="295">
        <f t="shared" si="28"/>
        <v>52.063394989037292</v>
      </c>
      <c r="R122" s="295"/>
      <c r="S122" s="295">
        <f t="shared" si="29"/>
        <v>52.063394989037292</v>
      </c>
      <c r="T122" s="1175"/>
      <c r="U122" s="487"/>
      <c r="V122" s="8"/>
      <c r="W122" s="8"/>
      <c r="X122" s="8"/>
      <c r="Y122" s="8"/>
      <c r="Z122" s="8"/>
      <c r="AA122" s="8"/>
      <c r="AB122" s="8"/>
      <c r="AC122" s="8"/>
      <c r="AD122" s="8"/>
      <c r="AE122" s="8"/>
      <c r="AF122" s="8"/>
    </row>
    <row r="123" spans="1:32" x14ac:dyDescent="0.25">
      <c r="A123" s="374">
        <v>6</v>
      </c>
      <c r="B123" s="340" t="str">
        <f>'CĐT- BQLDA'!B73</f>
        <v>Mương Đò Pheo - Nà Pết - Bản Dít - Bản Dít, xã Đàm Thủy, huyện Trùng Khánh, tỉnh Cao Bằng</v>
      </c>
      <c r="C123" s="340"/>
      <c r="D123" s="340"/>
      <c r="E123" s="340"/>
      <c r="F123" s="340"/>
      <c r="G123" s="340"/>
      <c r="H123" s="340"/>
      <c r="I123" s="340"/>
      <c r="J123" s="140">
        <f t="shared" si="33"/>
        <v>922.21800000000007</v>
      </c>
      <c r="K123" s="341">
        <f>'CĐT- BQLDA'!D73</f>
        <v>0</v>
      </c>
      <c r="L123" s="341">
        <f>'CĐT- BQLDA'!E73</f>
        <v>922.21800000000007</v>
      </c>
      <c r="M123" s="341"/>
      <c r="N123" s="140">
        <f t="shared" si="34"/>
        <v>463.25399999999996</v>
      </c>
      <c r="O123" s="141">
        <f>+'CĐT- BQLDA'!G73</f>
        <v>0</v>
      </c>
      <c r="P123" s="141">
        <f>+'CĐT- BQLDA'!AK73</f>
        <v>463.25399999999996</v>
      </c>
      <c r="Q123" s="295">
        <f t="shared" si="28"/>
        <v>50.23259142632218</v>
      </c>
      <c r="R123" s="295"/>
      <c r="S123" s="295">
        <f t="shared" si="29"/>
        <v>50.23259142632218</v>
      </c>
      <c r="T123" s="1175"/>
      <c r="U123" s="487"/>
      <c r="V123" s="8"/>
      <c r="W123" s="8"/>
      <c r="X123" s="8"/>
      <c r="Y123" s="8"/>
      <c r="Z123" s="8"/>
      <c r="AA123" s="8"/>
      <c r="AB123" s="8"/>
      <c r="AC123" s="8"/>
      <c r="AD123" s="8"/>
      <c r="AE123" s="8"/>
      <c r="AF123" s="8"/>
    </row>
    <row r="124" spans="1:32" x14ac:dyDescent="0.25">
      <c r="A124" s="374">
        <v>7</v>
      </c>
      <c r="B124" s="340" t="str">
        <f>'CĐT- BQLDA'!B74</f>
        <v>Đường ra vùng sản xuất Cốc Cá-Ngườm Hoài - Cò Mòi Nà Cuốn- Nôi Đồng Cò cá, xã Đàm Thủy</v>
      </c>
      <c r="C124" s="340"/>
      <c r="D124" s="340"/>
      <c r="E124" s="340"/>
      <c r="F124" s="340"/>
      <c r="G124" s="340"/>
      <c r="H124" s="340"/>
      <c r="I124" s="340"/>
      <c r="J124" s="140">
        <f t="shared" ref="J124:J144" si="35">+K124+L124</f>
        <v>922.21800000000007</v>
      </c>
      <c r="K124" s="341">
        <f>'CĐT- BQLDA'!D74</f>
        <v>0</v>
      </c>
      <c r="L124" s="341">
        <f>'CĐT- BQLDA'!E74</f>
        <v>922.21800000000007</v>
      </c>
      <c r="M124" s="341"/>
      <c r="N124" s="140">
        <f t="shared" si="34"/>
        <v>461.94500000000005</v>
      </c>
      <c r="O124" s="141">
        <f>+'CĐT- BQLDA'!G74</f>
        <v>0</v>
      </c>
      <c r="P124" s="141">
        <f>+'CĐT- BQLDA'!AK74</f>
        <v>461.94500000000005</v>
      </c>
      <c r="Q124" s="295">
        <f t="shared" si="28"/>
        <v>50.09065101743839</v>
      </c>
      <c r="R124" s="295"/>
      <c r="S124" s="295">
        <f t="shared" si="29"/>
        <v>50.09065101743839</v>
      </c>
      <c r="T124" s="1175"/>
      <c r="U124" s="487"/>
      <c r="V124" s="8"/>
      <c r="W124" s="8"/>
      <c r="X124" s="8"/>
      <c r="Y124" s="8"/>
      <c r="Z124" s="8"/>
      <c r="AA124" s="8"/>
      <c r="AB124" s="8"/>
      <c r="AC124" s="8"/>
      <c r="AD124" s="8"/>
      <c r="AE124" s="8"/>
      <c r="AF124" s="8"/>
    </row>
    <row r="125" spans="1:32" x14ac:dyDescent="0.25">
      <c r="A125" s="374">
        <v>8</v>
      </c>
      <c r="B125" s="340" t="str">
        <f>'CĐT- BQLDA'!B75</f>
        <v>Đường nội đồng Pác Tạng- Nà Ra - Cốc Trú, xã Đàm Thủy</v>
      </c>
      <c r="C125" s="340"/>
      <c r="D125" s="340"/>
      <c r="E125" s="340"/>
      <c r="F125" s="340"/>
      <c r="G125" s="340"/>
      <c r="H125" s="340"/>
      <c r="I125" s="340"/>
      <c r="J125" s="140">
        <f t="shared" si="35"/>
        <v>922.21800000000007</v>
      </c>
      <c r="K125" s="341">
        <f>'CĐT- BQLDA'!D75</f>
        <v>0</v>
      </c>
      <c r="L125" s="341">
        <f>'CĐT- BQLDA'!E75</f>
        <v>922.21800000000007</v>
      </c>
      <c r="M125" s="341"/>
      <c r="N125" s="140">
        <f t="shared" si="34"/>
        <v>470.05899999999997</v>
      </c>
      <c r="O125" s="141">
        <f>+'CĐT- BQLDA'!G75</f>
        <v>0</v>
      </c>
      <c r="P125" s="141">
        <f>+'CĐT- BQLDA'!AK75</f>
        <v>470.05899999999997</v>
      </c>
      <c r="Q125" s="295">
        <f t="shared" si="28"/>
        <v>50.970486370901448</v>
      </c>
      <c r="R125" s="295"/>
      <c r="S125" s="295">
        <f t="shared" si="29"/>
        <v>50.970486370901448</v>
      </c>
      <c r="T125" s="1175"/>
      <c r="U125" s="487"/>
      <c r="V125" s="8"/>
      <c r="W125" s="8"/>
      <c r="X125" s="8"/>
      <c r="Y125" s="8"/>
      <c r="Z125" s="8"/>
      <c r="AA125" s="8"/>
      <c r="AB125" s="8"/>
      <c r="AC125" s="8"/>
      <c r="AD125" s="8"/>
      <c r="AE125" s="8"/>
      <c r="AF125" s="8"/>
    </row>
    <row r="126" spans="1:32" x14ac:dyDescent="0.25">
      <c r="A126" s="374">
        <v>9</v>
      </c>
      <c r="B126" s="340" t="str">
        <f>'CĐT- BQLDA'!B76</f>
        <v>Đường GT Bản Thuôn, xã Đàm Thủy</v>
      </c>
      <c r="C126" s="340"/>
      <c r="D126" s="340"/>
      <c r="E126" s="340"/>
      <c r="F126" s="340"/>
      <c r="G126" s="340"/>
      <c r="H126" s="340"/>
      <c r="I126" s="340"/>
      <c r="J126" s="140">
        <f t="shared" si="35"/>
        <v>307.40600000000001</v>
      </c>
      <c r="K126" s="341">
        <f>'CĐT- BQLDA'!D76</f>
        <v>0</v>
      </c>
      <c r="L126" s="341">
        <f>'CĐT- BQLDA'!E76</f>
        <v>307.40600000000001</v>
      </c>
      <c r="M126" s="341"/>
      <c r="N126" s="140">
        <f t="shared" si="34"/>
        <v>299.32500000000005</v>
      </c>
      <c r="O126" s="141">
        <f>+'CĐT- BQLDA'!G76</f>
        <v>0</v>
      </c>
      <c r="P126" s="141">
        <f>+'CĐT- BQLDA'!AK76</f>
        <v>299.32500000000005</v>
      </c>
      <c r="Q126" s="295">
        <f t="shared" si="28"/>
        <v>97.371228928517993</v>
      </c>
      <c r="R126" s="295"/>
      <c r="S126" s="295">
        <f t="shared" si="29"/>
        <v>97.371228928517993</v>
      </c>
      <c r="T126" s="1175"/>
      <c r="U126" s="487"/>
      <c r="V126" s="8"/>
      <c r="W126" s="8"/>
      <c r="X126" s="8"/>
      <c r="Y126" s="8"/>
      <c r="Z126" s="8"/>
      <c r="AA126" s="8"/>
      <c r="AB126" s="8"/>
      <c r="AC126" s="8"/>
      <c r="AD126" s="8"/>
      <c r="AE126" s="8"/>
      <c r="AF126" s="8"/>
    </row>
    <row r="127" spans="1:32" x14ac:dyDescent="0.25">
      <c r="A127" s="374">
        <v>10</v>
      </c>
      <c r="B127" s="340" t="str">
        <f>'CĐT- BQLDA'!B77</f>
        <v>Đường nội đồng Bản Thay - Boong Trên - Boong Dưới, xã Chí Viễn</v>
      </c>
      <c r="C127" s="340"/>
      <c r="D127" s="340"/>
      <c r="E127" s="340"/>
      <c r="F127" s="340"/>
      <c r="G127" s="340"/>
      <c r="H127" s="340"/>
      <c r="I127" s="340"/>
      <c r="J127" s="140">
        <f t="shared" si="35"/>
        <v>922.21799999999996</v>
      </c>
      <c r="K127" s="341">
        <f>'CĐT- BQLDA'!D77</f>
        <v>0</v>
      </c>
      <c r="L127" s="341">
        <f>'CĐT- BQLDA'!E77</f>
        <v>922.21799999999996</v>
      </c>
      <c r="M127" s="341"/>
      <c r="N127" s="140">
        <f t="shared" si="34"/>
        <v>895.4</v>
      </c>
      <c r="O127" s="141">
        <f>+'CĐT- BQLDA'!G77</f>
        <v>0</v>
      </c>
      <c r="P127" s="361">
        <f>+'CĐT- BQLDA'!AK77</f>
        <v>895.4</v>
      </c>
      <c r="Q127" s="295">
        <f t="shared" si="28"/>
        <v>97.092010782699973</v>
      </c>
      <c r="R127" s="295"/>
      <c r="S127" s="295">
        <f t="shared" si="29"/>
        <v>97.092010782699973</v>
      </c>
      <c r="T127" s="1175"/>
      <c r="U127" s="487"/>
      <c r="V127" s="8"/>
      <c r="W127" s="8"/>
      <c r="X127" s="8"/>
      <c r="Y127" s="8"/>
      <c r="Z127" s="8"/>
      <c r="AA127" s="8"/>
      <c r="AB127" s="8"/>
      <c r="AC127" s="8"/>
      <c r="AD127" s="8"/>
      <c r="AE127" s="8"/>
      <c r="AF127" s="8"/>
    </row>
    <row r="128" spans="1:32" x14ac:dyDescent="0.25">
      <c r="A128" s="374">
        <v>11</v>
      </c>
      <c r="B128" s="340" t="str">
        <f>'CĐT- BQLDA'!B78</f>
        <v>Đường nội đồng Lũng Hoạt -Đoỏng Đeng-Gò Ma, xã Chí Viễn</v>
      </c>
      <c r="C128" s="340"/>
      <c r="D128" s="340"/>
      <c r="E128" s="340"/>
      <c r="F128" s="340"/>
      <c r="G128" s="340"/>
      <c r="H128" s="340"/>
      <c r="I128" s="340"/>
      <c r="J128" s="140">
        <f t="shared" si="35"/>
        <v>922.21799999999996</v>
      </c>
      <c r="K128" s="341">
        <f>'CĐT- BQLDA'!D78</f>
        <v>0</v>
      </c>
      <c r="L128" s="341">
        <f>'CĐT- BQLDA'!E78</f>
        <v>922.21799999999996</v>
      </c>
      <c r="M128" s="341"/>
      <c r="N128" s="140">
        <f t="shared" si="34"/>
        <v>895.95199999999988</v>
      </c>
      <c r="O128" s="141">
        <f>+'CĐT- BQLDA'!G78</f>
        <v>0</v>
      </c>
      <c r="P128" s="361">
        <f>+'CĐT- BQLDA'!AK78</f>
        <v>895.95199999999988</v>
      </c>
      <c r="Q128" s="295">
        <f t="shared" si="28"/>
        <v>97.151866478424836</v>
      </c>
      <c r="R128" s="295"/>
      <c r="S128" s="295">
        <f t="shared" si="29"/>
        <v>97.151866478424836</v>
      </c>
      <c r="T128" s="1175"/>
      <c r="U128" s="487"/>
      <c r="V128" s="8"/>
      <c r="W128" s="8"/>
      <c r="X128" s="8"/>
      <c r="Y128" s="8"/>
      <c r="Z128" s="8"/>
      <c r="AA128" s="8"/>
      <c r="AB128" s="8"/>
      <c r="AC128" s="8"/>
      <c r="AD128" s="8"/>
      <c r="AE128" s="8"/>
      <c r="AF128" s="8"/>
    </row>
    <row r="129" spans="1:32" x14ac:dyDescent="0.25">
      <c r="A129" s="374">
        <v>12</v>
      </c>
      <c r="B129" s="340" t="str">
        <f>'CĐT- BQLDA'!B79</f>
        <v>Đường nội đồng Keo Háng-Thanh Lâm-Phia Đeng, xã Chí Viễn</v>
      </c>
      <c r="C129" s="340"/>
      <c r="D129" s="340"/>
      <c r="E129" s="340"/>
      <c r="F129" s="340"/>
      <c r="G129" s="340"/>
      <c r="H129" s="340"/>
      <c r="I129" s="340"/>
      <c r="J129" s="140">
        <f t="shared" si="35"/>
        <v>922.21799999999996</v>
      </c>
      <c r="K129" s="341">
        <f>'CĐT- BQLDA'!D79</f>
        <v>0</v>
      </c>
      <c r="L129" s="341">
        <f>'CĐT- BQLDA'!E79</f>
        <v>922.21799999999996</v>
      </c>
      <c r="M129" s="341"/>
      <c r="N129" s="140">
        <f t="shared" si="34"/>
        <v>483.04599999999994</v>
      </c>
      <c r="O129" s="141">
        <f>+'CĐT- BQLDA'!G79</f>
        <v>0</v>
      </c>
      <c r="P129" s="361">
        <f>+'CĐT- BQLDA'!AK79</f>
        <v>483.04599999999994</v>
      </c>
      <c r="Q129" s="295">
        <f t="shared" ref="Q129:Q160" si="36">+N129/J129*100</f>
        <v>52.37872173390673</v>
      </c>
      <c r="R129" s="295"/>
      <c r="S129" s="295">
        <f t="shared" ref="S129:S160" si="37">+P129/L129*100</f>
        <v>52.37872173390673</v>
      </c>
      <c r="T129" s="1175"/>
      <c r="U129" s="487"/>
      <c r="V129" s="8"/>
      <c r="W129" s="8"/>
      <c r="X129" s="8"/>
      <c r="Y129" s="8"/>
      <c r="Z129" s="8"/>
      <c r="AA129" s="8"/>
      <c r="AB129" s="8"/>
      <c r="AC129" s="8"/>
      <c r="AD129" s="8"/>
      <c r="AE129" s="8"/>
      <c r="AF129" s="8"/>
    </row>
    <row r="130" spans="1:32" x14ac:dyDescent="0.25">
      <c r="A130" s="374">
        <v>13</v>
      </c>
      <c r="B130" s="340" t="str">
        <f>'CĐT- BQLDA'!B80</f>
        <v>Đường nội đồng xóm Pác Mác - Lũng Nội, xã Chí Viễn</v>
      </c>
      <c r="C130" s="340"/>
      <c r="D130" s="340"/>
      <c r="E130" s="340"/>
      <c r="F130" s="340"/>
      <c r="G130" s="340"/>
      <c r="H130" s="340"/>
      <c r="I130" s="340"/>
      <c r="J130" s="140">
        <f t="shared" si="35"/>
        <v>614.81200000000001</v>
      </c>
      <c r="K130" s="341">
        <f>'CĐT- BQLDA'!D80</f>
        <v>0</v>
      </c>
      <c r="L130" s="341">
        <f>'CĐT- BQLDA'!E80</f>
        <v>614.81200000000001</v>
      </c>
      <c r="M130" s="341"/>
      <c r="N130" s="140">
        <f t="shared" si="34"/>
        <v>596.89700000000005</v>
      </c>
      <c r="O130" s="141">
        <f>+'CĐT- BQLDA'!G80</f>
        <v>0</v>
      </c>
      <c r="P130" s="361">
        <f>+'CĐT- BQLDA'!AK80</f>
        <v>596.89700000000005</v>
      </c>
      <c r="Q130" s="295">
        <f t="shared" si="36"/>
        <v>97.08610111708947</v>
      </c>
      <c r="R130" s="295"/>
      <c r="S130" s="295">
        <f t="shared" si="37"/>
        <v>97.08610111708947</v>
      </c>
      <c r="T130" s="1176"/>
      <c r="U130" s="487"/>
      <c r="V130" s="8"/>
      <c r="W130" s="8"/>
      <c r="X130" s="8"/>
      <c r="Y130" s="8"/>
      <c r="Z130" s="8"/>
      <c r="AA130" s="8"/>
      <c r="AB130" s="8"/>
      <c r="AC130" s="8"/>
      <c r="AD130" s="8"/>
      <c r="AE130" s="8"/>
      <c r="AF130" s="8"/>
    </row>
    <row r="131" spans="1:32" x14ac:dyDescent="0.25">
      <c r="A131" s="374">
        <v>14</v>
      </c>
      <c r="B131" s="294" t="str">
        <f>'CĐT- CÁC XÃ'!B231</f>
        <v>Mương thủy lợi xóm Đồng Soa, xã Tri Phương</v>
      </c>
      <c r="C131" s="294"/>
      <c r="D131" s="294"/>
      <c r="E131" s="294"/>
      <c r="F131" s="294"/>
      <c r="G131" s="294"/>
      <c r="H131" s="294"/>
      <c r="I131" s="294"/>
      <c r="J131" s="140">
        <f t="shared" si="35"/>
        <v>1150</v>
      </c>
      <c r="K131" s="140">
        <f>'CĐT- CÁC XÃ'!D231</f>
        <v>0</v>
      </c>
      <c r="L131" s="140">
        <f>'CĐT- CÁC XÃ'!E231</f>
        <v>1150</v>
      </c>
      <c r="M131" s="140"/>
      <c r="N131" s="140">
        <f t="shared" si="34"/>
        <v>1067.962</v>
      </c>
      <c r="O131" s="145">
        <f>'CĐT- CÁC XÃ'!G231</f>
        <v>0</v>
      </c>
      <c r="P131" s="145">
        <f>'CĐT- CÁC XÃ'!AI231</f>
        <v>1067.962</v>
      </c>
      <c r="Q131" s="295">
        <f t="shared" si="36"/>
        <v>92.866260869565224</v>
      </c>
      <c r="R131" s="295"/>
      <c r="S131" s="295">
        <f t="shared" si="37"/>
        <v>92.866260869565224</v>
      </c>
      <c r="T131" s="1177" t="s">
        <v>487</v>
      </c>
      <c r="U131" s="500"/>
    </row>
    <row r="132" spans="1:32" x14ac:dyDescent="0.25">
      <c r="A132" s="374">
        <v>15</v>
      </c>
      <c r="B132" s="294" t="str">
        <f>'CĐT- CÁC XÃ'!B232</f>
        <v>Đường GTNT xóm Hợp Thành, xã Tri Phương</v>
      </c>
      <c r="C132" s="294"/>
      <c r="D132" s="294"/>
      <c r="E132" s="294"/>
      <c r="F132" s="294"/>
      <c r="G132" s="294"/>
      <c r="H132" s="294"/>
      <c r="I132" s="294"/>
      <c r="J132" s="140">
        <f t="shared" si="35"/>
        <v>1226</v>
      </c>
      <c r="K132" s="140">
        <f>'CĐT- CÁC XÃ'!D232</f>
        <v>0</v>
      </c>
      <c r="L132" s="140">
        <f>'CĐT- CÁC XÃ'!E232</f>
        <v>1226</v>
      </c>
      <c r="M132" s="140"/>
      <c r="N132" s="140">
        <f t="shared" si="34"/>
        <v>1095.903</v>
      </c>
      <c r="O132" s="145">
        <f>'CĐT- CÁC XÃ'!G232</f>
        <v>0</v>
      </c>
      <c r="P132" s="145">
        <f>'CĐT- CÁC XÃ'!AI232</f>
        <v>1095.903</v>
      </c>
      <c r="Q132" s="295">
        <f t="shared" si="36"/>
        <v>89.388499184339324</v>
      </c>
      <c r="R132" s="295"/>
      <c r="S132" s="295">
        <f t="shared" si="37"/>
        <v>89.388499184339324</v>
      </c>
      <c r="T132" s="1178"/>
      <c r="U132" s="500"/>
    </row>
    <row r="133" spans="1:32" x14ac:dyDescent="0.25">
      <c r="A133" s="374">
        <v>16</v>
      </c>
      <c r="B133" s="294" t="str">
        <f>'CĐT- CÁC XÃ'!B252</f>
        <v>Đường nội đồng xóm Bản Súm, xã Xuân Nội</v>
      </c>
      <c r="C133" s="294"/>
      <c r="D133" s="294"/>
      <c r="E133" s="294"/>
      <c r="F133" s="294"/>
      <c r="G133" s="294"/>
      <c r="H133" s="294"/>
      <c r="I133" s="294"/>
      <c r="J133" s="140">
        <f t="shared" si="35"/>
        <v>1019</v>
      </c>
      <c r="K133" s="140">
        <f>'CĐT- CÁC XÃ'!D252</f>
        <v>0</v>
      </c>
      <c r="L133" s="140">
        <f>'CĐT- CÁC XÃ'!E252</f>
        <v>1019</v>
      </c>
      <c r="M133" s="140"/>
      <c r="N133" s="140">
        <f t="shared" si="34"/>
        <v>0</v>
      </c>
      <c r="O133" s="145">
        <f>'CĐT- CÁC XÃ'!G252</f>
        <v>0</v>
      </c>
      <c r="P133" s="145">
        <f>'CĐT- CÁC XÃ'!AI252</f>
        <v>0</v>
      </c>
      <c r="Q133" s="295">
        <f t="shared" si="36"/>
        <v>0</v>
      </c>
      <c r="R133" s="295"/>
      <c r="S133" s="295">
        <f t="shared" si="37"/>
        <v>0</v>
      </c>
      <c r="T133" s="1178"/>
      <c r="U133" s="500"/>
    </row>
    <row r="134" spans="1:32" x14ac:dyDescent="0.25">
      <c r="A134" s="374">
        <v>17</v>
      </c>
      <c r="B134" s="294" t="str">
        <f>'CĐT- CÁC XÃ'!B253</f>
        <v>Đường nội đồng xóm Lũng Mười, xã Xuân Nội</v>
      </c>
      <c r="C134" s="294"/>
      <c r="D134" s="294"/>
      <c r="E134" s="294"/>
      <c r="F134" s="294"/>
      <c r="G134" s="294"/>
      <c r="H134" s="294"/>
      <c r="I134" s="294"/>
      <c r="J134" s="140">
        <f t="shared" si="35"/>
        <v>1000</v>
      </c>
      <c r="K134" s="140">
        <f>'CĐT- CÁC XÃ'!D253</f>
        <v>0</v>
      </c>
      <c r="L134" s="140">
        <f>'CĐT- CÁC XÃ'!E253</f>
        <v>1000</v>
      </c>
      <c r="M134" s="140"/>
      <c r="N134" s="140">
        <f t="shared" si="34"/>
        <v>0</v>
      </c>
      <c r="O134" s="145">
        <f>'CĐT- CÁC XÃ'!G253</f>
        <v>0</v>
      </c>
      <c r="P134" s="145">
        <f>'CĐT- CÁC XÃ'!AI253</f>
        <v>0</v>
      </c>
      <c r="Q134" s="295">
        <f t="shared" si="36"/>
        <v>0</v>
      </c>
      <c r="R134" s="295"/>
      <c r="S134" s="295">
        <f t="shared" si="37"/>
        <v>0</v>
      </c>
      <c r="T134" s="1178"/>
      <c r="U134" s="500"/>
    </row>
    <row r="135" spans="1:32" x14ac:dyDescent="0.25">
      <c r="A135" s="374">
        <v>18</v>
      </c>
      <c r="B135" s="294" t="str">
        <f>'CĐT- CÁC XÃ'!B305</f>
        <v>Mở tuyến đường GTNT nội đồng xóm Cô Tó B, xã Cô Mười</v>
      </c>
      <c r="C135" s="294"/>
      <c r="D135" s="294"/>
      <c r="E135" s="294"/>
      <c r="F135" s="294"/>
      <c r="G135" s="294"/>
      <c r="H135" s="294"/>
      <c r="I135" s="294"/>
      <c r="J135" s="140">
        <f t="shared" si="35"/>
        <v>474</v>
      </c>
      <c r="K135" s="140">
        <f>'CĐT- CÁC XÃ'!D305</f>
        <v>0</v>
      </c>
      <c r="L135" s="140">
        <f>'CĐT- CÁC XÃ'!E305</f>
        <v>474</v>
      </c>
      <c r="M135" s="140"/>
      <c r="N135" s="140">
        <f t="shared" si="34"/>
        <v>0</v>
      </c>
      <c r="O135" s="145">
        <f>'CĐT- CÁC XÃ'!G305</f>
        <v>0</v>
      </c>
      <c r="P135" s="145">
        <f>'CĐT- CÁC XÃ'!AI305</f>
        <v>0</v>
      </c>
      <c r="Q135" s="295">
        <f t="shared" si="36"/>
        <v>0</v>
      </c>
      <c r="R135" s="295"/>
      <c r="S135" s="295">
        <f t="shared" si="37"/>
        <v>0</v>
      </c>
      <c r="T135" s="1178"/>
      <c r="U135" s="500"/>
    </row>
    <row r="136" spans="1:32" x14ac:dyDescent="0.25">
      <c r="A136" s="374">
        <v>19</v>
      </c>
      <c r="B136" s="294" t="str">
        <f>'CĐT- CÁC XÃ'!B306</f>
        <v>Mương Thủy lợi Thang Lý xóm Vạc Khoang, xã Cô Mười</v>
      </c>
      <c r="C136" s="294"/>
      <c r="D136" s="294"/>
      <c r="E136" s="294"/>
      <c r="F136" s="294"/>
      <c r="G136" s="294"/>
      <c r="H136" s="294"/>
      <c r="I136" s="294"/>
      <c r="J136" s="140">
        <f t="shared" si="35"/>
        <v>357</v>
      </c>
      <c r="K136" s="140">
        <f>'CĐT- CÁC XÃ'!D306</f>
        <v>0</v>
      </c>
      <c r="L136" s="140">
        <f>'CĐT- CÁC XÃ'!E306</f>
        <v>357</v>
      </c>
      <c r="M136" s="140"/>
      <c r="N136" s="140">
        <f t="shared" si="34"/>
        <v>0</v>
      </c>
      <c r="O136" s="145">
        <f>'CĐT- CÁC XÃ'!G306</f>
        <v>0</v>
      </c>
      <c r="P136" s="145">
        <f>'CĐT- CÁC XÃ'!AI306</f>
        <v>0</v>
      </c>
      <c r="Q136" s="295">
        <f t="shared" si="36"/>
        <v>0</v>
      </c>
      <c r="R136" s="295"/>
      <c r="S136" s="295">
        <f t="shared" si="37"/>
        <v>0</v>
      </c>
      <c r="T136" s="1178"/>
      <c r="U136" s="500"/>
    </row>
    <row r="137" spans="1:32" x14ac:dyDescent="0.25">
      <c r="A137" s="374">
        <v>20</v>
      </c>
      <c r="B137" s="294" t="str">
        <f>'CĐT- CÁC XÃ'!B307</f>
        <v>Đường bê tông GTNT xóm Lũng Táo, xã Cô Mười</v>
      </c>
      <c r="C137" s="294"/>
      <c r="D137" s="294"/>
      <c r="E137" s="294"/>
      <c r="F137" s="294"/>
      <c r="G137" s="294"/>
      <c r="H137" s="294"/>
      <c r="I137" s="294"/>
      <c r="J137" s="140">
        <f t="shared" si="35"/>
        <v>237</v>
      </c>
      <c r="K137" s="140">
        <f>'CĐT- CÁC XÃ'!D307</f>
        <v>0</v>
      </c>
      <c r="L137" s="140">
        <f>'CĐT- CÁC XÃ'!E307</f>
        <v>237</v>
      </c>
      <c r="M137" s="140"/>
      <c r="N137" s="140">
        <f t="shared" si="34"/>
        <v>0</v>
      </c>
      <c r="O137" s="145">
        <f>'CĐT- CÁC XÃ'!G307</f>
        <v>0</v>
      </c>
      <c r="P137" s="145">
        <f>'CĐT- CÁC XÃ'!AI307</f>
        <v>0</v>
      </c>
      <c r="Q137" s="295">
        <f t="shared" si="36"/>
        <v>0</v>
      </c>
      <c r="R137" s="295"/>
      <c r="S137" s="295">
        <f t="shared" si="37"/>
        <v>0</v>
      </c>
      <c r="T137" s="1178"/>
      <c r="U137" s="500"/>
    </row>
    <row r="138" spans="1:32" x14ac:dyDescent="0.25">
      <c r="A138" s="374">
        <v>21</v>
      </c>
      <c r="B138" s="294" t="str">
        <f>'CĐT- CÁC XÃ'!B308</f>
        <v>Đường nội đồng xóm Cô Mười, xã Cô Mười</v>
      </c>
      <c r="C138" s="294"/>
      <c r="D138" s="294"/>
      <c r="E138" s="294"/>
      <c r="F138" s="294"/>
      <c r="G138" s="294"/>
      <c r="H138" s="294"/>
      <c r="I138" s="294"/>
      <c r="J138" s="140">
        <f t="shared" si="35"/>
        <v>357</v>
      </c>
      <c r="K138" s="140">
        <f>'CĐT- CÁC XÃ'!D308</f>
        <v>0</v>
      </c>
      <c r="L138" s="140">
        <f>'CĐT- CÁC XÃ'!E308</f>
        <v>357</v>
      </c>
      <c r="M138" s="140"/>
      <c r="N138" s="140">
        <f t="shared" si="34"/>
        <v>0</v>
      </c>
      <c r="O138" s="145">
        <f>'CĐT- CÁC XÃ'!G308</f>
        <v>0</v>
      </c>
      <c r="P138" s="145">
        <f>'CĐT- CÁC XÃ'!AI308</f>
        <v>0</v>
      </c>
      <c r="Q138" s="295">
        <f t="shared" si="36"/>
        <v>0</v>
      </c>
      <c r="R138" s="295"/>
      <c r="S138" s="295">
        <f t="shared" si="37"/>
        <v>0</v>
      </c>
      <c r="T138" s="1179"/>
      <c r="U138" s="500"/>
    </row>
    <row r="139" spans="1:32" x14ac:dyDescent="0.25">
      <c r="A139" s="374">
        <v>22</v>
      </c>
      <c r="B139" s="294" t="str">
        <f>'CĐT- BQLDA'!B127</f>
        <v>Đường  GTNT Cả Hoàn - Cả Pắng xã Quang Vinh</v>
      </c>
      <c r="C139" s="294"/>
      <c r="D139" s="294"/>
      <c r="E139" s="294"/>
      <c r="F139" s="294"/>
      <c r="G139" s="294"/>
      <c r="H139" s="294"/>
      <c r="I139" s="294"/>
      <c r="J139" s="140">
        <f t="shared" si="35"/>
        <v>421</v>
      </c>
      <c r="K139" s="140">
        <f>'CĐT- BQLDA'!D127</f>
        <v>0</v>
      </c>
      <c r="L139" s="140">
        <f>'CĐT- BQLDA'!E127</f>
        <v>421</v>
      </c>
      <c r="M139" s="140"/>
      <c r="N139" s="140">
        <f t="shared" si="34"/>
        <v>326.24099999999999</v>
      </c>
      <c r="O139" s="145">
        <f>'CĐT- BQLDA'!G127</f>
        <v>0</v>
      </c>
      <c r="P139" s="145">
        <f>'CĐT- BQLDA'!AK127</f>
        <v>326.24099999999999</v>
      </c>
      <c r="Q139" s="295">
        <f t="shared" si="36"/>
        <v>77.491923990498819</v>
      </c>
      <c r="R139" s="295"/>
      <c r="S139" s="295">
        <f t="shared" si="37"/>
        <v>77.491923990498819</v>
      </c>
      <c r="T139" s="296"/>
      <c r="U139" s="204"/>
    </row>
    <row r="140" spans="1:32" x14ac:dyDescent="0.25">
      <c r="A140" s="374">
        <v>23</v>
      </c>
      <c r="B140" s="294" t="str">
        <f>'CĐT- CÁC XÃ'!B254</f>
        <v>Đường bê tông GTNT từ UBND xã đến xóm Mán Đâư, xã Xuân Nội</v>
      </c>
      <c r="C140" s="294"/>
      <c r="D140" s="294"/>
      <c r="E140" s="294"/>
      <c r="F140" s="294"/>
      <c r="G140" s="294"/>
      <c r="H140" s="294"/>
      <c r="I140" s="294"/>
      <c r="J140" s="140">
        <f t="shared" si="35"/>
        <v>2624.8</v>
      </c>
      <c r="K140" s="140">
        <f>'CĐT- CÁC XÃ'!D254</f>
        <v>0</v>
      </c>
      <c r="L140" s="140">
        <f>'CĐT- CÁC XÃ'!E254</f>
        <v>2624.8</v>
      </c>
      <c r="M140" s="140"/>
      <c r="N140" s="140">
        <f t="shared" si="34"/>
        <v>2312.9650000000001</v>
      </c>
      <c r="O140" s="145">
        <f>'CĐT- CÁC XÃ'!G254</f>
        <v>0</v>
      </c>
      <c r="P140" s="145">
        <f>'CĐT- CÁC XÃ'!AI254</f>
        <v>2312.9650000000001</v>
      </c>
      <c r="Q140" s="295">
        <f t="shared" si="36"/>
        <v>88.119666260286493</v>
      </c>
      <c r="R140" s="295"/>
      <c r="S140" s="295">
        <f t="shared" si="37"/>
        <v>88.119666260286493</v>
      </c>
      <c r="T140" s="296"/>
      <c r="U140" s="204"/>
    </row>
    <row r="141" spans="1:32" x14ac:dyDescent="0.25">
      <c r="A141" s="374">
        <v>24</v>
      </c>
      <c r="B141" s="340" t="str">
        <f>'CĐT- BQLDA'!B81</f>
        <v>Hỗ trợ HTX nông nghiệp (Trụ sở làm việc HTX Tuấn Anh)</v>
      </c>
      <c r="C141" s="340"/>
      <c r="D141" s="340"/>
      <c r="E141" s="340"/>
      <c r="F141" s="340"/>
      <c r="G141" s="340"/>
      <c r="H141" s="340"/>
      <c r="I141" s="340"/>
      <c r="J141" s="140">
        <f t="shared" si="35"/>
        <v>1200</v>
      </c>
      <c r="K141" s="140">
        <f>'CĐT- BQLDA'!D81</f>
        <v>0</v>
      </c>
      <c r="L141" s="140">
        <f>'CĐT- BQLDA'!E81</f>
        <v>1200</v>
      </c>
      <c r="M141" s="140"/>
      <c r="N141" s="141">
        <f t="shared" si="34"/>
        <v>0</v>
      </c>
      <c r="O141" s="141">
        <f>'CĐT- BQLDA'!G81</f>
        <v>0</v>
      </c>
      <c r="P141" s="141">
        <f>'CĐT- BQLDA'!AK81</f>
        <v>0</v>
      </c>
      <c r="Q141" s="141">
        <f t="shared" si="36"/>
        <v>0</v>
      </c>
      <c r="R141" s="141"/>
      <c r="S141" s="674">
        <f t="shared" si="37"/>
        <v>0</v>
      </c>
      <c r="T141" s="662"/>
      <c r="U141" s="487"/>
      <c r="V141" s="8"/>
      <c r="W141" s="8"/>
      <c r="X141" s="8"/>
      <c r="Y141" s="8"/>
      <c r="Z141" s="8"/>
      <c r="AA141" s="8"/>
      <c r="AB141" s="8"/>
      <c r="AC141" s="8"/>
      <c r="AD141" s="8"/>
      <c r="AE141" s="8"/>
      <c r="AF141" s="8"/>
    </row>
    <row r="142" spans="1:32" s="3" customFormat="1" x14ac:dyDescent="0.2">
      <c r="A142" s="336" t="s">
        <v>610</v>
      </c>
      <c r="B142" s="333" t="s">
        <v>611</v>
      </c>
      <c r="C142" s="333"/>
      <c r="D142" s="333"/>
      <c r="E142" s="333"/>
      <c r="F142" s="333"/>
      <c r="G142" s="333"/>
      <c r="H142" s="333"/>
      <c r="I142" s="333"/>
      <c r="J142" s="143" t="e">
        <f>+K142+L142</f>
        <v>#REF!</v>
      </c>
      <c r="K142" s="143"/>
      <c r="L142" s="143" t="e">
        <f>+#REF!</f>
        <v>#REF!</v>
      </c>
      <c r="M142" s="143"/>
      <c r="N142" s="271" t="e">
        <f>+O142+P142</f>
        <v>#REF!</v>
      </c>
      <c r="O142" s="271"/>
      <c r="P142" s="271" t="e">
        <f>+#REF!</f>
        <v>#REF!</v>
      </c>
      <c r="Q142" s="271" t="e">
        <f t="shared" si="36"/>
        <v>#REF!</v>
      </c>
      <c r="R142" s="271"/>
      <c r="S142" s="675" t="e">
        <f t="shared" si="37"/>
        <v>#REF!</v>
      </c>
      <c r="T142" s="673"/>
      <c r="U142" s="490"/>
      <c r="V142" s="9"/>
      <c r="W142" s="9"/>
      <c r="X142" s="9"/>
      <c r="Y142" s="9"/>
      <c r="Z142" s="9"/>
      <c r="AA142" s="9"/>
      <c r="AB142" s="9"/>
      <c r="AC142" s="9"/>
      <c r="AD142" s="9"/>
      <c r="AE142" s="9"/>
      <c r="AF142" s="9"/>
    </row>
    <row r="143" spans="1:32" s="3" customFormat="1" x14ac:dyDescent="0.2">
      <c r="A143" s="336" t="s">
        <v>78</v>
      </c>
      <c r="B143" s="333" t="s">
        <v>106</v>
      </c>
      <c r="C143" s="333"/>
      <c r="D143" s="333"/>
      <c r="E143" s="333"/>
      <c r="F143" s="333"/>
      <c r="G143" s="333"/>
      <c r="H143" s="333"/>
      <c r="I143" s="333"/>
      <c r="J143" s="143" t="e">
        <f>+J144</f>
        <v>#REF!</v>
      </c>
      <c r="K143" s="143"/>
      <c r="L143" s="143" t="e">
        <f>+L144</f>
        <v>#REF!</v>
      </c>
      <c r="M143" s="143"/>
      <c r="N143" s="143" t="e">
        <f>+N144</f>
        <v>#REF!</v>
      </c>
      <c r="O143" s="143"/>
      <c r="P143" s="143" t="e">
        <f>+P144</f>
        <v>#REF!</v>
      </c>
      <c r="Q143" s="271" t="e">
        <f t="shared" si="36"/>
        <v>#REF!</v>
      </c>
      <c r="R143" s="271"/>
      <c r="S143" s="675" t="e">
        <f t="shared" si="37"/>
        <v>#REF!</v>
      </c>
      <c r="T143" s="673"/>
      <c r="U143" s="490"/>
      <c r="V143" s="9"/>
      <c r="W143" s="9"/>
      <c r="X143" s="9"/>
      <c r="Y143" s="9"/>
      <c r="Z143" s="9"/>
      <c r="AA143" s="9"/>
      <c r="AB143" s="9"/>
      <c r="AC143" s="9"/>
      <c r="AD143" s="9"/>
      <c r="AE143" s="9"/>
      <c r="AF143" s="9"/>
    </row>
    <row r="144" spans="1:32" s="3" customFormat="1" x14ac:dyDescent="0.2">
      <c r="A144" s="336" t="s">
        <v>612</v>
      </c>
      <c r="B144" s="333" t="s">
        <v>611</v>
      </c>
      <c r="C144" s="333"/>
      <c r="D144" s="333"/>
      <c r="E144" s="333"/>
      <c r="F144" s="333"/>
      <c r="G144" s="333"/>
      <c r="H144" s="333"/>
      <c r="I144" s="333"/>
      <c r="J144" s="143" t="e">
        <f t="shared" si="35"/>
        <v>#REF!</v>
      </c>
      <c r="K144" s="143"/>
      <c r="L144" s="143" t="e">
        <f>+#REF!</f>
        <v>#REF!</v>
      </c>
      <c r="M144" s="143"/>
      <c r="N144" s="271" t="e">
        <f>+O144+P144</f>
        <v>#REF!</v>
      </c>
      <c r="O144" s="271"/>
      <c r="P144" s="271" t="e">
        <f>+#REF!</f>
        <v>#REF!</v>
      </c>
      <c r="Q144" s="271" t="e">
        <f t="shared" si="36"/>
        <v>#REF!</v>
      </c>
      <c r="R144" s="271"/>
      <c r="S144" s="675" t="e">
        <f t="shared" si="37"/>
        <v>#REF!</v>
      </c>
      <c r="T144" s="673"/>
      <c r="U144" s="490"/>
      <c r="V144" s="9"/>
      <c r="W144" s="9"/>
      <c r="X144" s="9"/>
      <c r="Y144" s="9"/>
      <c r="Z144" s="9"/>
      <c r="AA144" s="9"/>
      <c r="AB144" s="9"/>
      <c r="AC144" s="9"/>
      <c r="AD144" s="9"/>
      <c r="AE144" s="9"/>
      <c r="AF144" s="9"/>
    </row>
    <row r="145" spans="1:32" s="4" customFormat="1" x14ac:dyDescent="0.25">
      <c r="A145" s="356" t="s">
        <v>49</v>
      </c>
      <c r="B145" s="347" t="s">
        <v>320</v>
      </c>
      <c r="C145" s="357"/>
      <c r="D145" s="357"/>
      <c r="E145" s="357"/>
      <c r="F145" s="357"/>
      <c r="G145" s="357"/>
      <c r="H145" s="357"/>
      <c r="I145" s="357"/>
      <c r="J145" s="144">
        <f>+J146+J188</f>
        <v>51326</v>
      </c>
      <c r="K145" s="144">
        <f>+K146+K188</f>
        <v>0</v>
      </c>
      <c r="L145" s="144">
        <f>+L146+L188</f>
        <v>51326</v>
      </c>
      <c r="M145" s="144"/>
      <c r="N145" s="144">
        <f>+N146+N188</f>
        <v>32306.108999999997</v>
      </c>
      <c r="O145" s="144">
        <f>+O146+O188</f>
        <v>0</v>
      </c>
      <c r="P145" s="144">
        <f>+P146+P188</f>
        <v>32306.108999999997</v>
      </c>
      <c r="Q145" s="144">
        <f t="shared" si="36"/>
        <v>62.942970424346335</v>
      </c>
      <c r="R145" s="144"/>
      <c r="S145" s="144">
        <f t="shared" si="37"/>
        <v>62.942970424346335</v>
      </c>
      <c r="T145" s="358"/>
      <c r="U145" s="488"/>
      <c r="V145" s="474"/>
      <c r="W145" s="20"/>
      <c r="X145" s="20"/>
      <c r="Y145" s="20"/>
      <c r="Z145" s="20"/>
      <c r="AA145" s="20"/>
      <c r="AB145" s="20"/>
      <c r="AC145" s="20"/>
      <c r="AD145" s="20"/>
      <c r="AE145" s="20"/>
      <c r="AF145" s="20"/>
    </row>
    <row r="146" spans="1:32" s="4" customFormat="1" x14ac:dyDescent="0.25">
      <c r="A146" s="356" t="s">
        <v>52</v>
      </c>
      <c r="B146" s="357" t="s">
        <v>24</v>
      </c>
      <c r="C146" s="357"/>
      <c r="D146" s="357"/>
      <c r="E146" s="357"/>
      <c r="F146" s="357"/>
      <c r="G146" s="357"/>
      <c r="H146" s="357"/>
      <c r="I146" s="357"/>
      <c r="J146" s="144">
        <f>+J147</f>
        <v>26485</v>
      </c>
      <c r="K146" s="144">
        <f>+K147</f>
        <v>0</v>
      </c>
      <c r="L146" s="144">
        <f>+L147</f>
        <v>26485</v>
      </c>
      <c r="M146" s="144"/>
      <c r="N146" s="144">
        <f>+N147</f>
        <v>16381.722999999998</v>
      </c>
      <c r="O146" s="144">
        <f>+O147</f>
        <v>0</v>
      </c>
      <c r="P146" s="144">
        <f>+P147</f>
        <v>16381.722999999998</v>
      </c>
      <c r="Q146" s="293">
        <f t="shared" si="36"/>
        <v>61.85283367944119</v>
      </c>
      <c r="R146" s="293"/>
      <c r="S146" s="293">
        <f t="shared" si="37"/>
        <v>61.85283367944119</v>
      </c>
      <c r="T146" s="358"/>
      <c r="U146" s="488"/>
      <c r="V146" s="474"/>
      <c r="W146" s="20"/>
      <c r="X146" s="20"/>
      <c r="Y146" s="20"/>
      <c r="Z146" s="20"/>
      <c r="AA146" s="20"/>
      <c r="AB146" s="20"/>
      <c r="AC146" s="20"/>
      <c r="AD146" s="20"/>
      <c r="AE146" s="20"/>
      <c r="AF146" s="20"/>
    </row>
    <row r="147" spans="1:32" s="4" customFormat="1" x14ac:dyDescent="0.25">
      <c r="A147" s="356" t="s">
        <v>607</v>
      </c>
      <c r="B147" s="357" t="s">
        <v>606</v>
      </c>
      <c r="C147" s="357"/>
      <c r="D147" s="357"/>
      <c r="E147" s="357"/>
      <c r="F147" s="357"/>
      <c r="G147" s="357"/>
      <c r="H147" s="357"/>
      <c r="I147" s="357"/>
      <c r="J147" s="144">
        <f>+J148+J176</f>
        <v>26485</v>
      </c>
      <c r="K147" s="144">
        <f>+K148+K176</f>
        <v>0</v>
      </c>
      <c r="L147" s="144">
        <f>+L148+L176</f>
        <v>26485</v>
      </c>
      <c r="M147" s="144"/>
      <c r="N147" s="144">
        <f>+N148+N176</f>
        <v>16381.722999999998</v>
      </c>
      <c r="O147" s="144">
        <f>+O148+O176</f>
        <v>0</v>
      </c>
      <c r="P147" s="144">
        <f>+P148+P176</f>
        <v>16381.722999999998</v>
      </c>
      <c r="Q147" s="293">
        <f t="shared" si="36"/>
        <v>61.85283367944119</v>
      </c>
      <c r="R147" s="293"/>
      <c r="S147" s="293">
        <f t="shared" si="37"/>
        <v>61.85283367944119</v>
      </c>
      <c r="T147" s="358"/>
      <c r="U147" s="488"/>
      <c r="V147" s="474"/>
      <c r="W147" s="20"/>
      <c r="X147" s="20"/>
      <c r="Y147" s="20"/>
      <c r="Z147" s="20"/>
      <c r="AA147" s="20"/>
      <c r="AB147" s="20"/>
      <c r="AC147" s="20"/>
      <c r="AD147" s="20"/>
      <c r="AE147" s="20"/>
      <c r="AF147" s="20"/>
    </row>
    <row r="148" spans="1:32" s="4" customFormat="1" x14ac:dyDescent="0.25">
      <c r="A148" s="356" t="s">
        <v>608</v>
      </c>
      <c r="B148" s="357" t="s">
        <v>309</v>
      </c>
      <c r="C148" s="357"/>
      <c r="D148" s="357"/>
      <c r="E148" s="357"/>
      <c r="F148" s="357"/>
      <c r="G148" s="357"/>
      <c r="H148" s="357"/>
      <c r="I148" s="357"/>
      <c r="J148" s="144">
        <f>+J149</f>
        <v>13803</v>
      </c>
      <c r="K148" s="144">
        <f>+K149</f>
        <v>0</v>
      </c>
      <c r="L148" s="144">
        <f>+L149</f>
        <v>13803</v>
      </c>
      <c r="M148" s="144"/>
      <c r="N148" s="144">
        <f>+N149</f>
        <v>7960.8180000000002</v>
      </c>
      <c r="O148" s="144">
        <f>+O149</f>
        <v>0</v>
      </c>
      <c r="P148" s="144">
        <f>+P149</f>
        <v>7960.8180000000002</v>
      </c>
      <c r="Q148" s="293">
        <f t="shared" si="36"/>
        <v>57.674549011084551</v>
      </c>
      <c r="R148" s="293"/>
      <c r="S148" s="293">
        <f t="shared" si="37"/>
        <v>57.674549011084551</v>
      </c>
      <c r="T148" s="358"/>
      <c r="U148" s="488"/>
      <c r="V148" s="474"/>
      <c r="W148" s="20"/>
      <c r="X148" s="20"/>
      <c r="Y148" s="20"/>
      <c r="Z148" s="20"/>
      <c r="AA148" s="20"/>
      <c r="AB148" s="20"/>
      <c r="AC148" s="20"/>
      <c r="AD148" s="20"/>
      <c r="AE148" s="20"/>
      <c r="AF148" s="20"/>
    </row>
    <row r="149" spans="1:32" s="4" customFormat="1" x14ac:dyDescent="0.25">
      <c r="A149" s="356" t="s">
        <v>6</v>
      </c>
      <c r="B149" s="357" t="s">
        <v>295</v>
      </c>
      <c r="C149" s="357"/>
      <c r="D149" s="357"/>
      <c r="E149" s="357"/>
      <c r="F149" s="357"/>
      <c r="G149" s="357"/>
      <c r="H149" s="357"/>
      <c r="I149" s="357"/>
      <c r="J149" s="144">
        <f t="shared" ref="J149:P149" si="38">SUM(J150:J175)</f>
        <v>13803</v>
      </c>
      <c r="K149" s="144">
        <f t="shared" si="38"/>
        <v>0</v>
      </c>
      <c r="L149" s="144">
        <f>SUM(L150:L175)</f>
        <v>13803</v>
      </c>
      <c r="M149" s="144"/>
      <c r="N149" s="144">
        <f t="shared" si="38"/>
        <v>7960.8180000000002</v>
      </c>
      <c r="O149" s="144">
        <f t="shared" si="38"/>
        <v>0</v>
      </c>
      <c r="P149" s="144">
        <f t="shared" si="38"/>
        <v>7960.8180000000002</v>
      </c>
      <c r="Q149" s="293">
        <f t="shared" si="36"/>
        <v>57.674549011084551</v>
      </c>
      <c r="R149" s="293"/>
      <c r="S149" s="293">
        <f t="shared" si="37"/>
        <v>57.674549011084551</v>
      </c>
      <c r="T149" s="358"/>
      <c r="U149" s="488"/>
      <c r="V149" s="433"/>
      <c r="W149" s="431"/>
      <c r="X149" s="20"/>
      <c r="Y149" s="20"/>
      <c r="Z149" s="20"/>
      <c r="AA149" s="20"/>
      <c r="AB149" s="20"/>
      <c r="AC149" s="20"/>
      <c r="AD149" s="20"/>
      <c r="AE149" s="20"/>
      <c r="AF149" s="20"/>
    </row>
    <row r="150" spans="1:32" x14ac:dyDescent="0.25">
      <c r="A150" s="297">
        <v>1</v>
      </c>
      <c r="B150" s="294" t="str">
        <f>'CĐT- CÁC XÃ'!B288</f>
        <v>Khu vui chơi giải trí xã Quang Trung, huyện Trà Lĩnh</v>
      </c>
      <c r="C150" s="294"/>
      <c r="D150" s="294"/>
      <c r="E150" s="294"/>
      <c r="F150" s="294"/>
      <c r="G150" s="294"/>
      <c r="H150" s="294"/>
      <c r="I150" s="294"/>
      <c r="J150" s="140">
        <f>'CĐT- CÁC XÃ'!C288</f>
        <v>2011</v>
      </c>
      <c r="K150" s="140">
        <f>'CĐT- CÁC XÃ'!D288</f>
        <v>0</v>
      </c>
      <c r="L150" s="140">
        <f>'CĐT- CÁC XÃ'!E288</f>
        <v>2011</v>
      </c>
      <c r="M150" s="140"/>
      <c r="N150" s="140">
        <f>+O150+P150</f>
        <v>1533.4780000000001</v>
      </c>
      <c r="O150" s="145">
        <f>'CĐT- CÁC XÃ'!G288</f>
        <v>0</v>
      </c>
      <c r="P150" s="145">
        <f>'CĐT- CÁC XÃ'!AI288</f>
        <v>1533.4780000000001</v>
      </c>
      <c r="Q150" s="295">
        <f t="shared" si="36"/>
        <v>76.254500248632525</v>
      </c>
      <c r="R150" s="295"/>
      <c r="S150" s="295">
        <f t="shared" si="37"/>
        <v>76.254500248632525</v>
      </c>
      <c r="T150" s="1174" t="s">
        <v>320</v>
      </c>
      <c r="U150" s="487"/>
    </row>
    <row r="151" spans="1:32" x14ac:dyDescent="0.25">
      <c r="A151" s="367">
        <v>2</v>
      </c>
      <c r="B151" s="352" t="str">
        <f>'CĐT- CÁC XÃ'!B38</f>
        <v>Đường nội đồng tuyến Tang Sê, xóm Ta Nay, xã Ngọc Khê</v>
      </c>
      <c r="C151" s="352"/>
      <c r="D151" s="352"/>
      <c r="E151" s="352"/>
      <c r="F151" s="352"/>
      <c r="G151" s="352"/>
      <c r="H151" s="352"/>
      <c r="I151" s="352"/>
      <c r="J151" s="140">
        <f>+K151+L151</f>
        <v>190</v>
      </c>
      <c r="K151" s="244">
        <f>'CĐT- CÁC XÃ'!D38</f>
        <v>0</v>
      </c>
      <c r="L151" s="244">
        <f>'CĐT- CÁC XÃ'!E38</f>
        <v>190</v>
      </c>
      <c r="M151" s="244"/>
      <c r="N151" s="140">
        <f>+O151+P151</f>
        <v>18.306999999999999</v>
      </c>
      <c r="O151" s="141">
        <f>'CĐT- CÁC XÃ'!G38</f>
        <v>0</v>
      </c>
      <c r="P151" s="141">
        <f>+'CĐT- CÁC XÃ'!AI38</f>
        <v>18.306999999999999</v>
      </c>
      <c r="Q151" s="295">
        <f t="shared" si="36"/>
        <v>9.6352631578947356</v>
      </c>
      <c r="R151" s="295"/>
      <c r="S151" s="295">
        <f t="shared" si="37"/>
        <v>9.6352631578947356</v>
      </c>
      <c r="T151" s="1175"/>
      <c r="U151" s="487"/>
      <c r="V151" s="8"/>
      <c r="W151" s="8"/>
      <c r="X151" s="8"/>
      <c r="Y151" s="8"/>
      <c r="Z151" s="8"/>
      <c r="AA151" s="8"/>
      <c r="AB151" s="8"/>
      <c r="AC151" s="8"/>
      <c r="AD151" s="8"/>
      <c r="AE151" s="8"/>
      <c r="AF151" s="8"/>
    </row>
    <row r="152" spans="1:32" x14ac:dyDescent="0.25">
      <c r="A152" s="297">
        <v>3</v>
      </c>
      <c r="B152" s="352" t="str">
        <f>'CĐT- CÁC XÃ'!B39</f>
        <v xml:space="preserve"> Đường nội đồng Pác Phao-Keo Má này, xã Ngọc Khê</v>
      </c>
      <c r="C152" s="352"/>
      <c r="D152" s="352"/>
      <c r="E152" s="352"/>
      <c r="F152" s="352"/>
      <c r="G152" s="352"/>
      <c r="H152" s="352"/>
      <c r="I152" s="352"/>
      <c r="J152" s="140">
        <f t="shared" ref="J152:J175" si="39">+K152+L152</f>
        <v>600</v>
      </c>
      <c r="K152" s="244">
        <f>'CĐT- CÁC XÃ'!D39</f>
        <v>0</v>
      </c>
      <c r="L152" s="244">
        <f>'CĐT- CÁC XÃ'!E39</f>
        <v>600</v>
      </c>
      <c r="M152" s="244"/>
      <c r="N152" s="140">
        <f t="shared" ref="N152:N175" si="40">+O152+P152</f>
        <v>579.51900000000001</v>
      </c>
      <c r="O152" s="141">
        <f>'CĐT- CÁC XÃ'!G39</f>
        <v>0</v>
      </c>
      <c r="P152" s="141">
        <f>+'CĐT- CÁC XÃ'!AI39</f>
        <v>579.51900000000001</v>
      </c>
      <c r="Q152" s="295">
        <f t="shared" si="36"/>
        <v>96.586500000000001</v>
      </c>
      <c r="R152" s="295"/>
      <c r="S152" s="295">
        <f t="shared" si="37"/>
        <v>96.586500000000001</v>
      </c>
      <c r="T152" s="1175"/>
      <c r="U152" s="487"/>
      <c r="V152" s="8"/>
      <c r="W152" s="8"/>
      <c r="X152" s="8"/>
      <c r="Y152" s="8"/>
      <c r="Z152" s="8"/>
      <c r="AA152" s="8"/>
      <c r="AB152" s="8"/>
      <c r="AC152" s="8"/>
      <c r="AD152" s="8"/>
      <c r="AE152" s="8"/>
      <c r="AF152" s="8"/>
    </row>
    <row r="153" spans="1:32" x14ac:dyDescent="0.25">
      <c r="A153" s="367">
        <v>4</v>
      </c>
      <c r="B153" s="352" t="str">
        <f>'CĐT- CÁC XÃ'!B40</f>
        <v>Đường nội đồng từ nhà cộng đồng đến Phia rích, xóm Bản Nhom, xã Ngọc Khê</v>
      </c>
      <c r="C153" s="352"/>
      <c r="D153" s="352"/>
      <c r="E153" s="352"/>
      <c r="F153" s="352"/>
      <c r="G153" s="352"/>
      <c r="H153" s="352"/>
      <c r="I153" s="352"/>
      <c r="J153" s="140">
        <f t="shared" si="39"/>
        <v>560</v>
      </c>
      <c r="K153" s="244">
        <f>'CĐT- CÁC XÃ'!D40</f>
        <v>0</v>
      </c>
      <c r="L153" s="244">
        <f>'CĐT- CÁC XÃ'!E40</f>
        <v>560</v>
      </c>
      <c r="M153" s="244"/>
      <c r="N153" s="140">
        <f t="shared" si="40"/>
        <v>20.988</v>
      </c>
      <c r="O153" s="141">
        <f>'CĐT- CÁC XÃ'!G40</f>
        <v>0</v>
      </c>
      <c r="P153" s="141">
        <f>+'CĐT- CÁC XÃ'!AI40</f>
        <v>20.988</v>
      </c>
      <c r="Q153" s="295">
        <f t="shared" si="36"/>
        <v>3.7478571428571432</v>
      </c>
      <c r="R153" s="295"/>
      <c r="S153" s="295">
        <f t="shared" si="37"/>
        <v>3.7478571428571432</v>
      </c>
      <c r="T153" s="1175"/>
      <c r="U153" s="487"/>
      <c r="V153" s="8"/>
      <c r="W153" s="8"/>
      <c r="X153" s="8"/>
      <c r="Y153" s="8"/>
      <c r="Z153" s="8"/>
      <c r="AA153" s="8"/>
      <c r="AB153" s="8"/>
      <c r="AC153" s="8"/>
      <c r="AD153" s="8"/>
      <c r="AE153" s="8"/>
      <c r="AF153" s="8"/>
    </row>
    <row r="154" spans="1:32" x14ac:dyDescent="0.25">
      <c r="A154" s="297">
        <v>5</v>
      </c>
      <c r="B154" s="352" t="str">
        <f>'CĐT- CÁC XÃ'!B85</f>
        <v>Mương thủy lợi nội đồng Ta Mấn - Vườn Luông, xã Đình Phong</v>
      </c>
      <c r="C154" s="352"/>
      <c r="D154" s="352"/>
      <c r="E154" s="352"/>
      <c r="F154" s="352"/>
      <c r="G154" s="352"/>
      <c r="H154" s="352"/>
      <c r="I154" s="352"/>
      <c r="J154" s="140">
        <f t="shared" si="39"/>
        <v>400</v>
      </c>
      <c r="K154" s="244">
        <f>'CĐT- CÁC XÃ'!D85</f>
        <v>0</v>
      </c>
      <c r="L154" s="244">
        <f>'CĐT- CÁC XÃ'!E85</f>
        <v>400</v>
      </c>
      <c r="M154" s="244"/>
      <c r="N154" s="140">
        <f t="shared" si="40"/>
        <v>343.12700000000001</v>
      </c>
      <c r="O154" s="141">
        <f>'CĐT- CÁC XÃ'!G85</f>
        <v>0</v>
      </c>
      <c r="P154" s="141">
        <f>'CĐT- CÁC XÃ'!AI85</f>
        <v>343.12700000000001</v>
      </c>
      <c r="Q154" s="295">
        <f t="shared" si="36"/>
        <v>85.781750000000002</v>
      </c>
      <c r="R154" s="295"/>
      <c r="S154" s="295">
        <f t="shared" si="37"/>
        <v>85.781750000000002</v>
      </c>
      <c r="T154" s="1175"/>
      <c r="U154" s="487"/>
      <c r="V154" s="8"/>
      <c r="W154" s="8"/>
      <c r="X154" s="8"/>
      <c r="Y154" s="8"/>
      <c r="Z154" s="8"/>
      <c r="AA154" s="8"/>
      <c r="AB154" s="8"/>
      <c r="AC154" s="8"/>
      <c r="AD154" s="8"/>
      <c r="AE154" s="8"/>
      <c r="AF154" s="8"/>
    </row>
    <row r="155" spans="1:32" x14ac:dyDescent="0.25">
      <c r="A155" s="367">
        <v>6</v>
      </c>
      <c r="B155" s="352" t="str">
        <f>'CĐT- CÁC XÃ'!B86</f>
        <v>Đường GTNT đi vào xóm Pác Gọn , xã Đình Phong</v>
      </c>
      <c r="C155" s="352"/>
      <c r="D155" s="352"/>
      <c r="E155" s="352"/>
      <c r="F155" s="352"/>
      <c r="G155" s="352"/>
      <c r="H155" s="352"/>
      <c r="I155" s="352"/>
      <c r="J155" s="140">
        <f t="shared" si="39"/>
        <v>200</v>
      </c>
      <c r="K155" s="244">
        <f>'CĐT- CÁC XÃ'!D86</f>
        <v>0</v>
      </c>
      <c r="L155" s="244">
        <f>'CĐT- CÁC XÃ'!E86</f>
        <v>200</v>
      </c>
      <c r="M155" s="244"/>
      <c r="N155" s="140">
        <f t="shared" si="40"/>
        <v>180.715</v>
      </c>
      <c r="O155" s="141">
        <f>'CĐT- CÁC XÃ'!G86</f>
        <v>0</v>
      </c>
      <c r="P155" s="361">
        <f>'CĐT- CÁC XÃ'!AI86</f>
        <v>180.715</v>
      </c>
      <c r="Q155" s="295">
        <f t="shared" si="36"/>
        <v>90.357500000000002</v>
      </c>
      <c r="R155" s="295"/>
      <c r="S155" s="295">
        <f t="shared" si="37"/>
        <v>90.357500000000002</v>
      </c>
      <c r="T155" s="1175"/>
      <c r="U155" s="487"/>
      <c r="V155" s="8"/>
      <c r="W155" s="8"/>
      <c r="X155" s="8"/>
      <c r="Y155" s="8"/>
      <c r="Z155" s="8"/>
      <c r="AA155" s="8"/>
      <c r="AB155" s="8"/>
      <c r="AC155" s="8"/>
      <c r="AD155" s="8"/>
      <c r="AE155" s="8"/>
      <c r="AF155" s="8"/>
    </row>
    <row r="156" spans="1:32" x14ac:dyDescent="0.25">
      <c r="A156" s="297">
        <v>7</v>
      </c>
      <c r="B156" s="352" t="str">
        <f>'CĐT- CÁC XÃ'!B87</f>
        <v>Đường GTNT  Bản Chang - Bo Thốc , xã Đình Phong</v>
      </c>
      <c r="C156" s="352"/>
      <c r="D156" s="352"/>
      <c r="E156" s="352"/>
      <c r="F156" s="352"/>
      <c r="G156" s="352"/>
      <c r="H156" s="352"/>
      <c r="I156" s="352"/>
      <c r="J156" s="140">
        <f t="shared" si="39"/>
        <v>450</v>
      </c>
      <c r="K156" s="244">
        <f>'CĐT- CÁC XÃ'!D87</f>
        <v>0</v>
      </c>
      <c r="L156" s="244">
        <f>'CĐT- CÁC XÃ'!E87</f>
        <v>450</v>
      </c>
      <c r="M156" s="244"/>
      <c r="N156" s="140">
        <f t="shared" si="40"/>
        <v>428.226</v>
      </c>
      <c r="O156" s="141">
        <f>'CĐT- CÁC XÃ'!G87</f>
        <v>0</v>
      </c>
      <c r="P156" s="361">
        <f>'CĐT- CÁC XÃ'!AI87</f>
        <v>428.226</v>
      </c>
      <c r="Q156" s="295">
        <f t="shared" si="36"/>
        <v>95.161333333333332</v>
      </c>
      <c r="R156" s="295"/>
      <c r="S156" s="295">
        <f t="shared" si="37"/>
        <v>95.161333333333332</v>
      </c>
      <c r="T156" s="1175"/>
      <c r="U156" s="487"/>
      <c r="V156" s="8"/>
      <c r="W156" s="8"/>
      <c r="X156" s="8"/>
      <c r="Y156" s="8"/>
      <c r="Z156" s="8"/>
      <c r="AA156" s="8"/>
      <c r="AB156" s="8"/>
      <c r="AC156" s="8"/>
      <c r="AD156" s="8"/>
      <c r="AE156" s="8"/>
      <c r="AF156" s="8"/>
    </row>
    <row r="157" spans="1:32" x14ac:dyDescent="0.25">
      <c r="A157" s="367">
        <v>8</v>
      </c>
      <c r="B157" s="352" t="str">
        <f>'CĐT- CÁC XÃ'!B88</f>
        <v>Nhà văn hóa các xóm,  xã Đình Phong</v>
      </c>
      <c r="C157" s="352"/>
      <c r="D157" s="352"/>
      <c r="E157" s="352"/>
      <c r="F157" s="352"/>
      <c r="G157" s="352"/>
      <c r="H157" s="352"/>
      <c r="I157" s="352"/>
      <c r="J157" s="140">
        <f t="shared" si="39"/>
        <v>400</v>
      </c>
      <c r="K157" s="244">
        <f>'CĐT- CÁC XÃ'!D88</f>
        <v>0</v>
      </c>
      <c r="L157" s="244">
        <f>'CĐT- CÁC XÃ'!E88</f>
        <v>400</v>
      </c>
      <c r="M157" s="244"/>
      <c r="N157" s="140">
        <f t="shared" si="40"/>
        <v>0</v>
      </c>
      <c r="O157" s="141">
        <f>'CĐT- CÁC XÃ'!G88</f>
        <v>0</v>
      </c>
      <c r="P157" s="141">
        <f>'CĐT- CÁC XÃ'!AI88</f>
        <v>0</v>
      </c>
      <c r="Q157" s="295">
        <f t="shared" si="36"/>
        <v>0</v>
      </c>
      <c r="R157" s="295"/>
      <c r="S157" s="295">
        <f t="shared" si="37"/>
        <v>0</v>
      </c>
      <c r="T157" s="1175"/>
      <c r="U157" s="487"/>
      <c r="V157" s="8"/>
      <c r="W157" s="8"/>
      <c r="X157" s="8"/>
      <c r="Y157" s="8"/>
      <c r="Z157" s="8"/>
      <c r="AA157" s="8"/>
      <c r="AB157" s="8"/>
      <c r="AC157" s="8"/>
      <c r="AD157" s="8"/>
      <c r="AE157" s="8"/>
      <c r="AF157" s="8"/>
    </row>
    <row r="158" spans="1:32" x14ac:dyDescent="0.25">
      <c r="A158" s="297">
        <v>9</v>
      </c>
      <c r="B158" s="352" t="str">
        <f>'CĐT- CÁC XÃ'!B89</f>
        <v>Đường nội đồng Vườn Luông - Giộc Giao</v>
      </c>
      <c r="C158" s="352"/>
      <c r="D158" s="352"/>
      <c r="E158" s="352"/>
      <c r="F158" s="352"/>
      <c r="G158" s="352"/>
      <c r="H158" s="352"/>
      <c r="I158" s="352"/>
      <c r="J158" s="140">
        <f t="shared" si="39"/>
        <v>500</v>
      </c>
      <c r="K158" s="244">
        <f>'CĐT- CÁC XÃ'!D89</f>
        <v>0</v>
      </c>
      <c r="L158" s="244">
        <f>'CĐT- CÁC XÃ'!E89</f>
        <v>500</v>
      </c>
      <c r="M158" s="244"/>
      <c r="N158" s="140">
        <f t="shared" si="40"/>
        <v>450.36099999999999</v>
      </c>
      <c r="O158" s="141">
        <f>'CĐT- CÁC XÃ'!G89</f>
        <v>0</v>
      </c>
      <c r="P158" s="141">
        <f>'CĐT- CÁC XÃ'!AI89</f>
        <v>450.36099999999999</v>
      </c>
      <c r="Q158" s="295">
        <f t="shared" si="36"/>
        <v>90.072200000000009</v>
      </c>
      <c r="R158" s="295"/>
      <c r="S158" s="295">
        <f t="shared" si="37"/>
        <v>90.072200000000009</v>
      </c>
      <c r="T158" s="1175"/>
      <c r="U158" s="487"/>
      <c r="V158" s="8"/>
      <c r="W158" s="8"/>
      <c r="X158" s="8"/>
      <c r="Y158" s="8"/>
      <c r="Z158" s="8"/>
      <c r="AA158" s="8"/>
      <c r="AB158" s="8"/>
      <c r="AC158" s="8"/>
      <c r="AD158" s="8"/>
      <c r="AE158" s="8"/>
      <c r="AF158" s="8"/>
    </row>
    <row r="159" spans="1:32" x14ac:dyDescent="0.25">
      <c r="A159" s="367">
        <v>10</v>
      </c>
      <c r="B159" s="352" t="str">
        <f>'CĐT- CÁC XÃ'!B102</f>
        <v>Đường GTNT liên xóm Đồng Tâm -Gò Ma, xã Chí Viễn</v>
      </c>
      <c r="C159" s="352"/>
      <c r="D159" s="352"/>
      <c r="E159" s="352"/>
      <c r="F159" s="352"/>
      <c r="G159" s="352"/>
      <c r="H159" s="352"/>
      <c r="I159" s="352"/>
      <c r="J159" s="140">
        <f t="shared" si="39"/>
        <v>1800</v>
      </c>
      <c r="K159" s="244">
        <f>'CĐT- CÁC XÃ'!D102</f>
        <v>0</v>
      </c>
      <c r="L159" s="244">
        <f>'CĐT- CÁC XÃ'!E102</f>
        <v>1800</v>
      </c>
      <c r="M159" s="244"/>
      <c r="N159" s="140">
        <f t="shared" si="40"/>
        <v>1720.789</v>
      </c>
      <c r="O159" s="141">
        <f>'CĐT- CÁC XÃ'!G102</f>
        <v>0</v>
      </c>
      <c r="P159" s="361">
        <f>'CĐT- CÁC XÃ'!AI102</f>
        <v>1720.789</v>
      </c>
      <c r="Q159" s="295">
        <f t="shared" si="36"/>
        <v>95.599388888888896</v>
      </c>
      <c r="R159" s="295"/>
      <c r="S159" s="295">
        <f t="shared" si="37"/>
        <v>95.599388888888896</v>
      </c>
      <c r="T159" s="1175"/>
      <c r="U159" s="487"/>
      <c r="V159" s="8"/>
      <c r="W159" s="8"/>
      <c r="X159" s="8"/>
      <c r="Y159" s="8"/>
      <c r="Z159" s="8"/>
      <c r="AA159" s="8"/>
      <c r="AB159" s="8"/>
      <c r="AC159" s="8"/>
      <c r="AD159" s="8"/>
      <c r="AE159" s="8"/>
      <c r="AF159" s="8"/>
    </row>
    <row r="160" spans="1:32" x14ac:dyDescent="0.25">
      <c r="A160" s="297">
        <v>11</v>
      </c>
      <c r="B160" s="354" t="str">
        <f>'CĐT- CÁC XÃ'!B125</f>
        <v>Đường nội đồng Bản Nưa -Cốc Co xóm Đà Hoặc, xã Khâm Thành</v>
      </c>
      <c r="C160" s="354"/>
      <c r="D160" s="354"/>
      <c r="E160" s="354"/>
      <c r="F160" s="354"/>
      <c r="G160" s="354"/>
      <c r="H160" s="354"/>
      <c r="I160" s="354"/>
      <c r="J160" s="140">
        <f t="shared" si="39"/>
        <v>400</v>
      </c>
      <c r="K160" s="140">
        <f>'CĐT- CÁC XÃ'!D125</f>
        <v>0</v>
      </c>
      <c r="L160" s="140">
        <f>'CĐT- CÁC XÃ'!E125</f>
        <v>400</v>
      </c>
      <c r="M160" s="140"/>
      <c r="N160" s="140">
        <f t="shared" si="40"/>
        <v>0</v>
      </c>
      <c r="O160" s="141">
        <f>'CĐT- CÁC XÃ'!G125</f>
        <v>0</v>
      </c>
      <c r="P160" s="141">
        <f>+'CĐT- CÁC XÃ'!AI125</f>
        <v>0</v>
      </c>
      <c r="Q160" s="295">
        <f t="shared" si="36"/>
        <v>0</v>
      </c>
      <c r="R160" s="295"/>
      <c r="S160" s="295">
        <f t="shared" si="37"/>
        <v>0</v>
      </c>
      <c r="T160" s="1175"/>
      <c r="U160" s="487"/>
      <c r="V160" s="8"/>
      <c r="W160" s="8"/>
      <c r="X160" s="8"/>
      <c r="Y160" s="8"/>
      <c r="Z160" s="8"/>
      <c r="AA160" s="8"/>
      <c r="AB160" s="8"/>
      <c r="AC160" s="8"/>
      <c r="AD160" s="8"/>
      <c r="AE160" s="8"/>
      <c r="AF160" s="8"/>
    </row>
    <row r="161" spans="1:32" x14ac:dyDescent="0.25">
      <c r="A161" s="367">
        <v>12</v>
      </c>
      <c r="B161" s="354" t="str">
        <f>'CĐT- CÁC XÃ'!B126</f>
        <v>Đường nội đồng Bo Muôn- Đỏng Đeng xóm Phia Hồng, xã Khâm Thành</v>
      </c>
      <c r="C161" s="354"/>
      <c r="D161" s="354"/>
      <c r="E161" s="354"/>
      <c r="F161" s="354"/>
      <c r="G161" s="354"/>
      <c r="H161" s="354"/>
      <c r="I161" s="354"/>
      <c r="J161" s="140">
        <f t="shared" si="39"/>
        <v>200</v>
      </c>
      <c r="K161" s="140">
        <f>'CĐT- CÁC XÃ'!D126</f>
        <v>0</v>
      </c>
      <c r="L161" s="140">
        <f>'CĐT- CÁC XÃ'!E126</f>
        <v>200</v>
      </c>
      <c r="M161" s="140"/>
      <c r="N161" s="140">
        <f t="shared" si="40"/>
        <v>191.75</v>
      </c>
      <c r="O161" s="141">
        <f>'CĐT- CÁC XÃ'!G126</f>
        <v>0</v>
      </c>
      <c r="P161" s="141">
        <f>+'CĐT- CÁC XÃ'!AI126</f>
        <v>191.75</v>
      </c>
      <c r="Q161" s="295">
        <f t="shared" ref="Q161:Q193" si="41">+N161/J161*100</f>
        <v>95.875</v>
      </c>
      <c r="R161" s="295"/>
      <c r="S161" s="295">
        <f t="shared" ref="S161:S193" si="42">+P161/L161*100</f>
        <v>95.875</v>
      </c>
      <c r="T161" s="1175"/>
      <c r="U161" s="487"/>
      <c r="V161" s="8"/>
      <c r="W161" s="8"/>
      <c r="X161" s="8"/>
      <c r="Y161" s="8"/>
      <c r="Z161" s="8"/>
      <c r="AA161" s="8"/>
      <c r="AB161" s="8"/>
      <c r="AC161" s="8"/>
      <c r="AD161" s="8"/>
      <c r="AE161" s="8"/>
      <c r="AF161" s="8"/>
    </row>
    <row r="162" spans="1:32" x14ac:dyDescent="0.25">
      <c r="A162" s="297">
        <v>13</v>
      </c>
      <c r="B162" s="354" t="str">
        <f>'CĐT- CÁC XÃ'!B127</f>
        <v>Đường nội đồng xóm Chăm Che, xã Khâm Thành</v>
      </c>
      <c r="C162" s="354"/>
      <c r="D162" s="354"/>
      <c r="E162" s="354"/>
      <c r="F162" s="354"/>
      <c r="G162" s="354"/>
      <c r="H162" s="354"/>
      <c r="I162" s="354"/>
      <c r="J162" s="140">
        <f t="shared" si="39"/>
        <v>161</v>
      </c>
      <c r="K162" s="140">
        <f>'CĐT- CÁC XÃ'!D127</f>
        <v>0</v>
      </c>
      <c r="L162" s="140">
        <f>'CĐT- CÁC XÃ'!E127</f>
        <v>161</v>
      </c>
      <c r="M162" s="140"/>
      <c r="N162" s="140">
        <f t="shared" si="40"/>
        <v>154.249</v>
      </c>
      <c r="O162" s="141">
        <f>'CĐT- CÁC XÃ'!G127</f>
        <v>0</v>
      </c>
      <c r="P162" s="141">
        <f>+'CĐT- CÁC XÃ'!AI127</f>
        <v>154.249</v>
      </c>
      <c r="Q162" s="295">
        <f t="shared" si="41"/>
        <v>95.806832298136641</v>
      </c>
      <c r="R162" s="295"/>
      <c r="S162" s="295">
        <f t="shared" si="42"/>
        <v>95.806832298136641</v>
      </c>
      <c r="T162" s="1175"/>
      <c r="U162" s="487"/>
      <c r="V162" s="8"/>
      <c r="W162" s="8"/>
      <c r="X162" s="8"/>
      <c r="Y162" s="8"/>
      <c r="Z162" s="8"/>
      <c r="AA162" s="8"/>
      <c r="AB162" s="8"/>
      <c r="AC162" s="8"/>
      <c r="AD162" s="8"/>
      <c r="AE162" s="8"/>
      <c r="AF162" s="8"/>
    </row>
    <row r="163" spans="1:32" x14ac:dyDescent="0.25">
      <c r="A163" s="367">
        <v>14</v>
      </c>
      <c r="B163" s="340" t="str">
        <f>'CĐT- CÁC XÃ'!B141</f>
        <v>Đường nội đồng Pò Peo-Phia Muông, xã Ngọc Côn</v>
      </c>
      <c r="C163" s="340"/>
      <c r="D163" s="340"/>
      <c r="E163" s="340"/>
      <c r="F163" s="340"/>
      <c r="G163" s="340"/>
      <c r="H163" s="340"/>
      <c r="I163" s="340"/>
      <c r="J163" s="140">
        <f t="shared" si="39"/>
        <v>515</v>
      </c>
      <c r="K163" s="341">
        <f>'CĐT- CÁC XÃ'!D141</f>
        <v>0</v>
      </c>
      <c r="L163" s="341">
        <f>'CĐT- CÁC XÃ'!E141</f>
        <v>515</v>
      </c>
      <c r="M163" s="341"/>
      <c r="N163" s="140">
        <f t="shared" si="40"/>
        <v>400</v>
      </c>
      <c r="O163" s="141">
        <f>'CĐT- CÁC XÃ'!G141</f>
        <v>0</v>
      </c>
      <c r="P163" s="141">
        <f>'CĐT- CÁC XÃ'!AI141</f>
        <v>400</v>
      </c>
      <c r="Q163" s="295">
        <f t="shared" si="41"/>
        <v>77.669902912621353</v>
      </c>
      <c r="R163" s="295"/>
      <c r="S163" s="295">
        <f t="shared" si="42"/>
        <v>77.669902912621353</v>
      </c>
      <c r="T163" s="1175"/>
      <c r="U163" s="487"/>
      <c r="V163" s="8"/>
      <c r="W163" s="8"/>
      <c r="X163" s="8"/>
      <c r="Y163" s="8"/>
      <c r="Z163" s="8"/>
      <c r="AA163" s="8"/>
      <c r="AB163" s="8"/>
      <c r="AC163" s="8"/>
      <c r="AD163" s="8"/>
      <c r="AE163" s="8"/>
      <c r="AF163" s="8"/>
    </row>
    <row r="164" spans="1:32" x14ac:dyDescent="0.25">
      <c r="A164" s="297">
        <v>15</v>
      </c>
      <c r="B164" s="368" t="str">
        <f>'CĐT- CÁC XÃ'!B167</f>
        <v>Đường GTNT xóm Sộc Chăng, xã Thân Giáp</v>
      </c>
      <c r="C164" s="368"/>
      <c r="D164" s="368"/>
      <c r="E164" s="368"/>
      <c r="F164" s="368"/>
      <c r="G164" s="368"/>
      <c r="H164" s="368"/>
      <c r="I164" s="368"/>
      <c r="J164" s="140">
        <f t="shared" si="39"/>
        <v>300</v>
      </c>
      <c r="K164" s="369">
        <f>'CĐT- CÁC XÃ'!D167</f>
        <v>0</v>
      </c>
      <c r="L164" s="369">
        <f>'CĐT- CÁC XÃ'!E167</f>
        <v>300</v>
      </c>
      <c r="M164" s="369"/>
      <c r="N164" s="140">
        <f t="shared" si="40"/>
        <v>289.75</v>
      </c>
      <c r="O164" s="141">
        <f>'CĐT- CÁC XÃ'!G167</f>
        <v>0</v>
      </c>
      <c r="P164" s="141">
        <f>'CĐT- CÁC XÃ'!AI167</f>
        <v>289.75</v>
      </c>
      <c r="Q164" s="295">
        <f t="shared" si="41"/>
        <v>96.583333333333329</v>
      </c>
      <c r="R164" s="295"/>
      <c r="S164" s="295">
        <f t="shared" si="42"/>
        <v>96.583333333333329</v>
      </c>
      <c r="T164" s="1175"/>
      <c r="U164" s="487"/>
      <c r="V164" s="8"/>
      <c r="W164" s="8"/>
      <c r="X164" s="8"/>
      <c r="Y164" s="8"/>
      <c r="Z164" s="8"/>
      <c r="AA164" s="8"/>
      <c r="AB164" s="8"/>
      <c r="AC164" s="8"/>
      <c r="AD164" s="8"/>
      <c r="AE164" s="8"/>
      <c r="AF164" s="8"/>
    </row>
    <row r="165" spans="1:32" x14ac:dyDescent="0.25">
      <c r="A165" s="367">
        <v>16</v>
      </c>
      <c r="B165" s="368" t="str">
        <f>'CĐT- CÁC XÃ'!B168</f>
        <v>Đường nội đồng xóm Ngườm Giang, xã Thân Giáp</v>
      </c>
      <c r="C165" s="368"/>
      <c r="D165" s="368"/>
      <c r="E165" s="368"/>
      <c r="F165" s="368"/>
      <c r="G165" s="368"/>
      <c r="H165" s="368"/>
      <c r="I165" s="368"/>
      <c r="J165" s="140">
        <f t="shared" si="39"/>
        <v>300</v>
      </c>
      <c r="K165" s="369">
        <f>'CĐT- CÁC XÃ'!D168</f>
        <v>0</v>
      </c>
      <c r="L165" s="369">
        <f>'CĐT- CÁC XÃ'!E168</f>
        <v>300</v>
      </c>
      <c r="M165" s="369"/>
      <c r="N165" s="140">
        <f t="shared" si="40"/>
        <v>32.676000000000002</v>
      </c>
      <c r="O165" s="141">
        <f>'CĐT- CÁC XÃ'!G168</f>
        <v>0</v>
      </c>
      <c r="P165" s="141">
        <f>'CĐT- CÁC XÃ'!AI168</f>
        <v>32.676000000000002</v>
      </c>
      <c r="Q165" s="295">
        <f t="shared" si="41"/>
        <v>10.891999999999999</v>
      </c>
      <c r="R165" s="295"/>
      <c r="S165" s="295">
        <f t="shared" si="42"/>
        <v>10.891999999999999</v>
      </c>
      <c r="T165" s="1175"/>
      <c r="U165" s="487"/>
      <c r="V165" s="8"/>
      <c r="W165" s="8"/>
      <c r="X165" s="8"/>
      <c r="Y165" s="8"/>
      <c r="Z165" s="8"/>
      <c r="AA165" s="8"/>
      <c r="AB165" s="8"/>
      <c r="AC165" s="8"/>
      <c r="AD165" s="8"/>
      <c r="AE165" s="8"/>
      <c r="AF165" s="8"/>
    </row>
    <row r="166" spans="1:32" x14ac:dyDescent="0.25">
      <c r="A166" s="297">
        <v>17</v>
      </c>
      <c r="B166" s="368" t="str">
        <f>'CĐT- CÁC XÃ'!B169</f>
        <v>Đường GTNT UBND xã - Thông Lộc, xã Thân Giáp</v>
      </c>
      <c r="C166" s="368"/>
      <c r="D166" s="368"/>
      <c r="E166" s="368"/>
      <c r="F166" s="368"/>
      <c r="G166" s="368"/>
      <c r="H166" s="368"/>
      <c r="I166" s="368"/>
      <c r="J166" s="140">
        <f t="shared" si="39"/>
        <v>616</v>
      </c>
      <c r="K166" s="369">
        <f>'CĐT- CÁC XÃ'!D169</f>
        <v>0</v>
      </c>
      <c r="L166" s="369">
        <f>'CĐT- CÁC XÃ'!E169</f>
        <v>616</v>
      </c>
      <c r="M166" s="369"/>
      <c r="N166" s="140">
        <f t="shared" si="40"/>
        <v>0</v>
      </c>
      <c r="O166" s="141">
        <f>'CĐT- CÁC XÃ'!G169</f>
        <v>0</v>
      </c>
      <c r="P166" s="141">
        <f>'CĐT- CÁC XÃ'!AI169</f>
        <v>0</v>
      </c>
      <c r="Q166" s="295">
        <f t="shared" si="41"/>
        <v>0</v>
      </c>
      <c r="R166" s="295"/>
      <c r="S166" s="295">
        <f t="shared" si="42"/>
        <v>0</v>
      </c>
      <c r="T166" s="1175"/>
      <c r="U166" s="487"/>
      <c r="V166" s="8"/>
      <c r="W166" s="8"/>
      <c r="X166" s="8"/>
      <c r="Y166" s="8"/>
      <c r="Z166" s="8"/>
      <c r="AA166" s="8"/>
      <c r="AB166" s="8"/>
      <c r="AC166" s="8"/>
      <c r="AD166" s="8"/>
      <c r="AE166" s="8"/>
      <c r="AF166" s="8"/>
    </row>
    <row r="167" spans="1:32" x14ac:dyDescent="0.25">
      <c r="A167" s="367">
        <v>18</v>
      </c>
      <c r="B167" s="368" t="str">
        <f>'CĐT- CÁC XÃ'!B170</f>
        <v>Nước sinh hoạt xóm Thua khuông, xã Thân Giáp</v>
      </c>
      <c r="C167" s="368"/>
      <c r="D167" s="368"/>
      <c r="E167" s="368"/>
      <c r="F167" s="368"/>
      <c r="G167" s="368"/>
      <c r="H167" s="368"/>
      <c r="I167" s="368"/>
      <c r="J167" s="140">
        <f t="shared" si="39"/>
        <v>500</v>
      </c>
      <c r="K167" s="369">
        <f>'CĐT- CÁC XÃ'!D170</f>
        <v>0</v>
      </c>
      <c r="L167" s="369">
        <f>'CĐT- CÁC XÃ'!E170</f>
        <v>500</v>
      </c>
      <c r="M167" s="369"/>
      <c r="N167" s="140">
        <f t="shared" si="40"/>
        <v>0</v>
      </c>
      <c r="O167" s="141">
        <f>'CĐT- CÁC XÃ'!G170</f>
        <v>0</v>
      </c>
      <c r="P167" s="141">
        <f>'CĐT- CÁC XÃ'!AI170</f>
        <v>0</v>
      </c>
      <c r="Q167" s="295">
        <f t="shared" si="41"/>
        <v>0</v>
      </c>
      <c r="R167" s="295"/>
      <c r="S167" s="295">
        <f t="shared" si="42"/>
        <v>0</v>
      </c>
      <c r="T167" s="1175"/>
      <c r="U167" s="487"/>
      <c r="V167" s="8"/>
      <c r="W167" s="8"/>
      <c r="X167" s="8"/>
      <c r="Y167" s="8"/>
      <c r="Z167" s="8"/>
      <c r="AA167" s="8"/>
      <c r="AB167" s="8"/>
      <c r="AC167" s="8"/>
      <c r="AD167" s="8"/>
      <c r="AE167" s="8"/>
      <c r="AF167" s="8"/>
    </row>
    <row r="168" spans="1:32" x14ac:dyDescent="0.25">
      <c r="A168" s="297">
        <v>19</v>
      </c>
      <c r="B168" s="368" t="str">
        <f>'CĐT- CÁC XÃ'!B171</f>
        <v>Mương nội đồng xóm Sộc Hoắc, xã Đoài Côn</v>
      </c>
      <c r="C168" s="368"/>
      <c r="D168" s="368"/>
      <c r="E168" s="368"/>
      <c r="F168" s="368"/>
      <c r="G168" s="368"/>
      <c r="H168" s="368"/>
      <c r="I168" s="368"/>
      <c r="J168" s="140">
        <f t="shared" si="39"/>
        <v>500</v>
      </c>
      <c r="K168" s="369">
        <f>'CĐT- CÁC XÃ'!D171</f>
        <v>0</v>
      </c>
      <c r="L168" s="369">
        <f>'CĐT- CÁC XÃ'!E171</f>
        <v>500</v>
      </c>
      <c r="M168" s="369"/>
      <c r="N168" s="140">
        <f t="shared" si="40"/>
        <v>38.762999999999998</v>
      </c>
      <c r="O168" s="141">
        <f>'CĐT- CÁC XÃ'!G171</f>
        <v>0</v>
      </c>
      <c r="P168" s="141">
        <f>'CĐT- CÁC XÃ'!AI171</f>
        <v>38.762999999999998</v>
      </c>
      <c r="Q168" s="295">
        <f t="shared" si="41"/>
        <v>7.7526000000000002</v>
      </c>
      <c r="R168" s="295"/>
      <c r="S168" s="295">
        <f t="shared" si="42"/>
        <v>7.7526000000000002</v>
      </c>
      <c r="T168" s="1175"/>
      <c r="U168" s="487"/>
      <c r="V168" s="8"/>
      <c r="W168" s="8"/>
      <c r="X168" s="8"/>
      <c r="Y168" s="8"/>
      <c r="Z168" s="8"/>
      <c r="AA168" s="8"/>
      <c r="AB168" s="8"/>
      <c r="AC168" s="8"/>
      <c r="AD168" s="8"/>
      <c r="AE168" s="8"/>
      <c r="AF168" s="8"/>
    </row>
    <row r="169" spans="1:32" x14ac:dyDescent="0.25">
      <c r="A169" s="367">
        <v>20</v>
      </c>
      <c r="B169" s="368" t="str">
        <f>'CĐT- CÁC XÃ'!B172</f>
        <v>Mương nội đồng xóm Pác Thàn, xã Đoài Côn</v>
      </c>
      <c r="C169" s="368"/>
      <c r="D169" s="368"/>
      <c r="E169" s="368"/>
      <c r="F169" s="368"/>
      <c r="G169" s="368"/>
      <c r="H169" s="368"/>
      <c r="I169" s="368"/>
      <c r="J169" s="140">
        <f t="shared" si="39"/>
        <v>400</v>
      </c>
      <c r="K169" s="369">
        <f>'CĐT- CÁC XÃ'!D172</f>
        <v>0</v>
      </c>
      <c r="L169" s="369">
        <f>'CĐT- CÁC XÃ'!E172</f>
        <v>400</v>
      </c>
      <c r="M169" s="369"/>
      <c r="N169" s="140">
        <f t="shared" si="40"/>
        <v>17.888999999999999</v>
      </c>
      <c r="O169" s="141">
        <f>'CĐT- CÁC XÃ'!G172</f>
        <v>0</v>
      </c>
      <c r="P169" s="141">
        <f>'CĐT- CÁC XÃ'!AI172</f>
        <v>17.888999999999999</v>
      </c>
      <c r="Q169" s="295">
        <f t="shared" si="41"/>
        <v>4.4722499999999998</v>
      </c>
      <c r="R169" s="295"/>
      <c r="S169" s="295">
        <f t="shared" si="42"/>
        <v>4.4722499999999998</v>
      </c>
      <c r="T169" s="1175"/>
      <c r="U169" s="487"/>
      <c r="V169" s="8"/>
      <c r="W169" s="8"/>
      <c r="X169" s="8"/>
      <c r="Y169" s="8"/>
      <c r="Z169" s="8"/>
      <c r="AA169" s="8"/>
      <c r="AB169" s="8"/>
      <c r="AC169" s="8"/>
      <c r="AD169" s="8"/>
      <c r="AE169" s="8"/>
      <c r="AF169" s="8"/>
    </row>
    <row r="170" spans="1:32" x14ac:dyDescent="0.25">
      <c r="A170" s="297">
        <v>21</v>
      </c>
      <c r="B170" s="368" t="str">
        <f>'CĐT- CÁC XÃ'!B173</f>
        <v>Đường nội đồng xóm Pác Thàn, xã Đoài Côn</v>
      </c>
      <c r="C170" s="368"/>
      <c r="D170" s="368"/>
      <c r="E170" s="368"/>
      <c r="F170" s="368"/>
      <c r="G170" s="368"/>
      <c r="H170" s="368"/>
      <c r="I170" s="368"/>
      <c r="J170" s="140">
        <f t="shared" si="39"/>
        <v>600</v>
      </c>
      <c r="K170" s="369">
        <f>'CĐT- CÁC XÃ'!D173</f>
        <v>0</v>
      </c>
      <c r="L170" s="369">
        <f>'CĐT- CÁC XÃ'!E173</f>
        <v>600</v>
      </c>
      <c r="M170" s="369"/>
      <c r="N170" s="140">
        <f t="shared" si="40"/>
        <v>38.155000000000001</v>
      </c>
      <c r="O170" s="141">
        <f>'CĐT- CÁC XÃ'!G173</f>
        <v>0</v>
      </c>
      <c r="P170" s="141">
        <f>'CĐT- CÁC XÃ'!AI173</f>
        <v>38.155000000000001</v>
      </c>
      <c r="Q170" s="295">
        <f t="shared" si="41"/>
        <v>6.3591666666666669</v>
      </c>
      <c r="R170" s="295"/>
      <c r="S170" s="295">
        <f t="shared" si="42"/>
        <v>6.3591666666666669</v>
      </c>
      <c r="T170" s="1175"/>
      <c r="U170" s="487"/>
      <c r="V170" s="8"/>
      <c r="W170" s="8"/>
      <c r="X170" s="8"/>
      <c r="Y170" s="8"/>
      <c r="Z170" s="8"/>
      <c r="AA170" s="8"/>
      <c r="AB170" s="8"/>
      <c r="AC170" s="8"/>
      <c r="AD170" s="8"/>
      <c r="AE170" s="8"/>
      <c r="AF170" s="8"/>
    </row>
    <row r="171" spans="1:32" x14ac:dyDescent="0.25">
      <c r="A171" s="367">
        <v>22</v>
      </c>
      <c r="B171" s="368" t="str">
        <f>'CĐT- CÁC XÃ'!B174</f>
        <v>Mương thủy lợi xóm Bản Khuông, xã Thông Huề</v>
      </c>
      <c r="C171" s="368"/>
      <c r="D171" s="368"/>
      <c r="E171" s="368"/>
      <c r="F171" s="368"/>
      <c r="G171" s="368"/>
      <c r="H171" s="368"/>
      <c r="I171" s="368"/>
      <c r="J171" s="140">
        <f t="shared" si="39"/>
        <v>800</v>
      </c>
      <c r="K171" s="369">
        <f>'CĐT- CÁC XÃ'!D174</f>
        <v>0</v>
      </c>
      <c r="L171" s="369">
        <f>'CĐT- CÁC XÃ'!E174</f>
        <v>800</v>
      </c>
      <c r="M171" s="369"/>
      <c r="N171" s="140">
        <f t="shared" si="40"/>
        <v>771.23299999999995</v>
      </c>
      <c r="O171" s="141">
        <f>'CĐT- CÁC XÃ'!G174</f>
        <v>0</v>
      </c>
      <c r="P171" s="141">
        <f>'CĐT- CÁC XÃ'!AI174</f>
        <v>771.23299999999995</v>
      </c>
      <c r="Q171" s="295">
        <f t="shared" si="41"/>
        <v>96.404124999999993</v>
      </c>
      <c r="R171" s="295"/>
      <c r="S171" s="295">
        <f t="shared" si="42"/>
        <v>96.404124999999993</v>
      </c>
      <c r="T171" s="1175"/>
      <c r="U171" s="487"/>
      <c r="V171" s="8"/>
      <c r="W171" s="8"/>
      <c r="X171" s="8"/>
      <c r="Y171" s="8"/>
      <c r="Z171" s="8"/>
      <c r="AA171" s="8"/>
      <c r="AB171" s="8"/>
      <c r="AC171" s="8"/>
      <c r="AD171" s="8"/>
      <c r="AE171" s="8"/>
      <c r="AF171" s="8"/>
    </row>
    <row r="172" spans="1:32" x14ac:dyDescent="0.25">
      <c r="A172" s="297">
        <v>23</v>
      </c>
      <c r="B172" s="368" t="str">
        <f>'CĐT- CÁC XÃ'!B175</f>
        <v>Mương thủy lợi xóm Nà Ít, xã Thông Huề</v>
      </c>
      <c r="C172" s="368"/>
      <c r="D172" s="368"/>
      <c r="E172" s="368"/>
      <c r="F172" s="368"/>
      <c r="G172" s="368"/>
      <c r="H172" s="368"/>
      <c r="I172" s="368"/>
      <c r="J172" s="140">
        <f t="shared" si="39"/>
        <v>500</v>
      </c>
      <c r="K172" s="369">
        <f>'CĐT- CÁC XÃ'!D175</f>
        <v>0</v>
      </c>
      <c r="L172" s="369">
        <f>'CĐT- CÁC XÃ'!E175</f>
        <v>500</v>
      </c>
      <c r="M172" s="369"/>
      <c r="N172" s="140">
        <f t="shared" si="40"/>
        <v>482.173</v>
      </c>
      <c r="O172" s="141">
        <f>'CĐT- CÁC XÃ'!G175</f>
        <v>0</v>
      </c>
      <c r="P172" s="361">
        <f>'CĐT- CÁC XÃ'!AI175</f>
        <v>482.173</v>
      </c>
      <c r="Q172" s="295">
        <f t="shared" si="41"/>
        <v>96.434600000000003</v>
      </c>
      <c r="R172" s="295"/>
      <c r="S172" s="295">
        <f t="shared" si="42"/>
        <v>96.434600000000003</v>
      </c>
      <c r="T172" s="1175"/>
      <c r="U172" s="487"/>
      <c r="V172" s="8"/>
      <c r="W172" s="8"/>
      <c r="X172" s="8"/>
      <c r="Y172" s="8"/>
      <c r="Z172" s="8"/>
      <c r="AA172" s="8"/>
      <c r="AB172" s="8"/>
      <c r="AC172" s="8"/>
      <c r="AD172" s="8"/>
      <c r="AE172" s="8"/>
      <c r="AF172" s="8"/>
    </row>
    <row r="173" spans="1:32" x14ac:dyDescent="0.25">
      <c r="A173" s="367">
        <v>24</v>
      </c>
      <c r="B173" s="368" t="str">
        <f>'CĐT- CÁC XÃ'!B198</f>
        <v>Mương Phai Cóc, xóm Nà Rầy 2, xã Đức Hồng</v>
      </c>
      <c r="C173" s="368"/>
      <c r="D173" s="368"/>
      <c r="E173" s="368"/>
      <c r="F173" s="368"/>
      <c r="G173" s="368"/>
      <c r="H173" s="368"/>
      <c r="I173" s="368"/>
      <c r="J173" s="140">
        <f t="shared" si="39"/>
        <v>200</v>
      </c>
      <c r="K173" s="369">
        <f>'CĐT- CÁC XÃ'!D198</f>
        <v>0</v>
      </c>
      <c r="L173" s="369">
        <f>'CĐT- CÁC XÃ'!E198</f>
        <v>200</v>
      </c>
      <c r="M173" s="369"/>
      <c r="N173" s="140">
        <f t="shared" si="40"/>
        <v>0</v>
      </c>
      <c r="O173" s="141">
        <f>'CĐT- CÁC XÃ'!G198</f>
        <v>0</v>
      </c>
      <c r="P173" s="141">
        <f>'CĐT- CÁC XÃ'!AI198</f>
        <v>0</v>
      </c>
      <c r="Q173" s="295">
        <f t="shared" si="41"/>
        <v>0</v>
      </c>
      <c r="R173" s="295"/>
      <c r="S173" s="295">
        <f t="shared" si="42"/>
        <v>0</v>
      </c>
      <c r="T173" s="1175"/>
      <c r="U173" s="487"/>
      <c r="V173" s="8"/>
      <c r="W173" s="8"/>
      <c r="X173" s="8"/>
      <c r="Y173" s="8"/>
      <c r="Z173" s="8"/>
      <c r="AA173" s="8"/>
      <c r="AB173" s="8"/>
      <c r="AC173" s="8"/>
      <c r="AD173" s="8"/>
      <c r="AE173" s="8"/>
      <c r="AF173" s="8"/>
    </row>
    <row r="174" spans="1:32" x14ac:dyDescent="0.25">
      <c r="A174" s="297">
        <v>25</v>
      </c>
      <c r="B174" s="368" t="str">
        <f>'CĐT- CÁC XÃ'!B200</f>
        <v>Đường GTNT xóm Nà Khiêu, xã Đức Hồng</v>
      </c>
      <c r="C174" s="368"/>
      <c r="D174" s="368"/>
      <c r="E174" s="368"/>
      <c r="F174" s="368"/>
      <c r="G174" s="368"/>
      <c r="H174" s="368"/>
      <c r="I174" s="368"/>
      <c r="J174" s="140">
        <f t="shared" si="39"/>
        <v>300</v>
      </c>
      <c r="K174" s="369">
        <f>'CĐT- CÁC XÃ'!D200</f>
        <v>0</v>
      </c>
      <c r="L174" s="369">
        <f>'CĐT- CÁC XÃ'!E200</f>
        <v>300</v>
      </c>
      <c r="M174" s="369"/>
      <c r="N174" s="140">
        <f t="shared" si="40"/>
        <v>268.67</v>
      </c>
      <c r="O174" s="141">
        <f>'CĐT- CÁC XÃ'!G200</f>
        <v>0</v>
      </c>
      <c r="P174" s="141">
        <f>'CĐT- CÁC XÃ'!AI200</f>
        <v>268.67</v>
      </c>
      <c r="Q174" s="295">
        <f t="shared" si="41"/>
        <v>89.556666666666672</v>
      </c>
      <c r="R174" s="295"/>
      <c r="S174" s="295">
        <f t="shared" si="42"/>
        <v>89.556666666666672</v>
      </c>
      <c r="T174" s="1175"/>
      <c r="U174" s="487"/>
      <c r="V174" s="8"/>
      <c r="W174" s="8"/>
      <c r="X174" s="8"/>
      <c r="Y174" s="8"/>
      <c r="Z174" s="8"/>
      <c r="AA174" s="8"/>
      <c r="AB174" s="8"/>
      <c r="AC174" s="8"/>
      <c r="AD174" s="8"/>
      <c r="AE174" s="8"/>
      <c r="AF174" s="8"/>
    </row>
    <row r="175" spans="1:32" x14ac:dyDescent="0.25">
      <c r="A175" s="367">
        <v>26</v>
      </c>
      <c r="B175" s="368" t="str">
        <f>'CĐT- CÁC XÃ'!B201</f>
        <v>Đường GT liên xóm Nà Khiêu - Nà Rầy, xã Đức Hồng</v>
      </c>
      <c r="C175" s="368"/>
      <c r="D175" s="368"/>
      <c r="E175" s="368"/>
      <c r="F175" s="368"/>
      <c r="G175" s="368"/>
      <c r="H175" s="368"/>
      <c r="I175" s="368"/>
      <c r="J175" s="140">
        <f t="shared" si="39"/>
        <v>400</v>
      </c>
      <c r="K175" s="369">
        <f>'CĐT- CÁC XÃ'!D201</f>
        <v>0</v>
      </c>
      <c r="L175" s="369">
        <f>'CĐT- CÁC XÃ'!E201</f>
        <v>400</v>
      </c>
      <c r="M175" s="369"/>
      <c r="N175" s="140">
        <f t="shared" si="40"/>
        <v>0</v>
      </c>
      <c r="O175" s="141">
        <f>'CĐT- CÁC XÃ'!G201</f>
        <v>0</v>
      </c>
      <c r="P175" s="141">
        <f>'CĐT- CÁC XÃ'!AI201</f>
        <v>0</v>
      </c>
      <c r="Q175" s="295">
        <f t="shared" si="41"/>
        <v>0</v>
      </c>
      <c r="R175" s="295"/>
      <c r="S175" s="295">
        <f t="shared" si="42"/>
        <v>0</v>
      </c>
      <c r="T175" s="1176"/>
      <c r="U175" s="487"/>
      <c r="V175" s="8"/>
      <c r="W175" s="8"/>
      <c r="X175" s="8"/>
      <c r="Y175" s="8"/>
      <c r="Z175" s="8"/>
      <c r="AA175" s="8"/>
      <c r="AB175" s="8"/>
      <c r="AC175" s="8"/>
      <c r="AD175" s="8"/>
      <c r="AE175" s="8"/>
      <c r="AF175" s="8"/>
    </row>
    <row r="176" spans="1:32" x14ac:dyDescent="0.25">
      <c r="A176" s="356" t="s">
        <v>609</v>
      </c>
      <c r="B176" s="347" t="s">
        <v>35</v>
      </c>
      <c r="C176" s="347"/>
      <c r="D176" s="347"/>
      <c r="E176" s="347"/>
      <c r="F176" s="347"/>
      <c r="G176" s="347"/>
      <c r="H176" s="347"/>
      <c r="I176" s="347"/>
      <c r="J176" s="271">
        <f>+J177</f>
        <v>12682</v>
      </c>
      <c r="K176" s="271">
        <f>+K177</f>
        <v>0</v>
      </c>
      <c r="L176" s="271">
        <f>+L177</f>
        <v>12682</v>
      </c>
      <c r="M176" s="271"/>
      <c r="N176" s="271">
        <f>+N177</f>
        <v>8420.9049999999988</v>
      </c>
      <c r="O176" s="271">
        <f>+O177</f>
        <v>0</v>
      </c>
      <c r="P176" s="271">
        <f>+P177</f>
        <v>8420.9049999999988</v>
      </c>
      <c r="Q176" s="291">
        <f t="shared" si="41"/>
        <v>66.400449455921773</v>
      </c>
      <c r="R176" s="291" t="e">
        <f>+O176/K176*100</f>
        <v>#DIV/0!</v>
      </c>
      <c r="S176" s="291">
        <f t="shared" si="42"/>
        <v>66.400449455921773</v>
      </c>
      <c r="T176" s="663"/>
      <c r="U176" s="487"/>
      <c r="V176" s="468"/>
      <c r="W176" s="8"/>
      <c r="X176" s="8"/>
      <c r="Y176" s="8"/>
      <c r="Z176" s="8"/>
      <c r="AA176" s="8"/>
      <c r="AB176" s="8"/>
      <c r="AC176" s="8"/>
      <c r="AD176" s="8"/>
      <c r="AE176" s="8"/>
      <c r="AF176" s="8"/>
    </row>
    <row r="177" spans="1:32" s="131" customFormat="1" x14ac:dyDescent="0.25">
      <c r="A177" s="356" t="s">
        <v>6</v>
      </c>
      <c r="B177" s="357" t="s">
        <v>295</v>
      </c>
      <c r="C177" s="337"/>
      <c r="D177" s="337"/>
      <c r="E177" s="337"/>
      <c r="F177" s="337"/>
      <c r="G177" s="337"/>
      <c r="H177" s="337"/>
      <c r="I177" s="337"/>
      <c r="J177" s="338">
        <f>SUM(J178:J187)</f>
        <v>12682</v>
      </c>
      <c r="K177" s="338">
        <f>SUM(K178:K187)</f>
        <v>0</v>
      </c>
      <c r="L177" s="338">
        <f>SUM(L178:L187)</f>
        <v>12682</v>
      </c>
      <c r="M177" s="338"/>
      <c r="N177" s="338">
        <f>SUM(N178:N187)</f>
        <v>8420.9049999999988</v>
      </c>
      <c r="O177" s="338">
        <f>SUM(O178:O187)</f>
        <v>0</v>
      </c>
      <c r="P177" s="338">
        <f>SUM(P178:P187)</f>
        <v>8420.9049999999988</v>
      </c>
      <c r="Q177" s="293">
        <f t="shared" si="41"/>
        <v>66.400449455921773</v>
      </c>
      <c r="R177" s="293"/>
      <c r="S177" s="293">
        <f t="shared" si="42"/>
        <v>66.400449455921773</v>
      </c>
      <c r="T177" s="370"/>
      <c r="U177" s="489"/>
      <c r="V177" s="199"/>
      <c r="W177" s="199"/>
      <c r="X177" s="199"/>
      <c r="Y177" s="199"/>
      <c r="Z177" s="199"/>
      <c r="AA177" s="199"/>
      <c r="AB177" s="199"/>
      <c r="AC177" s="199"/>
      <c r="AD177" s="199"/>
      <c r="AE177" s="199"/>
      <c r="AF177" s="199"/>
    </row>
    <row r="178" spans="1:32" x14ac:dyDescent="0.25">
      <c r="A178" s="374">
        <f>'CĐT- BQLDA'!A64</f>
        <v>1</v>
      </c>
      <c r="B178" s="340" t="str">
        <f>'CĐT- BQLDA'!B64</f>
        <v>Đường GTNT xóm Bản Gằn, xã Trung Phúc</v>
      </c>
      <c r="C178" s="340"/>
      <c r="D178" s="340"/>
      <c r="E178" s="340"/>
      <c r="F178" s="340"/>
      <c r="G178" s="340"/>
      <c r="H178" s="340"/>
      <c r="I178" s="340"/>
      <c r="J178" s="140">
        <f>+K178+L178</f>
        <v>1200</v>
      </c>
      <c r="K178" s="341">
        <f>'CĐT- BQLDA'!D64</f>
        <v>0</v>
      </c>
      <c r="L178" s="341">
        <f>'CĐT- BQLDA'!E64</f>
        <v>1200</v>
      </c>
      <c r="M178" s="341"/>
      <c r="N178" s="140">
        <f t="shared" ref="N178:N187" si="43">+O178+P178</f>
        <v>1149.213</v>
      </c>
      <c r="O178" s="141">
        <f>+'CĐT- BQLDA'!G64</f>
        <v>0</v>
      </c>
      <c r="P178" s="361">
        <f>+'CĐT- BQLDA'!AK64</f>
        <v>1149.213</v>
      </c>
      <c r="Q178" s="295">
        <f t="shared" si="41"/>
        <v>95.767749999999992</v>
      </c>
      <c r="R178" s="295"/>
      <c r="S178" s="295">
        <f t="shared" si="42"/>
        <v>95.767749999999992</v>
      </c>
      <c r="T178" s="1174" t="s">
        <v>320</v>
      </c>
      <c r="U178" s="487"/>
      <c r="V178" s="8"/>
      <c r="W178" s="8"/>
      <c r="X178" s="8"/>
      <c r="Y178" s="8"/>
      <c r="Z178" s="8"/>
      <c r="AA178" s="8"/>
      <c r="AB178" s="8"/>
      <c r="AC178" s="8"/>
      <c r="AD178" s="8"/>
      <c r="AE178" s="8"/>
      <c r="AF178" s="8"/>
    </row>
    <row r="179" spans="1:32" x14ac:dyDescent="0.25">
      <c r="A179" s="374">
        <f>'CĐT- BQLDA'!A65</f>
        <v>2</v>
      </c>
      <c r="B179" s="340" t="str">
        <f>'CĐT- BQLDA'!B65</f>
        <v>Đường nội đồng xóm Lũng Lo, xã Đoài Côn</v>
      </c>
      <c r="C179" s="340"/>
      <c r="D179" s="340"/>
      <c r="E179" s="340"/>
      <c r="F179" s="340"/>
      <c r="G179" s="340"/>
      <c r="H179" s="340"/>
      <c r="I179" s="340"/>
      <c r="J179" s="140">
        <f>+K179+L179</f>
        <v>1466</v>
      </c>
      <c r="K179" s="341">
        <f>'CĐT- BQLDA'!D65</f>
        <v>0</v>
      </c>
      <c r="L179" s="341">
        <f>'CĐT- BQLDA'!E65</f>
        <v>1466</v>
      </c>
      <c r="M179" s="341"/>
      <c r="N179" s="140">
        <f t="shared" si="43"/>
        <v>757.84699999999998</v>
      </c>
      <c r="O179" s="141">
        <f>+'CĐT- BQLDA'!G65</f>
        <v>0</v>
      </c>
      <c r="P179" s="361">
        <f>+'CĐT- BQLDA'!AK65</f>
        <v>757.84699999999998</v>
      </c>
      <c r="Q179" s="295">
        <f t="shared" si="41"/>
        <v>51.694884038199184</v>
      </c>
      <c r="R179" s="295"/>
      <c r="S179" s="295">
        <f t="shared" si="42"/>
        <v>51.694884038199184</v>
      </c>
      <c r="T179" s="1175"/>
      <c r="U179" s="487"/>
      <c r="V179" s="8"/>
      <c r="W179" s="8"/>
      <c r="X179" s="8"/>
      <c r="Y179" s="8"/>
      <c r="Z179" s="8"/>
      <c r="AA179" s="8"/>
      <c r="AB179" s="8"/>
      <c r="AC179" s="8"/>
      <c r="AD179" s="8"/>
      <c r="AE179" s="8"/>
      <c r="AF179" s="8"/>
    </row>
    <row r="180" spans="1:32" x14ac:dyDescent="0.25">
      <c r="A180" s="374">
        <f>'CĐT- BQLDA'!A66</f>
        <v>3</v>
      </c>
      <c r="B180" s="340" t="str">
        <f>'CĐT- BQLDA'!B66</f>
        <v>Nước sinh hoạt các xóm, xã Ngọc Côn</v>
      </c>
      <c r="C180" s="340"/>
      <c r="D180" s="340"/>
      <c r="E180" s="340"/>
      <c r="F180" s="340"/>
      <c r="G180" s="340"/>
      <c r="H180" s="340"/>
      <c r="I180" s="340"/>
      <c r="J180" s="140">
        <f>+K180+L180</f>
        <v>300</v>
      </c>
      <c r="K180" s="341">
        <f>'CĐT- BQLDA'!D66</f>
        <v>0</v>
      </c>
      <c r="L180" s="341">
        <f>'CĐT- BQLDA'!E66</f>
        <v>300</v>
      </c>
      <c r="M180" s="341"/>
      <c r="N180" s="140">
        <f t="shared" si="43"/>
        <v>160.846</v>
      </c>
      <c r="O180" s="141">
        <f>+'CĐT- BQLDA'!G66</f>
        <v>0</v>
      </c>
      <c r="P180" s="361">
        <f>+'CĐT- BQLDA'!AK66</f>
        <v>160.846</v>
      </c>
      <c r="Q180" s="295">
        <f t="shared" si="41"/>
        <v>53.615333333333339</v>
      </c>
      <c r="R180" s="295"/>
      <c r="S180" s="295">
        <f t="shared" si="42"/>
        <v>53.615333333333339</v>
      </c>
      <c r="T180" s="1175"/>
      <c r="U180" s="487"/>
      <c r="V180" s="8"/>
      <c r="W180" s="8"/>
      <c r="X180" s="8"/>
      <c r="Y180" s="8"/>
      <c r="Z180" s="8"/>
      <c r="AA180" s="8"/>
      <c r="AB180" s="8"/>
      <c r="AC180" s="8"/>
      <c r="AD180" s="8"/>
      <c r="AE180" s="8"/>
      <c r="AF180" s="8"/>
    </row>
    <row r="181" spans="1:32" x14ac:dyDescent="0.25">
      <c r="A181" s="374">
        <f>'CĐT- BQLDA'!A67</f>
        <v>4</v>
      </c>
      <c r="B181" s="340" t="str">
        <f>'CĐT- BQLDA'!B67</f>
        <v>Cấp nước sinh hoạt xóm Bản Ruộc, xã Chí Viễn</v>
      </c>
      <c r="C181" s="340"/>
      <c r="D181" s="340"/>
      <c r="E181" s="340"/>
      <c r="F181" s="340"/>
      <c r="G181" s="340"/>
      <c r="H181" s="340"/>
      <c r="I181" s="340"/>
      <c r="J181" s="140">
        <f>+K181+L181</f>
        <v>900</v>
      </c>
      <c r="K181" s="341">
        <f>'CĐT- BQLDA'!D67</f>
        <v>0</v>
      </c>
      <c r="L181" s="341">
        <f>'CĐT- BQLDA'!E67</f>
        <v>900</v>
      </c>
      <c r="M181" s="341"/>
      <c r="N181" s="140">
        <f t="shared" si="43"/>
        <v>871.01899999999989</v>
      </c>
      <c r="O181" s="141">
        <f>+'CĐT- BQLDA'!G67</f>
        <v>0</v>
      </c>
      <c r="P181" s="361">
        <f>+'CĐT- BQLDA'!AK67</f>
        <v>871.01899999999989</v>
      </c>
      <c r="Q181" s="295">
        <f t="shared" si="41"/>
        <v>96.779888888888877</v>
      </c>
      <c r="R181" s="295"/>
      <c r="S181" s="295">
        <f t="shared" si="42"/>
        <v>96.779888888888877</v>
      </c>
      <c r="T181" s="1175"/>
      <c r="U181" s="487"/>
      <c r="V181" s="8"/>
      <c r="W181" s="8"/>
      <c r="X181" s="8"/>
      <c r="Y181" s="8"/>
      <c r="Z181" s="8"/>
      <c r="AA181" s="8"/>
      <c r="AB181" s="8"/>
      <c r="AC181" s="8"/>
      <c r="AD181" s="8"/>
      <c r="AE181" s="8"/>
      <c r="AF181" s="8"/>
    </row>
    <row r="182" spans="1:32" s="3" customFormat="1" x14ac:dyDescent="0.2">
      <c r="A182" s="374">
        <v>1</v>
      </c>
      <c r="B182" s="354" t="str">
        <f>'CĐT- BQLDA'!B129</f>
        <v>Đường  GTNT Cả Hoàn - Cả Pắng xã Quang Vinh</v>
      </c>
      <c r="C182" s="354"/>
      <c r="D182" s="354"/>
      <c r="E182" s="354"/>
      <c r="F182" s="354"/>
      <c r="G182" s="354"/>
      <c r="H182" s="354"/>
      <c r="I182" s="354"/>
      <c r="J182" s="140">
        <f>'CĐT- BQLDA'!C129</f>
        <v>1205</v>
      </c>
      <c r="K182" s="140">
        <f>'CĐT- BQLDA'!D129</f>
        <v>0</v>
      </c>
      <c r="L182" s="140">
        <f>'CĐT- BQLDA'!E129</f>
        <v>1205</v>
      </c>
      <c r="M182" s="140"/>
      <c r="N182" s="140">
        <f t="shared" si="43"/>
        <v>1205</v>
      </c>
      <c r="O182" s="140">
        <f>'CĐT- BQLDA'!G129</f>
        <v>0</v>
      </c>
      <c r="P182" s="148">
        <f>'CĐT- BQLDA'!AK129</f>
        <v>1205</v>
      </c>
      <c r="Q182" s="295">
        <f t="shared" si="41"/>
        <v>100</v>
      </c>
      <c r="R182" s="295"/>
      <c r="S182" s="295">
        <f t="shared" si="42"/>
        <v>100</v>
      </c>
      <c r="T182" s="1175"/>
      <c r="U182" s="487"/>
    </row>
    <row r="183" spans="1:32" x14ac:dyDescent="0.25">
      <c r="A183" s="297">
        <v>2</v>
      </c>
      <c r="B183" s="354" t="str">
        <f>'CĐT- BQLDA'!B130</f>
        <v>Đường GTNT Lũng Ngùa - Củng Kẹo xã Tri Phương</v>
      </c>
      <c r="C183" s="354"/>
      <c r="D183" s="354"/>
      <c r="E183" s="354"/>
      <c r="F183" s="354"/>
      <c r="G183" s="354"/>
      <c r="H183" s="354"/>
      <c r="I183" s="354"/>
      <c r="J183" s="140">
        <f>'CĐT- BQLDA'!C130</f>
        <v>1467</v>
      </c>
      <c r="K183" s="140">
        <f>'CĐT- BQLDA'!D130</f>
        <v>0</v>
      </c>
      <c r="L183" s="140">
        <f>'CĐT- BQLDA'!E130</f>
        <v>1467</v>
      </c>
      <c r="M183" s="140"/>
      <c r="N183" s="140">
        <f t="shared" si="43"/>
        <v>1398.316</v>
      </c>
      <c r="O183" s="140">
        <f>'CĐT- BQLDA'!G130</f>
        <v>0</v>
      </c>
      <c r="P183" s="148">
        <f>'CĐT- BQLDA'!AK130</f>
        <v>1398.316</v>
      </c>
      <c r="Q183" s="295">
        <f t="shared" si="41"/>
        <v>95.318064076346289</v>
      </c>
      <c r="R183" s="295"/>
      <c r="S183" s="295">
        <f t="shared" si="42"/>
        <v>95.318064076346289</v>
      </c>
      <c r="T183" s="1175"/>
      <c r="U183" s="487"/>
    </row>
    <row r="184" spans="1:32" x14ac:dyDescent="0.25">
      <c r="A184" s="374">
        <v>3</v>
      </c>
      <c r="B184" s="294" t="str">
        <f>'CĐT- CÁC XÃ'!B229</f>
        <v>Mương Bó Pảng xóm Bình Chỉnh Trên, xã Tri Phương</v>
      </c>
      <c r="C184" s="294"/>
      <c r="D184" s="294"/>
      <c r="E184" s="294"/>
      <c r="F184" s="294"/>
      <c r="G184" s="294"/>
      <c r="H184" s="294"/>
      <c r="I184" s="294"/>
      <c r="J184" s="140">
        <f>'CĐT- CÁC XÃ'!C229</f>
        <v>1260</v>
      </c>
      <c r="K184" s="140">
        <f>'CĐT- CÁC XÃ'!D229</f>
        <v>0</v>
      </c>
      <c r="L184" s="140">
        <f>'CĐT- CÁC XÃ'!E229</f>
        <v>1260</v>
      </c>
      <c r="M184" s="140"/>
      <c r="N184" s="140">
        <f t="shared" si="43"/>
        <v>1167.087</v>
      </c>
      <c r="O184" s="145">
        <f>'CĐT- CÁC XÃ'!G229</f>
        <v>0</v>
      </c>
      <c r="P184" s="145">
        <f>'CĐT- CÁC XÃ'!AI229</f>
        <v>1167.087</v>
      </c>
      <c r="Q184" s="295">
        <f t="shared" si="41"/>
        <v>92.625952380952384</v>
      </c>
      <c r="R184" s="295"/>
      <c r="S184" s="295">
        <f t="shared" si="42"/>
        <v>92.625952380952384</v>
      </c>
      <c r="T184" s="1175"/>
      <c r="U184" s="487"/>
    </row>
    <row r="185" spans="1:32" x14ac:dyDescent="0.25">
      <c r="A185" s="297">
        <v>4</v>
      </c>
      <c r="B185" s="294" t="str">
        <f>'CĐT- CÁC XÃ'!B230</f>
        <v>Mương Nà Khảo xóm Nà Dốc, xã Tri Phương</v>
      </c>
      <c r="C185" s="294"/>
      <c r="D185" s="294"/>
      <c r="E185" s="294"/>
      <c r="F185" s="294"/>
      <c r="G185" s="294"/>
      <c r="H185" s="294"/>
      <c r="I185" s="294"/>
      <c r="J185" s="140">
        <f>'CĐT- CÁC XÃ'!C230</f>
        <v>1350</v>
      </c>
      <c r="K185" s="140">
        <f>'CĐT- CÁC XÃ'!D230</f>
        <v>0</v>
      </c>
      <c r="L185" s="140">
        <f>'CĐT- CÁC XÃ'!E230</f>
        <v>1350</v>
      </c>
      <c r="M185" s="140"/>
      <c r="N185" s="140">
        <f t="shared" si="43"/>
        <v>135.72200000000001</v>
      </c>
      <c r="O185" s="145">
        <f>'CĐT- CÁC XÃ'!G230</f>
        <v>0</v>
      </c>
      <c r="P185" s="145">
        <f>'CĐT- CÁC XÃ'!AI230</f>
        <v>135.72200000000001</v>
      </c>
      <c r="Q185" s="295">
        <f t="shared" si="41"/>
        <v>10.053481481481482</v>
      </c>
      <c r="R185" s="295"/>
      <c r="S185" s="295">
        <f t="shared" si="42"/>
        <v>10.053481481481482</v>
      </c>
      <c r="T185" s="1175"/>
      <c r="U185" s="487"/>
    </row>
    <row r="186" spans="1:32" x14ac:dyDescent="0.25">
      <c r="A186" s="374">
        <v>5</v>
      </c>
      <c r="B186" s="294" t="str">
        <f>'CĐT- CÁC XÃ'!B276</f>
        <v>Đường bê tông Pác Tỉnh - Lũng Pát, xã Lưu Ngọc</v>
      </c>
      <c r="C186" s="294"/>
      <c r="D186" s="294"/>
      <c r="E186" s="294"/>
      <c r="F186" s="294"/>
      <c r="G186" s="294"/>
      <c r="H186" s="294"/>
      <c r="I186" s="294"/>
      <c r="J186" s="140">
        <f>'CĐT- CÁC XÃ'!C276</f>
        <v>1554</v>
      </c>
      <c r="K186" s="140">
        <f>'CĐT- CÁC XÃ'!D276</f>
        <v>0</v>
      </c>
      <c r="L186" s="140">
        <f>'CĐT- CÁC XÃ'!E276</f>
        <v>1554</v>
      </c>
      <c r="M186" s="140"/>
      <c r="N186" s="140">
        <f t="shared" si="43"/>
        <v>0</v>
      </c>
      <c r="O186" s="145">
        <f>'CĐT- CÁC XÃ'!G276</f>
        <v>0</v>
      </c>
      <c r="P186" s="145">
        <f>'CĐT- CÁC XÃ'!AI276</f>
        <v>0</v>
      </c>
      <c r="Q186" s="295">
        <f t="shared" si="41"/>
        <v>0</v>
      </c>
      <c r="R186" s="295"/>
      <c r="S186" s="295">
        <f t="shared" si="42"/>
        <v>0</v>
      </c>
      <c r="T186" s="1175"/>
      <c r="U186" s="487"/>
    </row>
    <row r="187" spans="1:32" x14ac:dyDescent="0.25">
      <c r="A187" s="297">
        <v>6</v>
      </c>
      <c r="B187" s="294" t="str">
        <f>'CĐT- CÁC XÃ'!B289</f>
        <v>Đường GTNT Lũng Chang - Sác Thượng - Búng Ổ xã Quang Trung</v>
      </c>
      <c r="C187" s="294"/>
      <c r="D187" s="294"/>
      <c r="E187" s="294"/>
      <c r="F187" s="294"/>
      <c r="G187" s="294"/>
      <c r="H187" s="294"/>
      <c r="I187" s="294"/>
      <c r="J187" s="140">
        <f>'CĐT- CÁC XÃ'!C289</f>
        <v>1980</v>
      </c>
      <c r="K187" s="140">
        <f>'CĐT- CÁC XÃ'!D289</f>
        <v>0</v>
      </c>
      <c r="L187" s="140">
        <f>'CĐT- CÁC XÃ'!E289</f>
        <v>1980</v>
      </c>
      <c r="M187" s="140"/>
      <c r="N187" s="140">
        <f t="shared" si="43"/>
        <v>1575.855</v>
      </c>
      <c r="O187" s="145">
        <f>'CĐT- CÁC XÃ'!G289</f>
        <v>0</v>
      </c>
      <c r="P187" s="145">
        <f>'CĐT- CÁC XÃ'!AI289</f>
        <v>1575.855</v>
      </c>
      <c r="Q187" s="295">
        <f t="shared" si="41"/>
        <v>79.588636363636368</v>
      </c>
      <c r="R187" s="295"/>
      <c r="S187" s="295">
        <f t="shared" si="42"/>
        <v>79.588636363636368</v>
      </c>
      <c r="T187" s="1176"/>
      <c r="U187" s="487"/>
    </row>
    <row r="188" spans="1:32" x14ac:dyDescent="0.25">
      <c r="A188" s="336" t="s">
        <v>78</v>
      </c>
      <c r="B188" s="333" t="s">
        <v>106</v>
      </c>
      <c r="C188" s="333"/>
      <c r="D188" s="333"/>
      <c r="E188" s="333"/>
      <c r="F188" s="333"/>
      <c r="G188" s="333"/>
      <c r="H188" s="333"/>
      <c r="I188" s="333"/>
      <c r="J188" s="143">
        <f>+J190+J218</f>
        <v>24841</v>
      </c>
      <c r="K188" s="143">
        <f>+K190+K218</f>
        <v>0</v>
      </c>
      <c r="L188" s="143">
        <f>+L190+L218</f>
        <v>24841</v>
      </c>
      <c r="M188" s="143"/>
      <c r="N188" s="143">
        <f>+N190+N218</f>
        <v>15924.386</v>
      </c>
      <c r="O188" s="143">
        <f>+O190+O218</f>
        <v>0</v>
      </c>
      <c r="P188" s="143">
        <f>+P190+P218</f>
        <v>15924.386</v>
      </c>
      <c r="Q188" s="681">
        <f t="shared" si="41"/>
        <v>64.105253411698399</v>
      </c>
      <c r="R188" s="681" t="e">
        <f>+O188/K188*100</f>
        <v>#DIV/0!</v>
      </c>
      <c r="S188" s="681">
        <f t="shared" si="42"/>
        <v>64.105253411698399</v>
      </c>
      <c r="T188" s="682" t="s">
        <v>320</v>
      </c>
      <c r="U188" s="683"/>
      <c r="V188" s="8"/>
      <c r="W188" s="8"/>
      <c r="X188" s="8"/>
      <c r="Y188" s="8"/>
      <c r="Z188" s="8"/>
      <c r="AA188" s="8"/>
      <c r="AB188" s="8"/>
      <c r="AC188" s="8"/>
      <c r="AD188" s="8"/>
      <c r="AE188" s="8"/>
      <c r="AF188" s="8"/>
    </row>
    <row r="189" spans="1:32" x14ac:dyDescent="0.25">
      <c r="A189" s="388" t="s">
        <v>612</v>
      </c>
      <c r="B189" s="357" t="s">
        <v>606</v>
      </c>
      <c r="C189" s="333"/>
      <c r="D189" s="333"/>
      <c r="E189" s="333"/>
      <c r="F189" s="333"/>
      <c r="G189" s="333"/>
      <c r="H189" s="333"/>
      <c r="I189" s="333"/>
      <c r="J189" s="143">
        <f>+J190+J218</f>
        <v>24841</v>
      </c>
      <c r="K189" s="143">
        <f>+K190+K218</f>
        <v>0</v>
      </c>
      <c r="L189" s="143">
        <f>+L190+L218</f>
        <v>24841</v>
      </c>
      <c r="M189" s="143">
        <f>+M190+M218</f>
        <v>0</v>
      </c>
      <c r="N189" s="143">
        <f>+N190+N218</f>
        <v>15924.386</v>
      </c>
      <c r="O189" s="143"/>
      <c r="P189" s="143"/>
      <c r="Q189" s="681"/>
      <c r="R189" s="681"/>
      <c r="S189" s="681"/>
      <c r="T189" s="682"/>
      <c r="U189" s="683"/>
      <c r="V189" s="8"/>
      <c r="W189" s="8"/>
      <c r="X189" s="8"/>
      <c r="Y189" s="8"/>
      <c r="Z189" s="8"/>
      <c r="AA189" s="8"/>
      <c r="AB189" s="8"/>
      <c r="AC189" s="8"/>
      <c r="AD189" s="8"/>
      <c r="AE189" s="8"/>
      <c r="AF189" s="8"/>
    </row>
    <row r="190" spans="1:32" x14ac:dyDescent="0.25">
      <c r="A190" s="388" t="s">
        <v>625</v>
      </c>
      <c r="B190" s="347" t="s">
        <v>25</v>
      </c>
      <c r="C190" s="347"/>
      <c r="D190" s="347"/>
      <c r="E190" s="347"/>
      <c r="F190" s="347"/>
      <c r="G190" s="347"/>
      <c r="H190" s="347"/>
      <c r="I190" s="347"/>
      <c r="J190" s="143">
        <f>+J191+J211</f>
        <v>6689.2349999999997</v>
      </c>
      <c r="K190" s="143">
        <f>+K191+K211</f>
        <v>0</v>
      </c>
      <c r="L190" s="143">
        <f>+L191+L211</f>
        <v>6689.2349999999997</v>
      </c>
      <c r="M190" s="143"/>
      <c r="N190" s="143">
        <f>+N191+N211</f>
        <v>4758.134</v>
      </c>
      <c r="O190" s="143">
        <f>+O191+O211</f>
        <v>0</v>
      </c>
      <c r="P190" s="143">
        <f>+P191+P211</f>
        <v>4758.134</v>
      </c>
      <c r="Q190" s="291">
        <f t="shared" si="41"/>
        <v>71.131213060985303</v>
      </c>
      <c r="R190" s="291" t="e">
        <f>+O190/K190*100</f>
        <v>#DIV/0!</v>
      </c>
      <c r="S190" s="291">
        <f t="shared" si="42"/>
        <v>71.131213060985303</v>
      </c>
      <c r="T190" s="663"/>
      <c r="U190" s="487"/>
      <c r="V190" s="8"/>
      <c r="W190" s="8"/>
      <c r="X190" s="8"/>
      <c r="Y190" s="8"/>
      <c r="Z190" s="8"/>
      <c r="AA190" s="8"/>
      <c r="AB190" s="8"/>
      <c r="AC190" s="8"/>
      <c r="AD190" s="8"/>
      <c r="AE190" s="8"/>
      <c r="AF190" s="8"/>
    </row>
    <row r="191" spans="1:32" x14ac:dyDescent="0.25">
      <c r="A191" s="388" t="s">
        <v>6</v>
      </c>
      <c r="B191" s="347" t="s">
        <v>26</v>
      </c>
      <c r="C191" s="347"/>
      <c r="D191" s="347"/>
      <c r="E191" s="347"/>
      <c r="F191" s="347"/>
      <c r="G191" s="347"/>
      <c r="H191" s="347"/>
      <c r="I191" s="347"/>
      <c r="J191" s="143">
        <f>SUM(J192:J210)</f>
        <v>3585.0299999999997</v>
      </c>
      <c r="K191" s="143">
        <f>SUM(K192:K210)</f>
        <v>0</v>
      </c>
      <c r="L191" s="143">
        <f>SUM(L192:L210)</f>
        <v>3585.0299999999997</v>
      </c>
      <c r="M191" s="143"/>
      <c r="N191" s="143">
        <f>SUM(N192:N210)</f>
        <v>2927.5250000000001</v>
      </c>
      <c r="O191" s="143">
        <f>SUM(O192:O210)</f>
        <v>0</v>
      </c>
      <c r="P191" s="143">
        <f>SUM(P192:P210)</f>
        <v>2927.5250000000001</v>
      </c>
      <c r="Q191" s="291">
        <f t="shared" si="41"/>
        <v>81.659707171209178</v>
      </c>
      <c r="R191" s="291" t="e">
        <f>+O191/K191*100</f>
        <v>#DIV/0!</v>
      </c>
      <c r="S191" s="291">
        <f t="shared" si="42"/>
        <v>81.659707171209178</v>
      </c>
      <c r="T191" s="663"/>
      <c r="U191" s="487"/>
      <c r="V191" s="8"/>
      <c r="W191" s="8"/>
      <c r="X191" s="8"/>
      <c r="Y191" s="8"/>
      <c r="Z191" s="8"/>
      <c r="AA191" s="8"/>
      <c r="AB191" s="8"/>
      <c r="AC191" s="8"/>
      <c r="AD191" s="8"/>
      <c r="AE191" s="8"/>
      <c r="AF191" s="8"/>
    </row>
    <row r="192" spans="1:32" x14ac:dyDescent="0.25">
      <c r="A192" s="373">
        <v>1</v>
      </c>
      <c r="B192" s="352" t="str">
        <f>'CĐT- CÁC XÃ'!B13</f>
        <v>Đường GTNT xóm Khưa nâu-Phia sách, xã Đình Mình</v>
      </c>
      <c r="C192" s="352"/>
      <c r="D192" s="352"/>
      <c r="E192" s="352"/>
      <c r="F192" s="352"/>
      <c r="G192" s="352"/>
      <c r="H192" s="352"/>
      <c r="I192" s="352"/>
      <c r="J192" s="140">
        <f t="shared" ref="J192:J209" si="44">+K192+L192</f>
        <v>200</v>
      </c>
      <c r="K192" s="244">
        <f>'CĐT- CÁC XÃ'!D13</f>
        <v>0</v>
      </c>
      <c r="L192" s="244">
        <f>'CĐT- CÁC XÃ'!E13</f>
        <v>200</v>
      </c>
      <c r="M192" s="244"/>
      <c r="N192" s="140">
        <f t="shared" ref="N192:N209" si="45">+O192+P192</f>
        <v>178.071</v>
      </c>
      <c r="O192" s="141">
        <f>'CĐT- CÁC XÃ'!G13</f>
        <v>0</v>
      </c>
      <c r="P192" s="141">
        <f>'CĐT- CÁC XÃ'!AI13</f>
        <v>178.071</v>
      </c>
      <c r="Q192" s="295">
        <f t="shared" si="41"/>
        <v>89.035499999999999</v>
      </c>
      <c r="R192" s="295"/>
      <c r="S192" s="295">
        <f t="shared" si="42"/>
        <v>89.035499999999999</v>
      </c>
      <c r="T192" s="663"/>
      <c r="U192" s="487"/>
      <c r="V192" s="8"/>
      <c r="W192" s="8"/>
      <c r="X192" s="8"/>
      <c r="Y192" s="8"/>
      <c r="Z192" s="8"/>
      <c r="AA192" s="8"/>
      <c r="AB192" s="8"/>
      <c r="AC192" s="8"/>
      <c r="AD192" s="8"/>
      <c r="AE192" s="8"/>
      <c r="AF192" s="8"/>
    </row>
    <row r="193" spans="1:32" x14ac:dyDescent="0.25">
      <c r="A193" s="373">
        <v>2</v>
      </c>
      <c r="B193" s="352" t="str">
        <f>'CĐT- CÁC XÃ'!B22</f>
        <v>Đường GTNT xóm Pác Thòng, xã Cao Thăng</v>
      </c>
      <c r="C193" s="352"/>
      <c r="D193" s="352"/>
      <c r="E193" s="352"/>
      <c r="F193" s="352"/>
      <c r="G193" s="352"/>
      <c r="H193" s="352"/>
      <c r="I193" s="352"/>
      <c r="J193" s="140">
        <f>+K193+L193</f>
        <v>200</v>
      </c>
      <c r="K193" s="244"/>
      <c r="L193" s="244">
        <f>'CĐT- CÁC XÃ'!E22</f>
        <v>200</v>
      </c>
      <c r="M193" s="244"/>
      <c r="N193" s="140">
        <f>+O193+P193</f>
        <v>139.37200000000001</v>
      </c>
      <c r="O193" s="141"/>
      <c r="P193" s="141">
        <f>'CĐT- CÁC XÃ'!AI22</f>
        <v>139.37200000000001</v>
      </c>
      <c r="Q193" s="295">
        <f t="shared" si="41"/>
        <v>69.686000000000007</v>
      </c>
      <c r="R193" s="295"/>
      <c r="S193" s="295">
        <f t="shared" si="42"/>
        <v>69.686000000000007</v>
      </c>
      <c r="T193" s="663"/>
      <c r="U193" s="487"/>
      <c r="V193" s="8"/>
      <c r="W193" s="8"/>
      <c r="X193" s="8"/>
      <c r="Y193" s="8"/>
      <c r="Z193" s="8"/>
      <c r="AA193" s="8"/>
      <c r="AB193" s="8"/>
      <c r="AC193" s="8"/>
      <c r="AD193" s="8"/>
      <c r="AE193" s="8"/>
      <c r="AF193" s="8"/>
    </row>
    <row r="194" spans="1:32" x14ac:dyDescent="0.25">
      <c r="A194" s="373">
        <v>3</v>
      </c>
      <c r="B194" s="352" t="str">
        <f>'CĐT- CÁC XÃ'!B23</f>
        <v>Đường nội đồng xóm Đoỏng Rin, xã Cao Thăng</v>
      </c>
      <c r="C194" s="352"/>
      <c r="D194" s="352"/>
      <c r="E194" s="352"/>
      <c r="F194" s="352"/>
      <c r="G194" s="352"/>
      <c r="H194" s="352"/>
      <c r="I194" s="352"/>
      <c r="J194" s="140">
        <f>+K194+L194</f>
        <v>200</v>
      </c>
      <c r="K194" s="244"/>
      <c r="L194" s="244">
        <f>'CĐT- CÁC XÃ'!E23</f>
        <v>200</v>
      </c>
      <c r="M194" s="244"/>
      <c r="N194" s="140">
        <f>+O194+P194</f>
        <v>191.08499999999998</v>
      </c>
      <c r="O194" s="141"/>
      <c r="P194" s="141">
        <f>'CĐT- CÁC XÃ'!AI23</f>
        <v>191.08499999999998</v>
      </c>
      <c r="Q194" s="295">
        <f t="shared" ref="Q194:Q225" si="46">+N194/J194*100</f>
        <v>95.54249999999999</v>
      </c>
      <c r="R194" s="295"/>
      <c r="S194" s="295">
        <f t="shared" ref="S194:S225" si="47">+P194/L194*100</f>
        <v>95.54249999999999</v>
      </c>
      <c r="T194" s="663"/>
      <c r="U194" s="487"/>
      <c r="V194" s="8"/>
      <c r="W194" s="8"/>
      <c r="X194" s="8"/>
      <c r="Y194" s="8"/>
      <c r="Z194" s="8"/>
      <c r="AA194" s="8"/>
      <c r="AB194" s="8"/>
      <c r="AC194" s="8"/>
      <c r="AD194" s="8"/>
      <c r="AE194" s="8"/>
      <c r="AF194" s="8"/>
    </row>
    <row r="195" spans="1:32" x14ac:dyDescent="0.25">
      <c r="A195" s="373">
        <v>4</v>
      </c>
      <c r="B195" s="352" t="str">
        <f>'CĐT- CÁC XÃ'!B24</f>
        <v>Đường GTNT xóm Pác Ra, xã Cao Thăng</v>
      </c>
      <c r="C195" s="352"/>
      <c r="D195" s="352"/>
      <c r="E195" s="352"/>
      <c r="F195" s="352"/>
      <c r="G195" s="352"/>
      <c r="H195" s="352"/>
      <c r="I195" s="352"/>
      <c r="J195" s="140">
        <f t="shared" si="44"/>
        <v>200</v>
      </c>
      <c r="K195" s="244">
        <f>'CĐT- CÁC XÃ'!D24</f>
        <v>0</v>
      </c>
      <c r="L195" s="244">
        <f>'CĐT- CÁC XÃ'!E24</f>
        <v>200</v>
      </c>
      <c r="M195" s="244"/>
      <c r="N195" s="140">
        <f t="shared" si="45"/>
        <v>193.49</v>
      </c>
      <c r="O195" s="141">
        <f>'CĐT- CÁC XÃ'!G24</f>
        <v>0</v>
      </c>
      <c r="P195" s="141">
        <f>'CĐT- CÁC XÃ'!AI24</f>
        <v>193.49</v>
      </c>
      <c r="Q195" s="295">
        <f t="shared" si="46"/>
        <v>96.745000000000005</v>
      </c>
      <c r="R195" s="295"/>
      <c r="S195" s="295">
        <f t="shared" si="47"/>
        <v>96.745000000000005</v>
      </c>
      <c r="T195" s="663"/>
      <c r="U195" s="487"/>
      <c r="V195" s="8"/>
      <c r="W195" s="8"/>
      <c r="X195" s="8"/>
      <c r="Y195" s="8"/>
      <c r="Z195" s="8"/>
      <c r="AA195" s="8"/>
      <c r="AB195" s="8"/>
      <c r="AC195" s="8"/>
      <c r="AD195" s="8"/>
      <c r="AE195" s="8"/>
      <c r="AF195" s="8"/>
    </row>
    <row r="196" spans="1:32" x14ac:dyDescent="0.25">
      <c r="A196" s="373">
        <v>5</v>
      </c>
      <c r="B196" s="352" t="str">
        <f>'CĐT- CÁC XÃ'!B32</f>
        <v>Đường GT nội đồng các xóm, xã Ngọc Khê</v>
      </c>
      <c r="C196" s="352"/>
      <c r="D196" s="352"/>
      <c r="E196" s="352"/>
      <c r="F196" s="352"/>
      <c r="G196" s="352"/>
      <c r="H196" s="352"/>
      <c r="I196" s="352"/>
      <c r="J196" s="140">
        <f t="shared" si="44"/>
        <v>87.461999999999989</v>
      </c>
      <c r="K196" s="244">
        <f>'CĐT- CÁC XÃ'!D32</f>
        <v>0</v>
      </c>
      <c r="L196" s="244">
        <f>'CĐT- CÁC XÃ'!E32</f>
        <v>87.461999999999989</v>
      </c>
      <c r="M196" s="244"/>
      <c r="N196" s="140">
        <f t="shared" si="45"/>
        <v>65.44</v>
      </c>
      <c r="O196" s="141">
        <f>'CĐT- CÁC XÃ'!G32</f>
        <v>0</v>
      </c>
      <c r="P196" s="141">
        <f>'CĐT- CÁC XÃ'!AI32</f>
        <v>65.44</v>
      </c>
      <c r="Q196" s="295">
        <f t="shared" si="46"/>
        <v>74.821065148292973</v>
      </c>
      <c r="R196" s="295"/>
      <c r="S196" s="295">
        <f t="shared" si="47"/>
        <v>74.821065148292973</v>
      </c>
      <c r="T196" s="663"/>
      <c r="U196" s="487"/>
      <c r="V196" s="8"/>
      <c r="W196" s="8"/>
      <c r="X196" s="8"/>
      <c r="Y196" s="8"/>
      <c r="Z196" s="8"/>
      <c r="AA196" s="8"/>
      <c r="AB196" s="8"/>
      <c r="AC196" s="8"/>
      <c r="AD196" s="8"/>
      <c r="AE196" s="8"/>
      <c r="AF196" s="8"/>
    </row>
    <row r="197" spans="1:32" x14ac:dyDescent="0.25">
      <c r="A197" s="373">
        <v>6</v>
      </c>
      <c r="B197" s="352" t="str">
        <f>'CĐT- CÁC XÃ'!B46</f>
        <v>Đường GTNT xóm Tân Phong, xã Phong Châu.Hạng mục: đường, cống thoát nước</v>
      </c>
      <c r="C197" s="352"/>
      <c r="D197" s="352"/>
      <c r="E197" s="352"/>
      <c r="F197" s="352"/>
      <c r="G197" s="352"/>
      <c r="H197" s="352"/>
      <c r="I197" s="352"/>
      <c r="J197" s="140">
        <f t="shared" si="44"/>
        <v>200</v>
      </c>
      <c r="K197" s="244">
        <f>'CĐT- CÁC XÃ'!D46</f>
        <v>0</v>
      </c>
      <c r="L197" s="244">
        <f>'CĐT- CÁC XÃ'!E46</f>
        <v>200</v>
      </c>
      <c r="M197" s="244"/>
      <c r="N197" s="140">
        <f t="shared" si="45"/>
        <v>155.51</v>
      </c>
      <c r="O197" s="141">
        <f>'CĐT- CÁC XÃ'!G46</f>
        <v>0</v>
      </c>
      <c r="P197" s="141">
        <f>'CĐT- CÁC XÃ'!AI46</f>
        <v>155.51</v>
      </c>
      <c r="Q197" s="295">
        <f t="shared" si="46"/>
        <v>77.754999999999995</v>
      </c>
      <c r="R197" s="295"/>
      <c r="S197" s="295">
        <f t="shared" si="47"/>
        <v>77.754999999999995</v>
      </c>
      <c r="T197" s="363"/>
      <c r="U197" s="506"/>
      <c r="V197" s="8"/>
      <c r="W197" s="8"/>
      <c r="X197" s="8"/>
      <c r="Y197" s="8"/>
      <c r="Z197" s="8"/>
      <c r="AA197" s="8"/>
      <c r="AB197" s="8"/>
      <c r="AC197" s="8"/>
      <c r="AD197" s="8"/>
      <c r="AE197" s="8"/>
      <c r="AF197" s="8"/>
    </row>
    <row r="198" spans="1:32" s="25" customFormat="1" x14ac:dyDescent="0.25">
      <c r="A198" s="373">
        <v>7</v>
      </c>
      <c r="B198" s="359" t="str">
        <f>'CĐT- CÁC XÃ'!B73</f>
        <v>Đường GT nội đồng xóm Đà Tiên, xã Lăng Hiếu</v>
      </c>
      <c r="C198" s="359"/>
      <c r="D198" s="359"/>
      <c r="E198" s="359"/>
      <c r="F198" s="359"/>
      <c r="G198" s="359"/>
      <c r="H198" s="359"/>
      <c r="I198" s="359"/>
      <c r="J198" s="148">
        <f>+K198+L198</f>
        <v>200</v>
      </c>
      <c r="K198" s="360"/>
      <c r="L198" s="360">
        <f>'CĐT- CÁC XÃ'!E73</f>
        <v>200</v>
      </c>
      <c r="M198" s="360"/>
      <c r="N198" s="148">
        <f>+O198+P198</f>
        <v>0</v>
      </c>
      <c r="O198" s="361"/>
      <c r="P198" s="361">
        <f>'CĐT- CÁC XÃ'!AI73</f>
        <v>0</v>
      </c>
      <c r="Q198" s="362">
        <f t="shared" si="46"/>
        <v>0</v>
      </c>
      <c r="R198" s="362"/>
      <c r="S198" s="362">
        <f t="shared" si="47"/>
        <v>0</v>
      </c>
      <c r="T198" s="667"/>
      <c r="U198" s="668"/>
      <c r="V198" s="198"/>
      <c r="W198" s="198"/>
      <c r="X198" s="198"/>
      <c r="Y198" s="198"/>
      <c r="Z198" s="198"/>
      <c r="AA198" s="198"/>
      <c r="AB198" s="198"/>
      <c r="AC198" s="198"/>
      <c r="AD198" s="198"/>
      <c r="AE198" s="198"/>
      <c r="AF198" s="198"/>
    </row>
    <row r="199" spans="1:32" s="25" customFormat="1" x14ac:dyDescent="0.25">
      <c r="A199" s="373">
        <v>8</v>
      </c>
      <c r="B199" s="359" t="str">
        <f>'CĐT- CÁC XÃ'!B134</f>
        <v>Đường GT nội đồng Giộc Khăm-Lũng Chuông, xã Ngọc Chung</v>
      </c>
      <c r="C199" s="359"/>
      <c r="D199" s="359"/>
      <c r="E199" s="359"/>
      <c r="F199" s="359"/>
      <c r="G199" s="359"/>
      <c r="H199" s="359"/>
      <c r="I199" s="359"/>
      <c r="J199" s="148">
        <f>+K199+L199</f>
        <v>325.01</v>
      </c>
      <c r="K199" s="360"/>
      <c r="L199" s="360">
        <f>'CĐT- CÁC XÃ'!E134</f>
        <v>325.01</v>
      </c>
      <c r="M199" s="360"/>
      <c r="N199" s="148">
        <f>+O199+P199</f>
        <v>290.52600000000001</v>
      </c>
      <c r="O199" s="361"/>
      <c r="P199" s="361">
        <f>+'CĐT- CÁC XÃ'!AI134</f>
        <v>290.52600000000001</v>
      </c>
      <c r="Q199" s="362">
        <f t="shared" si="46"/>
        <v>89.389864927233006</v>
      </c>
      <c r="R199" s="362"/>
      <c r="S199" s="362">
        <f t="shared" si="47"/>
        <v>89.389864927233006</v>
      </c>
      <c r="T199" s="667"/>
      <c r="U199" s="668"/>
      <c r="V199" s="198"/>
      <c r="W199" s="198"/>
      <c r="X199" s="198"/>
      <c r="Y199" s="198"/>
      <c r="Z199" s="198"/>
      <c r="AA199" s="198"/>
      <c r="AB199" s="198"/>
      <c r="AC199" s="198"/>
      <c r="AD199" s="198"/>
      <c r="AE199" s="198"/>
      <c r="AF199" s="198"/>
    </row>
    <row r="200" spans="1:32" s="25" customFormat="1" x14ac:dyDescent="0.25">
      <c r="A200" s="373">
        <v>9</v>
      </c>
      <c r="B200" s="359" t="str">
        <f>'CĐT- CÁC XÃ'!B180</f>
        <v>Mương nội đồng xóm Phò Tấu, xã Thân Giáp</v>
      </c>
      <c r="C200" s="359"/>
      <c r="D200" s="359"/>
      <c r="E200" s="359"/>
      <c r="F200" s="359"/>
      <c r="G200" s="359"/>
      <c r="H200" s="359"/>
      <c r="I200" s="359"/>
      <c r="J200" s="148">
        <f>+K200+L200</f>
        <v>180</v>
      </c>
      <c r="K200" s="360"/>
      <c r="L200" s="360">
        <f>'CĐT- CÁC XÃ'!E180</f>
        <v>180</v>
      </c>
      <c r="M200" s="360"/>
      <c r="N200" s="148">
        <f>+O200+P200</f>
        <v>176.98399999999998</v>
      </c>
      <c r="O200" s="361"/>
      <c r="P200" s="361">
        <f>'CĐT- CÁC XÃ'!AI180</f>
        <v>176.98399999999998</v>
      </c>
      <c r="Q200" s="362">
        <f t="shared" si="46"/>
        <v>98.324444444444438</v>
      </c>
      <c r="R200" s="362"/>
      <c r="S200" s="362">
        <f t="shared" si="47"/>
        <v>98.324444444444438</v>
      </c>
      <c r="T200" s="667"/>
      <c r="U200" s="668"/>
      <c r="V200" s="198"/>
      <c r="W200" s="198"/>
      <c r="X200" s="198"/>
      <c r="Y200" s="198"/>
      <c r="Z200" s="198"/>
      <c r="AA200" s="198"/>
      <c r="AB200" s="198"/>
      <c r="AC200" s="198"/>
      <c r="AD200" s="198"/>
      <c r="AE200" s="198"/>
      <c r="AF200" s="198"/>
    </row>
    <row r="201" spans="1:32" s="25" customFormat="1" x14ac:dyDescent="0.25">
      <c r="A201" s="373">
        <v>10</v>
      </c>
      <c r="B201" s="359" t="str">
        <f>'CĐT- CÁC XÃ'!B181</f>
        <v>Đường GTNT xóm Nặm Thúm, xã Thông Huề</v>
      </c>
      <c r="C201" s="359"/>
      <c r="D201" s="359"/>
      <c r="E201" s="359"/>
      <c r="F201" s="359"/>
      <c r="G201" s="359"/>
      <c r="H201" s="359"/>
      <c r="I201" s="359"/>
      <c r="J201" s="148">
        <f>+K201+L201</f>
        <v>92.557999999999993</v>
      </c>
      <c r="K201" s="360"/>
      <c r="L201" s="360">
        <f>'CĐT- CÁC XÃ'!E181</f>
        <v>92.557999999999993</v>
      </c>
      <c r="M201" s="360"/>
      <c r="N201" s="148">
        <f>+O201+P201</f>
        <v>0</v>
      </c>
      <c r="O201" s="361"/>
      <c r="P201" s="361">
        <f>'CĐT- CÁC XÃ'!AI181</f>
        <v>0</v>
      </c>
      <c r="Q201" s="362">
        <f t="shared" si="46"/>
        <v>0</v>
      </c>
      <c r="R201" s="362"/>
      <c r="S201" s="362">
        <f t="shared" si="47"/>
        <v>0</v>
      </c>
      <c r="T201" s="667"/>
      <c r="U201" s="668"/>
      <c r="V201" s="198"/>
      <c r="W201" s="198"/>
      <c r="X201" s="198"/>
      <c r="Y201" s="198"/>
      <c r="Z201" s="198"/>
      <c r="AA201" s="198"/>
      <c r="AB201" s="198"/>
      <c r="AC201" s="198"/>
      <c r="AD201" s="198"/>
      <c r="AE201" s="198"/>
      <c r="AF201" s="198"/>
    </row>
    <row r="202" spans="1:32" x14ac:dyDescent="0.25">
      <c r="A202" s="373">
        <v>11</v>
      </c>
      <c r="B202" s="352" t="str">
        <f>'CĐT- CÁC XÃ'!B182</f>
        <v>Đường GT nội đồng xóm Cốc Rầy, xã Thông Huề</v>
      </c>
      <c r="C202" s="352"/>
      <c r="D202" s="352"/>
      <c r="E202" s="352"/>
      <c r="F202" s="352"/>
      <c r="G202" s="352"/>
      <c r="H202" s="352"/>
      <c r="I202" s="352"/>
      <c r="J202" s="140">
        <f t="shared" si="44"/>
        <v>100</v>
      </c>
      <c r="K202" s="244">
        <f>'CĐT- CÁC XÃ'!D182</f>
        <v>0</v>
      </c>
      <c r="L202" s="244">
        <f>'CĐT- CÁC XÃ'!E182</f>
        <v>100</v>
      </c>
      <c r="M202" s="244"/>
      <c r="N202" s="140">
        <f t="shared" si="45"/>
        <v>87.465000000000003</v>
      </c>
      <c r="O202" s="141">
        <f>'CĐT- CÁC XÃ'!G182</f>
        <v>0</v>
      </c>
      <c r="P202" s="141">
        <f>'CĐT- CÁC XÃ'!AI182</f>
        <v>87.465000000000003</v>
      </c>
      <c r="Q202" s="295">
        <f t="shared" si="46"/>
        <v>87.465000000000003</v>
      </c>
      <c r="R202" s="295"/>
      <c r="S202" s="295">
        <f t="shared" si="47"/>
        <v>87.465000000000003</v>
      </c>
      <c r="T202" s="669"/>
      <c r="U202" s="487"/>
      <c r="V202" s="8"/>
      <c r="W202" s="8"/>
      <c r="X202" s="8"/>
      <c r="Y202" s="8"/>
      <c r="Z202" s="8"/>
      <c r="AA202" s="8"/>
      <c r="AB202" s="8"/>
      <c r="AC202" s="8"/>
      <c r="AD202" s="8"/>
      <c r="AE202" s="8"/>
      <c r="AF202" s="8"/>
    </row>
    <row r="203" spans="1:32" x14ac:dyDescent="0.25">
      <c r="A203" s="373">
        <v>12</v>
      </c>
      <c r="B203" s="352" t="str">
        <f>'CĐT- CÁC XÃ'!B183</f>
        <v>Đường nội đồng xóm Cốc Chia, xã Thông Huề</v>
      </c>
      <c r="C203" s="352"/>
      <c r="D203" s="352"/>
      <c r="E203" s="352"/>
      <c r="F203" s="352"/>
      <c r="G203" s="352"/>
      <c r="H203" s="352"/>
      <c r="I203" s="352"/>
      <c r="J203" s="140">
        <f t="shared" si="44"/>
        <v>200</v>
      </c>
      <c r="K203" s="244">
        <f>'CĐT- CÁC XÃ'!D183</f>
        <v>0</v>
      </c>
      <c r="L203" s="244">
        <f>'CĐT- CÁC XÃ'!E183</f>
        <v>200</v>
      </c>
      <c r="M203" s="244"/>
      <c r="N203" s="140">
        <f t="shared" si="45"/>
        <v>164.624</v>
      </c>
      <c r="O203" s="141">
        <f>'CĐT- CÁC XÃ'!G183</f>
        <v>0</v>
      </c>
      <c r="P203" s="141">
        <f>'CĐT- CÁC XÃ'!AI183</f>
        <v>164.624</v>
      </c>
      <c r="Q203" s="295">
        <f t="shared" si="46"/>
        <v>82.311999999999998</v>
      </c>
      <c r="R203" s="295"/>
      <c r="S203" s="295">
        <f t="shared" si="47"/>
        <v>82.311999999999998</v>
      </c>
      <c r="T203" s="669"/>
      <c r="U203" s="487"/>
      <c r="V203" s="8"/>
      <c r="W203" s="8"/>
      <c r="X203" s="8"/>
      <c r="Y203" s="8"/>
      <c r="Z203" s="8"/>
      <c r="AA203" s="8"/>
      <c r="AB203" s="8"/>
      <c r="AC203" s="8"/>
      <c r="AD203" s="8"/>
      <c r="AE203" s="8"/>
      <c r="AF203" s="8"/>
    </row>
    <row r="204" spans="1:32" x14ac:dyDescent="0.25">
      <c r="A204" s="373">
        <v>13</v>
      </c>
      <c r="B204" s="352" t="str">
        <f>'CĐT- CÁC XÃ'!B204</f>
        <v>Đường nội đồng Lũng Diên xóm Sộc Khăm 2, xã Đức Hồng</v>
      </c>
      <c r="C204" s="352"/>
      <c r="D204" s="352"/>
      <c r="E204" s="352"/>
      <c r="F204" s="352"/>
      <c r="G204" s="352"/>
      <c r="H204" s="352"/>
      <c r="I204" s="352"/>
      <c r="J204" s="140">
        <f t="shared" si="44"/>
        <v>200</v>
      </c>
      <c r="K204" s="244">
        <f>'CĐT- CÁC XÃ'!D204</f>
        <v>0</v>
      </c>
      <c r="L204" s="244">
        <f>'CĐT- CÁC XÃ'!E204</f>
        <v>200</v>
      </c>
      <c r="M204" s="244"/>
      <c r="N204" s="140">
        <f t="shared" si="45"/>
        <v>177.12299999999999</v>
      </c>
      <c r="O204" s="141">
        <f>'CĐT- CÁC XÃ'!G204</f>
        <v>0</v>
      </c>
      <c r="P204" s="141">
        <f>'CĐT- CÁC XÃ'!AI204</f>
        <v>177.12299999999999</v>
      </c>
      <c r="Q204" s="295">
        <f t="shared" si="46"/>
        <v>88.561499999999995</v>
      </c>
      <c r="R204" s="295"/>
      <c r="S204" s="295">
        <f t="shared" si="47"/>
        <v>88.561499999999995</v>
      </c>
      <c r="T204" s="669"/>
      <c r="U204" s="487"/>
      <c r="V204" s="8"/>
      <c r="W204" s="8"/>
      <c r="X204" s="8"/>
      <c r="Y204" s="8"/>
      <c r="Z204" s="8"/>
      <c r="AA204" s="8"/>
      <c r="AB204" s="8"/>
      <c r="AC204" s="8"/>
      <c r="AD204" s="8"/>
      <c r="AE204" s="8"/>
      <c r="AF204" s="8"/>
    </row>
    <row r="205" spans="1:32" x14ac:dyDescent="0.25">
      <c r="A205" s="373">
        <v>14</v>
      </c>
      <c r="B205" s="352" t="str">
        <f>'CĐT- CÁC XÃ'!B205</f>
        <v>Mương Pác Bo, xóm Lũng Nà, xã Đức Hồng</v>
      </c>
      <c r="C205" s="352"/>
      <c r="D205" s="352"/>
      <c r="E205" s="352"/>
      <c r="F205" s="352"/>
      <c r="G205" s="352"/>
      <c r="H205" s="352"/>
      <c r="I205" s="352"/>
      <c r="J205" s="140">
        <f t="shared" si="44"/>
        <v>200</v>
      </c>
      <c r="K205" s="244">
        <f>'CĐT- CÁC XÃ'!D205</f>
        <v>0</v>
      </c>
      <c r="L205" s="244">
        <f>'CĐT- CÁC XÃ'!E205</f>
        <v>200</v>
      </c>
      <c r="M205" s="244"/>
      <c r="N205" s="140">
        <f t="shared" si="45"/>
        <v>185.18299999999999</v>
      </c>
      <c r="O205" s="141">
        <f>'CĐT- CÁC XÃ'!G205</f>
        <v>0</v>
      </c>
      <c r="P205" s="141">
        <f>'CĐT- CÁC XÃ'!AI205</f>
        <v>185.18299999999999</v>
      </c>
      <c r="Q205" s="295">
        <f t="shared" si="46"/>
        <v>92.591499999999996</v>
      </c>
      <c r="R205" s="295"/>
      <c r="S205" s="295">
        <f t="shared" si="47"/>
        <v>92.591499999999996</v>
      </c>
      <c r="T205" s="669"/>
      <c r="U205" s="487"/>
      <c r="V205" s="8"/>
      <c r="W205" s="8"/>
      <c r="X205" s="8"/>
      <c r="Y205" s="8"/>
      <c r="Z205" s="8"/>
      <c r="AA205" s="8"/>
      <c r="AB205" s="8"/>
      <c r="AC205" s="8"/>
      <c r="AD205" s="8"/>
      <c r="AE205" s="8"/>
      <c r="AF205" s="8"/>
    </row>
    <row r="206" spans="1:32" x14ac:dyDescent="0.25">
      <c r="A206" s="373">
        <v>15</v>
      </c>
      <c r="B206" s="352" t="str">
        <f>'CĐT- CÁC XÃ'!B206</f>
        <v>Đường GTNT Rằng Kheo xóm Sộc Khăm 1, xã Đức Hồng</v>
      </c>
      <c r="C206" s="352"/>
      <c r="D206" s="352"/>
      <c r="E206" s="352"/>
      <c r="F206" s="352"/>
      <c r="G206" s="352"/>
      <c r="H206" s="352"/>
      <c r="I206" s="352"/>
      <c r="J206" s="140">
        <f t="shared" si="44"/>
        <v>200</v>
      </c>
      <c r="K206" s="244">
        <f>'CĐT- CÁC XÃ'!D206</f>
        <v>0</v>
      </c>
      <c r="L206" s="244">
        <f>'CĐT- CÁC XÃ'!E206</f>
        <v>200</v>
      </c>
      <c r="M206" s="244"/>
      <c r="N206" s="140">
        <f t="shared" si="45"/>
        <v>170.23499999999999</v>
      </c>
      <c r="O206" s="141">
        <f>'CĐT- CÁC XÃ'!G206</f>
        <v>0</v>
      </c>
      <c r="P206" s="141">
        <f>'CĐT- CÁC XÃ'!AI206</f>
        <v>170.23499999999999</v>
      </c>
      <c r="Q206" s="295">
        <f t="shared" si="46"/>
        <v>85.117499999999993</v>
      </c>
      <c r="R206" s="295"/>
      <c r="S206" s="295">
        <f t="shared" si="47"/>
        <v>85.117499999999993</v>
      </c>
      <c r="T206" s="669"/>
      <c r="U206" s="487"/>
      <c r="V206" s="8"/>
      <c r="W206" s="8"/>
      <c r="X206" s="8"/>
      <c r="Y206" s="8"/>
      <c r="Z206" s="8"/>
      <c r="AA206" s="8"/>
      <c r="AB206" s="8"/>
      <c r="AC206" s="8"/>
      <c r="AD206" s="8"/>
      <c r="AE206" s="8"/>
      <c r="AF206" s="8"/>
    </row>
    <row r="207" spans="1:32" x14ac:dyDescent="0.25">
      <c r="A207" s="373">
        <v>16</v>
      </c>
      <c r="B207" s="352" t="str">
        <f>'CĐT- CÁC XÃ'!B207</f>
        <v>Đường giao thông nội đồng xóm Lung Túng, xã Đức Hồng</v>
      </c>
      <c r="C207" s="352"/>
      <c r="D207" s="352"/>
      <c r="E207" s="352"/>
      <c r="F207" s="352"/>
      <c r="G207" s="352"/>
      <c r="H207" s="352"/>
      <c r="I207" s="352"/>
      <c r="J207" s="140">
        <f t="shared" si="44"/>
        <v>200</v>
      </c>
      <c r="K207" s="244">
        <f>'CĐT- CÁC XÃ'!D207</f>
        <v>0</v>
      </c>
      <c r="L207" s="244">
        <f>'CĐT- CÁC XÃ'!E207</f>
        <v>200</v>
      </c>
      <c r="M207" s="244"/>
      <c r="N207" s="140">
        <f t="shared" si="45"/>
        <v>195.66900000000001</v>
      </c>
      <c r="O207" s="141">
        <f>'CĐT- CÁC XÃ'!G207</f>
        <v>0</v>
      </c>
      <c r="P207" s="141">
        <f>'CĐT- CÁC XÃ'!AI207</f>
        <v>195.66900000000001</v>
      </c>
      <c r="Q207" s="295">
        <f t="shared" si="46"/>
        <v>97.834500000000006</v>
      </c>
      <c r="R207" s="295"/>
      <c r="S207" s="295">
        <f t="shared" si="47"/>
        <v>97.834500000000006</v>
      </c>
      <c r="T207" s="669"/>
      <c r="U207" s="487"/>
      <c r="V207" s="8"/>
      <c r="W207" s="8"/>
      <c r="X207" s="8"/>
      <c r="Y207" s="8"/>
      <c r="Z207" s="8"/>
      <c r="AA207" s="8"/>
      <c r="AB207" s="8"/>
      <c r="AC207" s="8"/>
      <c r="AD207" s="8"/>
      <c r="AE207" s="8"/>
      <c r="AF207" s="8"/>
    </row>
    <row r="208" spans="1:32" x14ac:dyDescent="0.25">
      <c r="A208" s="373">
        <v>17</v>
      </c>
      <c r="B208" s="352" t="str">
        <f>'CĐT- CÁC XÃ'!B208</f>
        <v>Đường GTNT xóm Thềnh Khe, xã Cảnh Tiên</v>
      </c>
      <c r="C208" s="352"/>
      <c r="D208" s="352"/>
      <c r="E208" s="352"/>
      <c r="F208" s="352"/>
      <c r="G208" s="352"/>
      <c r="H208" s="352"/>
      <c r="I208" s="352"/>
      <c r="J208" s="140">
        <f t="shared" si="44"/>
        <v>200</v>
      </c>
      <c r="K208" s="244">
        <f>'CĐT- CÁC XÃ'!D208</f>
        <v>0</v>
      </c>
      <c r="L208" s="244">
        <f>'CĐT- CÁC XÃ'!E208</f>
        <v>200</v>
      </c>
      <c r="M208" s="244"/>
      <c r="N208" s="140">
        <f t="shared" si="45"/>
        <v>182.30099999999999</v>
      </c>
      <c r="O208" s="141">
        <f>'CĐT- CÁC XÃ'!G208</f>
        <v>0</v>
      </c>
      <c r="P208" s="141">
        <f>'CĐT- CÁC XÃ'!AI208</f>
        <v>182.30099999999999</v>
      </c>
      <c r="Q208" s="295">
        <f t="shared" si="46"/>
        <v>91.150499999999994</v>
      </c>
      <c r="R208" s="295"/>
      <c r="S208" s="295">
        <f t="shared" si="47"/>
        <v>91.150499999999994</v>
      </c>
      <c r="T208" s="669"/>
      <c r="U208" s="487"/>
      <c r="V208" s="8"/>
      <c r="W208" s="8"/>
      <c r="X208" s="8"/>
      <c r="Y208" s="8"/>
      <c r="Z208" s="8"/>
      <c r="AA208" s="8"/>
      <c r="AB208" s="8"/>
      <c r="AC208" s="8"/>
      <c r="AD208" s="8"/>
      <c r="AE208" s="8"/>
      <c r="AF208" s="8"/>
    </row>
    <row r="209" spans="1:32" x14ac:dyDescent="0.25">
      <c r="A209" s="373">
        <v>18</v>
      </c>
      <c r="B209" s="352" t="str">
        <f>'CĐT- CÁC XÃ'!B209</f>
        <v>Đường GT nội đồng xóm Thềnh Quốc, xã Cảnh Tiên</v>
      </c>
      <c r="C209" s="352"/>
      <c r="D209" s="352"/>
      <c r="E209" s="352"/>
      <c r="F209" s="352"/>
      <c r="G209" s="352"/>
      <c r="H209" s="352"/>
      <c r="I209" s="352"/>
      <c r="J209" s="140">
        <f t="shared" si="44"/>
        <v>200</v>
      </c>
      <c r="K209" s="244">
        <f>'CĐT- CÁC XÃ'!D209</f>
        <v>0</v>
      </c>
      <c r="L209" s="244">
        <f>'CĐT- CÁC XÃ'!E209</f>
        <v>200</v>
      </c>
      <c r="M209" s="244"/>
      <c r="N209" s="140">
        <f t="shared" si="45"/>
        <v>180.31100000000001</v>
      </c>
      <c r="O209" s="141">
        <f>'CĐT- CÁC XÃ'!G209</f>
        <v>0</v>
      </c>
      <c r="P209" s="141">
        <f>'CĐT- CÁC XÃ'!AI209</f>
        <v>180.31100000000001</v>
      </c>
      <c r="Q209" s="295">
        <f t="shared" si="46"/>
        <v>90.155500000000004</v>
      </c>
      <c r="R209" s="295"/>
      <c r="S209" s="295">
        <f t="shared" si="47"/>
        <v>90.155500000000004</v>
      </c>
      <c r="T209" s="669"/>
      <c r="U209" s="487"/>
      <c r="V209" s="8"/>
      <c r="W209" s="8"/>
      <c r="X209" s="8"/>
      <c r="Y209" s="8"/>
      <c r="Z209" s="8"/>
      <c r="AA209" s="8"/>
      <c r="AB209" s="8"/>
      <c r="AC209" s="8"/>
      <c r="AD209" s="8"/>
      <c r="AE209" s="8"/>
      <c r="AF209" s="8"/>
    </row>
    <row r="210" spans="1:32" x14ac:dyDescent="0.25">
      <c r="A210" s="373">
        <v>19</v>
      </c>
      <c r="B210" s="352" t="str">
        <f>'CĐT- CÁC XÃ'!B210</f>
        <v>Đường GTNT xóm Rằng Đin, xã Cảnh Tiên</v>
      </c>
      <c r="C210" s="352"/>
      <c r="D210" s="352"/>
      <c r="E210" s="352"/>
      <c r="F210" s="352"/>
      <c r="G210" s="352"/>
      <c r="H210" s="352"/>
      <c r="I210" s="352"/>
      <c r="J210" s="140">
        <f>+K210+L210</f>
        <v>200</v>
      </c>
      <c r="K210" s="244"/>
      <c r="L210" s="244">
        <f>'CĐT- CÁC XÃ'!E210</f>
        <v>200</v>
      </c>
      <c r="M210" s="244"/>
      <c r="N210" s="140">
        <f>+O210+P210</f>
        <v>194.136</v>
      </c>
      <c r="O210" s="141"/>
      <c r="P210" s="141">
        <f>'CĐT- CÁC XÃ'!AI210</f>
        <v>194.136</v>
      </c>
      <c r="Q210" s="295">
        <f t="shared" si="46"/>
        <v>97.067999999999998</v>
      </c>
      <c r="R210" s="295" t="e">
        <f>+O210/K210*100</f>
        <v>#DIV/0!</v>
      </c>
      <c r="S210" s="295">
        <f t="shared" si="47"/>
        <v>97.067999999999998</v>
      </c>
      <c r="T210" s="669"/>
      <c r="U210" s="487"/>
      <c r="V210" s="8"/>
      <c r="W210" s="8"/>
      <c r="X210" s="8"/>
      <c r="Y210" s="8"/>
      <c r="Z210" s="8"/>
      <c r="AA210" s="8"/>
      <c r="AB210" s="8"/>
      <c r="AC210" s="8"/>
      <c r="AD210" s="8"/>
      <c r="AE210" s="8"/>
      <c r="AF210" s="8"/>
    </row>
    <row r="211" spans="1:32" x14ac:dyDescent="0.25">
      <c r="A211" s="336" t="s">
        <v>6</v>
      </c>
      <c r="B211" s="357" t="s">
        <v>27</v>
      </c>
      <c r="C211" s="357"/>
      <c r="D211" s="357"/>
      <c r="E211" s="357"/>
      <c r="F211" s="357"/>
      <c r="G211" s="357"/>
      <c r="H211" s="357"/>
      <c r="I211" s="357"/>
      <c r="J211" s="143">
        <f t="shared" ref="J211:P211" si="48">SUM(J212:J217)</f>
        <v>3104.2049999999999</v>
      </c>
      <c r="K211" s="143">
        <f t="shared" si="48"/>
        <v>0</v>
      </c>
      <c r="L211" s="143">
        <f t="shared" si="48"/>
        <v>3104.2049999999999</v>
      </c>
      <c r="M211" s="143"/>
      <c r="N211" s="143">
        <f t="shared" si="48"/>
        <v>1830.6089999999999</v>
      </c>
      <c r="O211" s="143">
        <f t="shared" si="48"/>
        <v>0</v>
      </c>
      <c r="P211" s="143">
        <f t="shared" si="48"/>
        <v>1830.6089999999999</v>
      </c>
      <c r="Q211" s="291">
        <f t="shared" si="46"/>
        <v>58.971910682445262</v>
      </c>
      <c r="R211" s="291"/>
      <c r="S211" s="291">
        <f t="shared" si="47"/>
        <v>58.971910682445262</v>
      </c>
      <c r="T211" s="663"/>
      <c r="U211" s="487"/>
      <c r="V211" s="8"/>
      <c r="W211" s="8"/>
      <c r="X211" s="8"/>
      <c r="Y211" s="8"/>
      <c r="Z211" s="8"/>
      <c r="AA211" s="8"/>
      <c r="AB211" s="8"/>
      <c r="AC211" s="8"/>
      <c r="AD211" s="8"/>
      <c r="AE211" s="8"/>
      <c r="AF211" s="8"/>
    </row>
    <row r="212" spans="1:32" x14ac:dyDescent="0.25">
      <c r="A212" s="373">
        <v>1</v>
      </c>
      <c r="B212" s="354" t="str">
        <f>'CĐT- CÁC XÃ'!B66</f>
        <v>Cải tạo, nâng cấp nhà văn hóa các xóm, xã Phong Nặm</v>
      </c>
      <c r="C212" s="354"/>
      <c r="D212" s="354"/>
      <c r="E212" s="354"/>
      <c r="F212" s="354"/>
      <c r="G212" s="354"/>
      <c r="H212" s="354"/>
      <c r="I212" s="354"/>
      <c r="J212" s="140">
        <f t="shared" ref="J212:J217" si="49">+K212+L212</f>
        <v>510</v>
      </c>
      <c r="K212" s="244">
        <f>'CĐT- CÁC XÃ'!D66</f>
        <v>0</v>
      </c>
      <c r="L212" s="244">
        <f>'CĐT- CÁC XÃ'!E66</f>
        <v>510</v>
      </c>
      <c r="M212" s="244"/>
      <c r="N212" s="140">
        <f t="shared" ref="N212:N217" si="50">+O212+P212</f>
        <v>0</v>
      </c>
      <c r="O212" s="141">
        <f>'CĐT- CÁC XÃ'!G66</f>
        <v>0</v>
      </c>
      <c r="P212" s="141">
        <f>'CĐT- CÁC XÃ'!AI66</f>
        <v>0</v>
      </c>
      <c r="Q212" s="295">
        <f t="shared" si="46"/>
        <v>0</v>
      </c>
      <c r="R212" s="295"/>
      <c r="S212" s="295">
        <f t="shared" si="47"/>
        <v>0</v>
      </c>
      <c r="T212" s="663"/>
      <c r="U212" s="487"/>
      <c r="V212" s="8"/>
      <c r="W212" s="8"/>
      <c r="X212" s="8"/>
      <c r="Y212" s="8"/>
      <c r="Z212" s="8"/>
      <c r="AA212" s="8"/>
      <c r="AB212" s="8"/>
      <c r="AC212" s="8"/>
      <c r="AD212" s="8"/>
      <c r="AE212" s="8"/>
      <c r="AF212" s="8"/>
    </row>
    <row r="213" spans="1:32" x14ac:dyDescent="0.25">
      <c r="A213" s="367">
        <v>2</v>
      </c>
      <c r="B213" s="354" t="str">
        <f>'CĐT- CÁC XÃ'!B75</f>
        <v>Đường giao thông nội đồng xóm Bản Giăn, xã Lăng Hiếu</v>
      </c>
      <c r="C213" s="354"/>
      <c r="D213" s="354"/>
      <c r="E213" s="354"/>
      <c r="F213" s="354"/>
      <c r="G213" s="354"/>
      <c r="H213" s="354"/>
      <c r="I213" s="354"/>
      <c r="J213" s="140">
        <f t="shared" si="49"/>
        <v>200</v>
      </c>
      <c r="K213" s="244">
        <f>'CĐT- CÁC XÃ'!D75</f>
        <v>0</v>
      </c>
      <c r="L213" s="244">
        <f>'CĐT- CÁC XÃ'!E75</f>
        <v>200</v>
      </c>
      <c r="M213" s="244"/>
      <c r="N213" s="140">
        <f t="shared" si="50"/>
        <v>0</v>
      </c>
      <c r="O213" s="141">
        <f>'CĐT- CÁC XÃ'!G75</f>
        <v>0</v>
      </c>
      <c r="P213" s="141">
        <f>'CĐT- CÁC XÃ'!AI75</f>
        <v>0</v>
      </c>
      <c r="Q213" s="295">
        <f t="shared" si="46"/>
        <v>0</v>
      </c>
      <c r="R213" s="295"/>
      <c r="S213" s="295">
        <f t="shared" si="47"/>
        <v>0</v>
      </c>
      <c r="T213" s="663"/>
      <c r="U213" s="487"/>
      <c r="V213" s="8"/>
      <c r="W213" s="8"/>
      <c r="X213" s="8"/>
      <c r="Y213" s="8"/>
      <c r="Z213" s="8"/>
      <c r="AA213" s="8"/>
      <c r="AB213" s="8"/>
      <c r="AC213" s="8"/>
      <c r="AD213" s="8"/>
      <c r="AE213" s="8"/>
      <c r="AF213" s="8"/>
    </row>
    <row r="214" spans="1:32" x14ac:dyDescent="0.25">
      <c r="A214" s="373">
        <v>3</v>
      </c>
      <c r="B214" s="354" t="str">
        <f>'CĐT- CÁC XÃ'!B95</f>
        <v>Đường GTNT liên xóm Bản Chang-Giộc Giao, xã Đình Phong</v>
      </c>
      <c r="C214" s="354"/>
      <c r="D214" s="354"/>
      <c r="E214" s="354"/>
      <c r="F214" s="354"/>
      <c r="G214" s="354"/>
      <c r="H214" s="354"/>
      <c r="I214" s="354"/>
      <c r="J214" s="140">
        <f t="shared" si="49"/>
        <v>1224.2049999999999</v>
      </c>
      <c r="K214" s="244">
        <f>'CĐT- CÁC XÃ'!D95</f>
        <v>0</v>
      </c>
      <c r="L214" s="244">
        <f>'CĐT- CÁC XÃ'!E95</f>
        <v>1224.2049999999999</v>
      </c>
      <c r="M214" s="244"/>
      <c r="N214" s="140">
        <f t="shared" si="50"/>
        <v>1133.1759999999999</v>
      </c>
      <c r="O214" s="141">
        <f>'CĐT- CÁC XÃ'!G95</f>
        <v>0</v>
      </c>
      <c r="P214" s="141">
        <f>'CĐT- CÁC XÃ'!AI95</f>
        <v>1133.1759999999999</v>
      </c>
      <c r="Q214" s="295">
        <f t="shared" si="46"/>
        <v>92.564235565121862</v>
      </c>
      <c r="R214" s="295"/>
      <c r="S214" s="295">
        <f t="shared" si="47"/>
        <v>92.564235565121862</v>
      </c>
      <c r="T214" s="663"/>
      <c r="U214" s="487"/>
      <c r="V214" s="8"/>
      <c r="W214" s="8"/>
      <c r="X214" s="8"/>
      <c r="Y214" s="8"/>
      <c r="Z214" s="8"/>
      <c r="AA214" s="8"/>
      <c r="AB214" s="8"/>
      <c r="AC214" s="8"/>
      <c r="AD214" s="8"/>
      <c r="AE214" s="8"/>
      <c r="AF214" s="8"/>
    </row>
    <row r="215" spans="1:32" x14ac:dyDescent="0.25">
      <c r="A215" s="367">
        <v>4</v>
      </c>
      <c r="B215" s="354" t="str">
        <f>'CĐT- CÁC XÃ'!B108</f>
        <v>Đường GTNT xóm Bản Ruộc, xã Chí Viễn</v>
      </c>
      <c r="C215" s="354"/>
      <c r="D215" s="354"/>
      <c r="E215" s="354"/>
      <c r="F215" s="354"/>
      <c r="G215" s="354"/>
      <c r="H215" s="354"/>
      <c r="I215" s="354"/>
      <c r="J215" s="140">
        <f t="shared" si="49"/>
        <v>770</v>
      </c>
      <c r="K215" s="244">
        <f>'CĐT- CÁC XÃ'!D108</f>
        <v>0</v>
      </c>
      <c r="L215" s="244">
        <f>'CĐT- CÁC XÃ'!E108</f>
        <v>770</v>
      </c>
      <c r="M215" s="244"/>
      <c r="N215" s="140">
        <f t="shared" si="50"/>
        <v>697.43299999999999</v>
      </c>
      <c r="O215" s="141">
        <f>'CĐT- CÁC XÃ'!G108</f>
        <v>0</v>
      </c>
      <c r="P215" s="141">
        <f>'CĐT- CÁC XÃ'!AI108</f>
        <v>697.43299999999999</v>
      </c>
      <c r="Q215" s="295">
        <f t="shared" si="46"/>
        <v>90.575714285714284</v>
      </c>
      <c r="R215" s="295"/>
      <c r="S215" s="295">
        <f t="shared" si="47"/>
        <v>90.575714285714284</v>
      </c>
      <c r="T215" s="1180"/>
      <c r="U215" s="487"/>
      <c r="V215" s="8"/>
      <c r="W215" s="8"/>
      <c r="X215" s="8"/>
      <c r="Y215" s="8"/>
      <c r="Z215" s="8"/>
      <c r="AA215" s="8"/>
      <c r="AB215" s="8"/>
      <c r="AC215" s="8"/>
      <c r="AD215" s="8"/>
      <c r="AE215" s="8"/>
      <c r="AF215" s="8"/>
    </row>
    <row r="216" spans="1:32" x14ac:dyDescent="0.25">
      <c r="A216" s="373">
        <v>5</v>
      </c>
      <c r="B216" s="354" t="str">
        <f>'CĐT- CÁC XÃ'!B187</f>
        <v>Đường GT nội đồng xóm Bản Mang, xã Thân Giáp</v>
      </c>
      <c r="C216" s="354"/>
      <c r="D216" s="354"/>
      <c r="E216" s="354"/>
      <c r="F216" s="354"/>
      <c r="G216" s="354"/>
      <c r="H216" s="354"/>
      <c r="I216" s="354"/>
      <c r="J216" s="140">
        <f t="shared" si="49"/>
        <v>200</v>
      </c>
      <c r="K216" s="244">
        <f>'CĐT- CÁC XÃ'!D187</f>
        <v>0</v>
      </c>
      <c r="L216" s="244">
        <f>'CĐT- CÁC XÃ'!E187</f>
        <v>200</v>
      </c>
      <c r="M216" s="244"/>
      <c r="N216" s="140">
        <f t="shared" si="50"/>
        <v>0</v>
      </c>
      <c r="O216" s="141">
        <f>'CĐT- CÁC XÃ'!G187</f>
        <v>0</v>
      </c>
      <c r="P216" s="141">
        <f>'CĐT- CÁC XÃ'!AI187</f>
        <v>0</v>
      </c>
      <c r="Q216" s="295">
        <f t="shared" si="46"/>
        <v>0</v>
      </c>
      <c r="R216" s="295"/>
      <c r="S216" s="295">
        <f t="shared" si="47"/>
        <v>0</v>
      </c>
      <c r="T216" s="1180"/>
      <c r="U216" s="487"/>
      <c r="V216" s="8"/>
      <c r="W216" s="8"/>
      <c r="X216" s="8"/>
      <c r="Y216" s="8"/>
      <c r="Z216" s="8"/>
      <c r="AA216" s="8"/>
      <c r="AB216" s="8"/>
      <c r="AC216" s="8"/>
      <c r="AD216" s="8"/>
      <c r="AE216" s="8"/>
      <c r="AF216" s="8"/>
    </row>
    <row r="217" spans="1:32" x14ac:dyDescent="0.25">
      <c r="A217" s="367">
        <v>6</v>
      </c>
      <c r="B217" s="354" t="str">
        <f>'CĐT- CÁC XÃ'!B212</f>
        <v>Mương thủy lợi xóm Cốc Chia, Cảnh Tiên</v>
      </c>
      <c r="C217" s="354"/>
      <c r="D217" s="354"/>
      <c r="E217" s="354"/>
      <c r="F217" s="354"/>
      <c r="G217" s="354"/>
      <c r="H217" s="354"/>
      <c r="I217" s="354"/>
      <c r="J217" s="140">
        <f t="shared" si="49"/>
        <v>200</v>
      </c>
      <c r="K217" s="244">
        <f>'CĐT- CÁC XÃ'!D212</f>
        <v>0</v>
      </c>
      <c r="L217" s="244">
        <f>'CĐT- CÁC XÃ'!E212</f>
        <v>200</v>
      </c>
      <c r="M217" s="244"/>
      <c r="N217" s="140">
        <f t="shared" si="50"/>
        <v>0</v>
      </c>
      <c r="O217" s="141">
        <f>'CĐT- CÁC XÃ'!G212</f>
        <v>0</v>
      </c>
      <c r="P217" s="141">
        <f>'CĐT- CÁC XÃ'!AI212</f>
        <v>0</v>
      </c>
      <c r="Q217" s="295">
        <f t="shared" si="46"/>
        <v>0</v>
      </c>
      <c r="R217" s="295"/>
      <c r="S217" s="295">
        <f t="shared" si="47"/>
        <v>0</v>
      </c>
      <c r="T217" s="363"/>
      <c r="U217" s="506"/>
      <c r="V217" s="8"/>
      <c r="W217" s="8"/>
      <c r="X217" s="8"/>
      <c r="Y217" s="8"/>
      <c r="Z217" s="8"/>
      <c r="AA217" s="8"/>
      <c r="AB217" s="8"/>
      <c r="AC217" s="8"/>
      <c r="AD217" s="8"/>
      <c r="AE217" s="8"/>
      <c r="AF217" s="8"/>
    </row>
    <row r="218" spans="1:32" x14ac:dyDescent="0.25">
      <c r="A218" s="388" t="s">
        <v>626</v>
      </c>
      <c r="B218" s="347" t="s">
        <v>35</v>
      </c>
      <c r="C218" s="347"/>
      <c r="D218" s="347"/>
      <c r="E218" s="347"/>
      <c r="F218" s="347"/>
      <c r="G218" s="347"/>
      <c r="H218" s="347"/>
      <c r="I218" s="347"/>
      <c r="J218" s="143">
        <f>+J219+J237</f>
        <v>18151.764999999999</v>
      </c>
      <c r="K218" s="143">
        <f>+K219+K237</f>
        <v>0</v>
      </c>
      <c r="L218" s="143">
        <f>+L219+L237</f>
        <v>18151.764999999999</v>
      </c>
      <c r="M218" s="143"/>
      <c r="N218" s="143">
        <f>+N219+N237</f>
        <v>11166.252</v>
      </c>
      <c r="O218" s="143">
        <f>+O219+O237</f>
        <v>0</v>
      </c>
      <c r="P218" s="143">
        <f>+P219+P237</f>
        <v>11166.252</v>
      </c>
      <c r="Q218" s="291">
        <f t="shared" si="46"/>
        <v>61.516067445782831</v>
      </c>
      <c r="R218" s="291" t="e">
        <f>+O218/K218*100</f>
        <v>#DIV/0!</v>
      </c>
      <c r="S218" s="291">
        <f t="shared" si="47"/>
        <v>61.516067445782831</v>
      </c>
      <c r="T218" s="363"/>
      <c r="U218" s="506"/>
      <c r="V218" s="8"/>
      <c r="W218" s="8"/>
      <c r="X218" s="8"/>
      <c r="Y218" s="8"/>
      <c r="Z218" s="8"/>
      <c r="AA218" s="8"/>
      <c r="AB218" s="8"/>
      <c r="AC218" s="8"/>
      <c r="AD218" s="8"/>
      <c r="AE218" s="8"/>
      <c r="AF218" s="8"/>
    </row>
    <row r="219" spans="1:32" x14ac:dyDescent="0.25">
      <c r="A219" s="336" t="s">
        <v>6</v>
      </c>
      <c r="B219" s="347" t="s">
        <v>26</v>
      </c>
      <c r="C219" s="347"/>
      <c r="D219" s="347"/>
      <c r="E219" s="347"/>
      <c r="F219" s="347"/>
      <c r="G219" s="347"/>
      <c r="H219" s="347"/>
      <c r="I219" s="347"/>
      <c r="J219" s="143">
        <f>SUM(J220:J236)</f>
        <v>10135.764999999999</v>
      </c>
      <c r="K219" s="143">
        <f>SUM(K220:K236)</f>
        <v>0</v>
      </c>
      <c r="L219" s="143">
        <f>SUM(L220:L236)</f>
        <v>10135.764999999999</v>
      </c>
      <c r="M219" s="143"/>
      <c r="N219" s="143">
        <f>SUM(N220:N236)</f>
        <v>6631.1790000000001</v>
      </c>
      <c r="O219" s="143">
        <f>SUM(O220:O236)</f>
        <v>0</v>
      </c>
      <c r="P219" s="143">
        <f>SUM(P220:P236)</f>
        <v>6631.1790000000001</v>
      </c>
      <c r="Q219" s="291">
        <f t="shared" si="46"/>
        <v>65.423566943393027</v>
      </c>
      <c r="R219" s="291" t="e">
        <f>+O219/K219*100</f>
        <v>#DIV/0!</v>
      </c>
      <c r="S219" s="291">
        <f t="shared" si="47"/>
        <v>65.423566943393027</v>
      </c>
      <c r="T219" s="363"/>
      <c r="U219" s="506"/>
      <c r="V219" s="8"/>
      <c r="W219" s="8"/>
      <c r="X219" s="8"/>
      <c r="Y219" s="8"/>
      <c r="Z219" s="8"/>
      <c r="AA219" s="8"/>
      <c r="AB219" s="8"/>
      <c r="AC219" s="8"/>
      <c r="AD219" s="8"/>
      <c r="AE219" s="8"/>
      <c r="AF219" s="8"/>
    </row>
    <row r="220" spans="1:32" x14ac:dyDescent="0.25">
      <c r="A220" s="367"/>
      <c r="B220" s="298" t="str">
        <f>'CĐT- CÁC XÃ'!B25</f>
        <v>Đường nội đồng Lũng Chuông, xóm Phò Đon, xã Cao Thăng</v>
      </c>
      <c r="C220" s="298"/>
      <c r="D220" s="298"/>
      <c r="E220" s="298"/>
      <c r="F220" s="298"/>
      <c r="G220" s="298"/>
      <c r="H220" s="298"/>
      <c r="I220" s="298"/>
      <c r="J220" s="140">
        <f>+K220+L220</f>
        <v>200</v>
      </c>
      <c r="K220" s="341"/>
      <c r="L220" s="341">
        <f>'CĐT- CÁC XÃ'!E25</f>
        <v>200</v>
      </c>
      <c r="M220" s="341"/>
      <c r="N220" s="140">
        <f>+O220+P220</f>
        <v>152.54399999999998</v>
      </c>
      <c r="O220" s="375"/>
      <c r="P220" s="375">
        <f>'CĐT- CÁC XÃ'!AI25</f>
        <v>152.54399999999998</v>
      </c>
      <c r="Q220" s="295">
        <f t="shared" si="46"/>
        <v>76.271999999999991</v>
      </c>
      <c r="R220" s="295"/>
      <c r="S220" s="295">
        <f t="shared" si="47"/>
        <v>76.271999999999991</v>
      </c>
      <c r="T220" s="296"/>
      <c r="U220" s="204"/>
    </row>
    <row r="221" spans="1:32" x14ac:dyDescent="0.25">
      <c r="A221" s="367">
        <v>4</v>
      </c>
      <c r="B221" s="377" t="str">
        <f>'CĐT- CÁC XÃ'!B131</f>
        <v>Đường GT nội đồng Lũng Than, xóm Lũng Kít, xã Khâm Thành</v>
      </c>
      <c r="C221" s="377"/>
      <c r="D221" s="377"/>
      <c r="E221" s="377"/>
      <c r="F221" s="377"/>
      <c r="G221" s="377"/>
      <c r="H221" s="377"/>
      <c r="I221" s="377"/>
      <c r="J221" s="140">
        <f t="shared" ref="J221:J236" si="51">+K221+L221</f>
        <v>200</v>
      </c>
      <c r="K221" s="378">
        <f>'CĐT- CÁC XÃ'!D131</f>
        <v>0</v>
      </c>
      <c r="L221" s="378">
        <f>'CĐT- CÁC XÃ'!E131</f>
        <v>200</v>
      </c>
      <c r="M221" s="378"/>
      <c r="N221" s="140">
        <f t="shared" ref="N221:N236" si="52">+O221+P221</f>
        <v>56.984999999999999</v>
      </c>
      <c r="O221" s="375">
        <f>'CĐT- CÁC XÃ'!G131</f>
        <v>0</v>
      </c>
      <c r="P221" s="375">
        <f>'CĐT- CÁC XÃ'!BN131</f>
        <v>56.984999999999999</v>
      </c>
      <c r="Q221" s="295">
        <f t="shared" si="46"/>
        <v>28.4925</v>
      </c>
      <c r="R221" s="295"/>
      <c r="S221" s="295">
        <f t="shared" si="47"/>
        <v>28.4925</v>
      </c>
      <c r="T221" s="671"/>
      <c r="U221" s="500"/>
    </row>
    <row r="222" spans="1:32" x14ac:dyDescent="0.25">
      <c r="A222" s="367"/>
      <c r="B222" s="377" t="str">
        <f>'CĐT- CÁC XÃ'!B184</f>
        <v>Nước sinh hoạt xóm Nặm Dọi, xã Thông Huề</v>
      </c>
      <c r="C222" s="377"/>
      <c r="D222" s="377"/>
      <c r="E222" s="377"/>
      <c r="F222" s="377"/>
      <c r="G222" s="377"/>
      <c r="H222" s="377"/>
      <c r="I222" s="377"/>
      <c r="J222" s="140">
        <f t="shared" si="51"/>
        <v>200</v>
      </c>
      <c r="K222" s="378"/>
      <c r="L222" s="378">
        <f>'CĐT- CÁC XÃ'!E184</f>
        <v>200</v>
      </c>
      <c r="M222" s="378"/>
      <c r="N222" s="140">
        <f>+O222+P222</f>
        <v>137.328</v>
      </c>
      <c r="O222" s="375"/>
      <c r="P222" s="375">
        <f>'CĐT- CÁC XÃ'!AI184</f>
        <v>137.328</v>
      </c>
      <c r="Q222" s="295">
        <f t="shared" si="46"/>
        <v>68.664000000000001</v>
      </c>
      <c r="R222" s="295"/>
      <c r="S222" s="295">
        <f t="shared" si="47"/>
        <v>68.664000000000001</v>
      </c>
      <c r="T222" s="383"/>
      <c r="U222" s="500"/>
    </row>
    <row r="223" spans="1:32" x14ac:dyDescent="0.25">
      <c r="A223" s="367">
        <v>6</v>
      </c>
      <c r="B223" s="298" t="str">
        <f>'CĐT- BQLDA'!B86</f>
        <v>Đường GTNT Bản Chang - Tân Trung, xã Trung Phúc</v>
      </c>
      <c r="C223" s="298"/>
      <c r="D223" s="298"/>
      <c r="E223" s="298"/>
      <c r="F223" s="298"/>
      <c r="G223" s="298"/>
      <c r="H223" s="298"/>
      <c r="I223" s="298"/>
      <c r="J223" s="140">
        <f t="shared" si="51"/>
        <v>468.03800000000001</v>
      </c>
      <c r="K223" s="341">
        <f>'CĐT- BQLDA'!D86</f>
        <v>0</v>
      </c>
      <c r="L223" s="341">
        <f>'CĐT- BQLDA'!E86</f>
        <v>468.03800000000001</v>
      </c>
      <c r="M223" s="341"/>
      <c r="N223" s="140">
        <f t="shared" si="52"/>
        <v>419.51400000000001</v>
      </c>
      <c r="O223" s="375">
        <f>'CĐT- BQLDA'!G86</f>
        <v>0</v>
      </c>
      <c r="P223" s="375">
        <f>'CĐT- BQLDA'!AK86</f>
        <v>419.51400000000001</v>
      </c>
      <c r="Q223" s="295">
        <f t="shared" si="46"/>
        <v>89.63246573996129</v>
      </c>
      <c r="R223" s="295"/>
      <c r="S223" s="295">
        <f t="shared" si="47"/>
        <v>89.63246573996129</v>
      </c>
      <c r="T223" s="296"/>
      <c r="U223" s="204"/>
    </row>
    <row r="224" spans="1:32" x14ac:dyDescent="0.25">
      <c r="A224" s="367">
        <v>7</v>
      </c>
      <c r="B224" s="298" t="str">
        <f>'CĐT- BQLDA'!B87</f>
        <v>Đường GT cột Viettel-Bản Thay, xã Chí Viễn</v>
      </c>
      <c r="C224" s="298"/>
      <c r="D224" s="298"/>
      <c r="E224" s="298"/>
      <c r="F224" s="298"/>
      <c r="G224" s="298"/>
      <c r="H224" s="298"/>
      <c r="I224" s="298"/>
      <c r="J224" s="140">
        <f t="shared" si="51"/>
        <v>226.477</v>
      </c>
      <c r="K224" s="341">
        <f>'CĐT- BQLDA'!D87</f>
        <v>0</v>
      </c>
      <c r="L224" s="341">
        <f>'CĐT- BQLDA'!E87</f>
        <v>226.477</v>
      </c>
      <c r="M224" s="341"/>
      <c r="N224" s="140">
        <f t="shared" si="52"/>
        <v>44.149000000000001</v>
      </c>
      <c r="O224" s="375">
        <f>'CĐT- BQLDA'!G87</f>
        <v>0</v>
      </c>
      <c r="P224" s="375">
        <f>'CĐT- BQLDA'!AK87</f>
        <v>44.149000000000001</v>
      </c>
      <c r="Q224" s="295">
        <f t="shared" si="46"/>
        <v>19.493811733641827</v>
      </c>
      <c r="R224" s="295"/>
      <c r="S224" s="295">
        <f t="shared" si="47"/>
        <v>19.493811733641827</v>
      </c>
      <c r="T224" s="296"/>
      <c r="U224" s="204"/>
    </row>
    <row r="225" spans="1:21" s="3" customFormat="1" x14ac:dyDescent="0.25">
      <c r="A225" s="367">
        <v>8</v>
      </c>
      <c r="B225" s="298" t="str">
        <f>'CĐT- BQLDA'!B88</f>
        <v>Mương Bản Thuôn, xã Đàm Thuỷ</v>
      </c>
      <c r="C225" s="298"/>
      <c r="D225" s="298"/>
      <c r="E225" s="298"/>
      <c r="F225" s="298"/>
      <c r="G225" s="298"/>
      <c r="H225" s="298"/>
      <c r="I225" s="298"/>
      <c r="J225" s="140">
        <f t="shared" si="51"/>
        <v>449.5</v>
      </c>
      <c r="K225" s="341">
        <f>'CĐT- BQLDA'!D88</f>
        <v>0</v>
      </c>
      <c r="L225" s="341">
        <f>'CĐT- BQLDA'!E88</f>
        <v>449.5</v>
      </c>
      <c r="M225" s="341"/>
      <c r="N225" s="140">
        <f t="shared" si="52"/>
        <v>400.44399999999996</v>
      </c>
      <c r="O225" s="375">
        <f>'CĐT- BQLDA'!G88</f>
        <v>0</v>
      </c>
      <c r="P225" s="375">
        <f>'CĐT- BQLDA'!AK88</f>
        <v>400.44399999999996</v>
      </c>
      <c r="Q225" s="295">
        <f t="shared" si="46"/>
        <v>89.086540600667391</v>
      </c>
      <c r="R225" s="295"/>
      <c r="S225" s="295">
        <f t="shared" si="47"/>
        <v>89.086540600667391</v>
      </c>
      <c r="T225" s="292"/>
      <c r="U225" s="501"/>
    </row>
    <row r="226" spans="1:21" s="3" customFormat="1" x14ac:dyDescent="0.25">
      <c r="A226" s="367">
        <v>9</v>
      </c>
      <c r="B226" s="298" t="str">
        <f>'CĐT- BQLDA'!B89</f>
        <v>Mương Nga Han - Pác Riêng, xã Trung Phúc</v>
      </c>
      <c r="C226" s="298"/>
      <c r="D226" s="298"/>
      <c r="E226" s="298"/>
      <c r="F226" s="298"/>
      <c r="G226" s="298"/>
      <c r="H226" s="298"/>
      <c r="I226" s="298"/>
      <c r="J226" s="140">
        <f t="shared" si="51"/>
        <v>4.75</v>
      </c>
      <c r="K226" s="341">
        <f>'CĐT- BQLDA'!D89</f>
        <v>0</v>
      </c>
      <c r="L226" s="341">
        <f>'CĐT- BQLDA'!E89</f>
        <v>4.75</v>
      </c>
      <c r="M226" s="341"/>
      <c r="N226" s="140">
        <f t="shared" si="52"/>
        <v>0</v>
      </c>
      <c r="O226" s="375">
        <f>'CĐT- BQLDA'!G89</f>
        <v>0</v>
      </c>
      <c r="P226" s="375">
        <f>'CĐT- BQLDA'!AK89</f>
        <v>0</v>
      </c>
      <c r="Q226" s="295">
        <f t="shared" ref="Q226:Q244" si="53">+N226/J226*100</f>
        <v>0</v>
      </c>
      <c r="R226" s="295"/>
      <c r="S226" s="295">
        <f t="shared" ref="S226:S244" si="54">+P226/L226*100</f>
        <v>0</v>
      </c>
      <c r="T226" s="292"/>
      <c r="U226" s="501"/>
    </row>
    <row r="227" spans="1:21" x14ac:dyDescent="0.25">
      <c r="A227" s="367">
        <v>10</v>
      </c>
      <c r="B227" s="298" t="str">
        <f>'CĐT- BQLDA'!B90</f>
        <v>Đường nội đồng xóm Pác Thàn, xã Đoài Côn</v>
      </c>
      <c r="C227" s="298"/>
      <c r="D227" s="298"/>
      <c r="E227" s="298"/>
      <c r="F227" s="298"/>
      <c r="G227" s="298"/>
      <c r="H227" s="298"/>
      <c r="I227" s="298"/>
      <c r="J227" s="140">
        <f t="shared" si="51"/>
        <v>240</v>
      </c>
      <c r="K227" s="341">
        <f>'CĐT- BQLDA'!D90</f>
        <v>0</v>
      </c>
      <c r="L227" s="341">
        <f>'CĐT- BQLDA'!E90</f>
        <v>240</v>
      </c>
      <c r="M227" s="341"/>
      <c r="N227" s="140">
        <f t="shared" si="52"/>
        <v>218.21900000000002</v>
      </c>
      <c r="O227" s="375">
        <f>'CĐT- BQLDA'!G90</f>
        <v>0</v>
      </c>
      <c r="P227" s="375">
        <f>'CĐT- BQLDA'!AK90</f>
        <v>218.21900000000002</v>
      </c>
      <c r="Q227" s="295">
        <f t="shared" si="53"/>
        <v>90.924583333333345</v>
      </c>
      <c r="R227" s="295"/>
      <c r="S227" s="295">
        <f t="shared" si="54"/>
        <v>90.924583333333345</v>
      </c>
      <c r="T227" s="296"/>
      <c r="U227" s="204"/>
    </row>
    <row r="228" spans="1:21" x14ac:dyDescent="0.25">
      <c r="A228" s="367">
        <v>11</v>
      </c>
      <c r="B228" s="298" t="str">
        <f>'CĐT- BQLDA'!B91</f>
        <v>Đường GT Đông Niểng-Lũng Choang, xã Lăng Yên</v>
      </c>
      <c r="C228" s="298"/>
      <c r="D228" s="298"/>
      <c r="E228" s="298"/>
      <c r="F228" s="298"/>
      <c r="G228" s="298"/>
      <c r="H228" s="298"/>
      <c r="I228" s="298"/>
      <c r="J228" s="140">
        <f t="shared" si="51"/>
        <v>600</v>
      </c>
      <c r="K228" s="341">
        <f>'CĐT- BQLDA'!D91</f>
        <v>0</v>
      </c>
      <c r="L228" s="341">
        <f>'CĐT- BQLDA'!E91</f>
        <v>600</v>
      </c>
      <c r="M228" s="341"/>
      <c r="N228" s="140">
        <f t="shared" si="52"/>
        <v>592.40899999999988</v>
      </c>
      <c r="O228" s="375">
        <f>'CĐT- BQLDA'!G91</f>
        <v>0</v>
      </c>
      <c r="P228" s="375">
        <f>'CĐT- BQLDA'!AK91</f>
        <v>592.40899999999988</v>
      </c>
      <c r="Q228" s="295">
        <f t="shared" si="53"/>
        <v>98.734833333333313</v>
      </c>
      <c r="R228" s="295"/>
      <c r="S228" s="295">
        <f t="shared" si="54"/>
        <v>98.734833333333313</v>
      </c>
      <c r="T228" s="296"/>
      <c r="U228" s="204"/>
    </row>
    <row r="229" spans="1:21" x14ac:dyDescent="0.25">
      <c r="A229" s="367"/>
      <c r="B229" s="298" t="str">
        <f>'CĐT- BQLDA'!B92</f>
        <v>Đường giao thông Nà Han - Lũng Củm, xã Trung Phúc</v>
      </c>
      <c r="C229" s="298"/>
      <c r="D229" s="298"/>
      <c r="E229" s="298"/>
      <c r="F229" s="298"/>
      <c r="G229" s="298"/>
      <c r="H229" s="298"/>
      <c r="I229" s="298"/>
      <c r="J229" s="140">
        <f t="shared" si="51"/>
        <v>200</v>
      </c>
      <c r="K229" s="341"/>
      <c r="L229" s="341">
        <f>'CĐT- BQLDA'!E92</f>
        <v>200</v>
      </c>
      <c r="M229" s="341"/>
      <c r="N229" s="140">
        <f>+O229+P229</f>
        <v>173.55600000000001</v>
      </c>
      <c r="O229" s="375"/>
      <c r="P229" s="375">
        <f>'CĐT- BQLDA'!AK92</f>
        <v>173.55600000000001</v>
      </c>
      <c r="Q229" s="295">
        <f t="shared" si="53"/>
        <v>86.778000000000006</v>
      </c>
      <c r="R229" s="295"/>
      <c r="S229" s="295">
        <f t="shared" si="54"/>
        <v>86.778000000000006</v>
      </c>
      <c r="T229" s="296"/>
      <c r="U229" s="204"/>
    </row>
    <row r="230" spans="1:21" x14ac:dyDescent="0.25">
      <c r="A230" s="297">
        <v>8</v>
      </c>
      <c r="B230" s="294" t="str">
        <f>'CĐT- BQLDA'!B135</f>
        <v>Đường GTNT xóm Cả Pắng, xã Quang Vinh (giai đoạn 2)</v>
      </c>
      <c r="C230" s="294"/>
      <c r="D230" s="294"/>
      <c r="E230" s="294"/>
      <c r="F230" s="294"/>
      <c r="G230" s="294"/>
      <c r="H230" s="294"/>
      <c r="I230" s="294"/>
      <c r="J230" s="140">
        <f t="shared" si="51"/>
        <v>491</v>
      </c>
      <c r="K230" s="140">
        <f>'CĐT- BQLDA'!D135</f>
        <v>0</v>
      </c>
      <c r="L230" s="140">
        <f>'CĐT- BQLDA'!E135</f>
        <v>491</v>
      </c>
      <c r="M230" s="140"/>
      <c r="N230" s="140">
        <f t="shared" si="52"/>
        <v>428.52600000000001</v>
      </c>
      <c r="O230" s="145">
        <f>'CĐT- BQLDA'!G135</f>
        <v>0</v>
      </c>
      <c r="P230" s="145">
        <f>'CĐT- BQLDA'!AK135</f>
        <v>428.52600000000001</v>
      </c>
      <c r="Q230" s="295">
        <f t="shared" si="53"/>
        <v>87.27617107942973</v>
      </c>
      <c r="R230" s="295"/>
      <c r="S230" s="295">
        <f t="shared" si="54"/>
        <v>87.27617107942973</v>
      </c>
      <c r="T230" s="296"/>
      <c r="U230" s="204"/>
    </row>
    <row r="231" spans="1:21" x14ac:dyDescent="0.25">
      <c r="A231" s="297"/>
      <c r="B231" s="294" t="str">
        <f>'CĐT- CÁC XÃ'!B219</f>
        <v>Đường GTNT xóm Nà Hán - Lũng Nặm, xã Tri Phương (giai đoạn 2)</v>
      </c>
      <c r="C231" s="294"/>
      <c r="D231" s="294"/>
      <c r="E231" s="294"/>
      <c r="F231" s="294"/>
      <c r="G231" s="294"/>
      <c r="H231" s="294"/>
      <c r="I231" s="294"/>
      <c r="J231" s="140">
        <f t="shared" si="51"/>
        <v>514</v>
      </c>
      <c r="K231" s="140"/>
      <c r="L231" s="140">
        <f>'CĐT- CÁC XÃ'!E219</f>
        <v>514</v>
      </c>
      <c r="M231" s="140"/>
      <c r="N231" s="140">
        <f>+O231+P231</f>
        <v>0</v>
      </c>
      <c r="O231" s="145"/>
      <c r="P231" s="145">
        <f>'CĐT- CÁC XÃ'!AI219</f>
        <v>0</v>
      </c>
      <c r="Q231" s="295">
        <f t="shared" si="53"/>
        <v>0</v>
      </c>
      <c r="R231" s="295"/>
      <c r="S231" s="295">
        <f t="shared" si="54"/>
        <v>0</v>
      </c>
      <c r="T231" s="296"/>
      <c r="U231" s="204"/>
    </row>
    <row r="232" spans="1:21" x14ac:dyDescent="0.25">
      <c r="A232" s="297">
        <v>7</v>
      </c>
      <c r="B232" s="294" t="str">
        <f>'CĐT- BQLDA'!B134</f>
        <v>Đường GTNT (bê tông) xóm Lũng Giang, xã Quốc Toản</v>
      </c>
      <c r="C232" s="294"/>
      <c r="D232" s="294"/>
      <c r="E232" s="294"/>
      <c r="F232" s="294"/>
      <c r="G232" s="294"/>
      <c r="H232" s="294"/>
      <c r="I232" s="294"/>
      <c r="J232" s="140">
        <f t="shared" si="51"/>
        <v>554</v>
      </c>
      <c r="K232" s="140">
        <f>'CĐT- BQLDA'!D134</f>
        <v>0</v>
      </c>
      <c r="L232" s="140">
        <f>'CĐT- BQLDA'!E134</f>
        <v>554</v>
      </c>
      <c r="M232" s="140"/>
      <c r="N232" s="140">
        <f t="shared" si="52"/>
        <v>553.81700000000001</v>
      </c>
      <c r="O232" s="145">
        <f>'CĐT- BQLDA'!G134</f>
        <v>0</v>
      </c>
      <c r="P232" s="145">
        <f>'CĐT- BQLDA'!AK134</f>
        <v>553.81700000000001</v>
      </c>
      <c r="Q232" s="295">
        <f t="shared" si="53"/>
        <v>99.966967509025267</v>
      </c>
      <c r="R232" s="295"/>
      <c r="S232" s="295">
        <f t="shared" si="54"/>
        <v>99.966967509025267</v>
      </c>
      <c r="T232" s="296"/>
      <c r="U232" s="204"/>
    </row>
    <row r="233" spans="1:21" x14ac:dyDescent="0.25">
      <c r="A233" s="297">
        <v>9</v>
      </c>
      <c r="B233" s="294" t="str">
        <f>'CĐT- BQLDA'!B136</f>
        <v>Đường GTNT bê tông Bản Mặc - Khau Phải, xã Quang Hán</v>
      </c>
      <c r="C233" s="294"/>
      <c r="D233" s="294"/>
      <c r="E233" s="294"/>
      <c r="F233" s="294"/>
      <c r="G233" s="294"/>
      <c r="H233" s="294"/>
      <c r="I233" s="294"/>
      <c r="J233" s="140">
        <f t="shared" si="51"/>
        <v>90</v>
      </c>
      <c r="K233" s="140">
        <f>'CĐT- BQLDA'!D136</f>
        <v>0</v>
      </c>
      <c r="L233" s="140">
        <f>'CĐT- BQLDA'!E136</f>
        <v>90</v>
      </c>
      <c r="M233" s="140"/>
      <c r="N233" s="140">
        <f t="shared" si="52"/>
        <v>0</v>
      </c>
      <c r="O233" s="145">
        <f>'CĐT- BQLDA'!G136</f>
        <v>0</v>
      </c>
      <c r="P233" s="145">
        <f>'CĐT- BQLDA'!AK136</f>
        <v>0</v>
      </c>
      <c r="Q233" s="295">
        <f t="shared" si="53"/>
        <v>0</v>
      </c>
      <c r="R233" s="295"/>
      <c r="S233" s="295">
        <f t="shared" si="54"/>
        <v>0</v>
      </c>
      <c r="T233" s="296"/>
      <c r="U233" s="204"/>
    </row>
    <row r="234" spans="1:21" x14ac:dyDescent="0.25">
      <c r="A234" s="297">
        <v>10</v>
      </c>
      <c r="B234" s="294" t="str">
        <f>'CĐT- CÁC XÃ'!B261</f>
        <v>Đường GTNT Lũng Ong - Thăng Loỏng, xã Cao Chương</v>
      </c>
      <c r="C234" s="294"/>
      <c r="D234" s="294"/>
      <c r="E234" s="294"/>
      <c r="F234" s="294"/>
      <c r="G234" s="294"/>
      <c r="H234" s="294"/>
      <c r="I234" s="294"/>
      <c r="J234" s="140">
        <f t="shared" si="51"/>
        <v>916</v>
      </c>
      <c r="K234" s="140">
        <f>'CĐT- CÁC XÃ'!D261</f>
        <v>0</v>
      </c>
      <c r="L234" s="140">
        <f>'CĐT- CÁC XÃ'!E261</f>
        <v>916</v>
      </c>
      <c r="M234" s="140"/>
      <c r="N234" s="140">
        <f t="shared" si="52"/>
        <v>839.01499999999999</v>
      </c>
      <c r="O234" s="145">
        <f>'CĐT- CÁC XÃ'!G261</f>
        <v>0</v>
      </c>
      <c r="P234" s="145">
        <f>'CĐT- CÁC XÃ'!AI261</f>
        <v>839.01499999999999</v>
      </c>
      <c r="Q234" s="295">
        <f t="shared" si="53"/>
        <v>91.595524017467241</v>
      </c>
      <c r="R234" s="295"/>
      <c r="S234" s="295">
        <f t="shared" si="54"/>
        <v>91.595524017467241</v>
      </c>
      <c r="T234" s="296"/>
      <c r="U234" s="204"/>
    </row>
    <row r="235" spans="1:21" x14ac:dyDescent="0.25">
      <c r="A235" s="297">
        <v>11</v>
      </c>
      <c r="B235" s="294" t="str">
        <f>'CĐT- CÁC XÃ'!B239</f>
        <v>Mương thủy lợi xóm Đông Luông, xã Xuân Nội</v>
      </c>
      <c r="C235" s="294"/>
      <c r="D235" s="294"/>
      <c r="E235" s="294"/>
      <c r="F235" s="294"/>
      <c r="G235" s="294"/>
      <c r="H235" s="294"/>
      <c r="I235" s="294"/>
      <c r="J235" s="140">
        <f t="shared" si="51"/>
        <v>1882</v>
      </c>
      <c r="K235" s="140">
        <f>'CĐT- CÁC XÃ'!D239</f>
        <v>0</v>
      </c>
      <c r="L235" s="140">
        <f>'CĐT- CÁC XÃ'!E239</f>
        <v>1882</v>
      </c>
      <c r="M235" s="140"/>
      <c r="N235" s="140">
        <f t="shared" si="52"/>
        <v>0</v>
      </c>
      <c r="O235" s="145">
        <f>'CĐT- CÁC XÃ'!G239</f>
        <v>0</v>
      </c>
      <c r="P235" s="145">
        <f>'CĐT- CÁC XÃ'!AI239</f>
        <v>0</v>
      </c>
      <c r="Q235" s="295">
        <f t="shared" si="53"/>
        <v>0</v>
      </c>
      <c r="R235" s="295"/>
      <c r="S235" s="295">
        <f t="shared" si="54"/>
        <v>0</v>
      </c>
      <c r="T235" s="1177" t="s">
        <v>389</v>
      </c>
      <c r="U235" s="500"/>
    </row>
    <row r="236" spans="1:21" x14ac:dyDescent="0.25">
      <c r="A236" s="297">
        <v>12</v>
      </c>
      <c r="B236" s="294" t="str">
        <f>'CĐT- CÁC XÃ'!B268</f>
        <v>Đường GTNT xóm Lũng Xỏm, xã Quang Vinh</v>
      </c>
      <c r="C236" s="294"/>
      <c r="D236" s="294"/>
      <c r="E236" s="294"/>
      <c r="F236" s="294"/>
      <c r="G236" s="294"/>
      <c r="H236" s="294"/>
      <c r="I236" s="294"/>
      <c r="J236" s="140">
        <f t="shared" si="51"/>
        <v>2900</v>
      </c>
      <c r="K236" s="140">
        <f>'CĐT- CÁC XÃ'!D268</f>
        <v>0</v>
      </c>
      <c r="L236" s="140">
        <f>'CĐT- CÁC XÃ'!E268</f>
        <v>2900</v>
      </c>
      <c r="M236" s="140"/>
      <c r="N236" s="140">
        <f t="shared" si="52"/>
        <v>2614.6730000000002</v>
      </c>
      <c r="O236" s="145">
        <f>'CĐT- CÁC XÃ'!G268</f>
        <v>0</v>
      </c>
      <c r="P236" s="145">
        <f>'CĐT- CÁC XÃ'!AI268</f>
        <v>2614.6730000000002</v>
      </c>
      <c r="Q236" s="295">
        <f t="shared" si="53"/>
        <v>90.161137931034489</v>
      </c>
      <c r="R236" s="295"/>
      <c r="S236" s="295">
        <f t="shared" si="54"/>
        <v>90.161137931034489</v>
      </c>
      <c r="T236" s="1179"/>
      <c r="U236" s="500"/>
    </row>
    <row r="237" spans="1:21" x14ac:dyDescent="0.25">
      <c r="A237" s="336" t="s">
        <v>6</v>
      </c>
      <c r="B237" s="357" t="s">
        <v>27</v>
      </c>
      <c r="C237" s="357"/>
      <c r="D237" s="357"/>
      <c r="E237" s="357"/>
      <c r="F237" s="357"/>
      <c r="G237" s="357"/>
      <c r="H237" s="357"/>
      <c r="I237" s="357"/>
      <c r="J237" s="379">
        <f t="shared" ref="J237:P237" si="55">SUM(J238:J244)</f>
        <v>8016</v>
      </c>
      <c r="K237" s="379">
        <f t="shared" si="55"/>
        <v>0</v>
      </c>
      <c r="L237" s="379">
        <f t="shared" si="55"/>
        <v>8016</v>
      </c>
      <c r="M237" s="379"/>
      <c r="N237" s="379">
        <f t="shared" si="55"/>
        <v>4535.0730000000003</v>
      </c>
      <c r="O237" s="379">
        <f t="shared" si="55"/>
        <v>0</v>
      </c>
      <c r="P237" s="379">
        <f t="shared" si="55"/>
        <v>4535.0730000000003</v>
      </c>
      <c r="Q237" s="291">
        <f t="shared" si="53"/>
        <v>56.575261976047905</v>
      </c>
      <c r="R237" s="291"/>
      <c r="S237" s="291">
        <f t="shared" si="54"/>
        <v>56.575261976047905</v>
      </c>
      <c r="T237" s="296"/>
      <c r="U237" s="204"/>
    </row>
    <row r="238" spans="1:21" x14ac:dyDescent="0.25">
      <c r="A238" s="297">
        <v>1</v>
      </c>
      <c r="B238" s="298" t="str">
        <f>'CĐT- BQLDA'!B95</f>
        <v>Đường GTNT Pò Peo - Phia Muông, xã Ngọc Côn</v>
      </c>
      <c r="C238" s="298"/>
      <c r="D238" s="298"/>
      <c r="E238" s="298"/>
      <c r="F238" s="298"/>
      <c r="G238" s="298"/>
      <c r="H238" s="298"/>
      <c r="I238" s="298"/>
      <c r="J238" s="140">
        <f>+K238+L238</f>
        <v>1500</v>
      </c>
      <c r="K238" s="380">
        <f>'CĐT- BQLDA'!D95</f>
        <v>0</v>
      </c>
      <c r="L238" s="380">
        <f>'CĐT- BQLDA'!E95</f>
        <v>1500</v>
      </c>
      <c r="M238" s="380"/>
      <c r="N238" s="140">
        <f t="shared" ref="N238:N244" si="56">+O238+P238</f>
        <v>730.46500000000003</v>
      </c>
      <c r="O238" s="256">
        <f>'CĐT- BQLDA'!G95</f>
        <v>0</v>
      </c>
      <c r="P238" s="256">
        <f>'CĐT- BQLDA'!AK95</f>
        <v>730.46500000000003</v>
      </c>
      <c r="Q238" s="295">
        <f t="shared" si="53"/>
        <v>48.69766666666667</v>
      </c>
      <c r="R238" s="295"/>
      <c r="S238" s="295">
        <f t="shared" si="54"/>
        <v>48.69766666666667</v>
      </c>
      <c r="T238" s="1177" t="s">
        <v>352</v>
      </c>
      <c r="U238" s="500"/>
    </row>
    <row r="239" spans="1:21" x14ac:dyDescent="0.25">
      <c r="A239" s="297">
        <v>2</v>
      </c>
      <c r="B239" s="298" t="str">
        <f>'CĐT- BQLDA'!B96</f>
        <v>Đường GTNT Đông Niểng - Lũng Rẳng, xã Lăng Yên</v>
      </c>
      <c r="C239" s="298"/>
      <c r="D239" s="298"/>
      <c r="E239" s="298"/>
      <c r="F239" s="298"/>
      <c r="G239" s="298"/>
      <c r="H239" s="298"/>
      <c r="I239" s="298"/>
      <c r="J239" s="140">
        <f>+K239+L239</f>
        <v>2300</v>
      </c>
      <c r="K239" s="380">
        <f>'CĐT- BQLDA'!D96</f>
        <v>0</v>
      </c>
      <c r="L239" s="380">
        <f>'CĐT- BQLDA'!E96</f>
        <v>2300</v>
      </c>
      <c r="M239" s="380"/>
      <c r="N239" s="140">
        <f t="shared" si="56"/>
        <v>1173.7070000000001</v>
      </c>
      <c r="O239" s="256">
        <f>'CĐT- BQLDA'!G96</f>
        <v>0</v>
      </c>
      <c r="P239" s="256">
        <f>'CĐT- BQLDA'!AK96</f>
        <v>1173.7070000000001</v>
      </c>
      <c r="Q239" s="295">
        <f t="shared" si="53"/>
        <v>51.030739130434789</v>
      </c>
      <c r="R239" s="295"/>
      <c r="S239" s="295">
        <f t="shared" si="54"/>
        <v>51.030739130434789</v>
      </c>
      <c r="T239" s="1178"/>
      <c r="U239" s="500"/>
    </row>
    <row r="240" spans="1:21" x14ac:dyDescent="0.25">
      <c r="A240" s="297">
        <v>3</v>
      </c>
      <c r="B240" s="298" t="str">
        <f>'CĐT- BQLDA'!B97</f>
        <v>Đường GTNT Lũng Rẳng - Rằng Rang, xã Lăng Yên</v>
      </c>
      <c r="C240" s="298"/>
      <c r="D240" s="298"/>
      <c r="E240" s="298"/>
      <c r="F240" s="298"/>
      <c r="G240" s="298"/>
      <c r="H240" s="298"/>
      <c r="I240" s="298"/>
      <c r="J240" s="140">
        <f>+K240+L240</f>
        <v>2328</v>
      </c>
      <c r="K240" s="380">
        <f>'CĐT- BQLDA'!D97</f>
        <v>0</v>
      </c>
      <c r="L240" s="380">
        <f>'CĐT- BQLDA'!E97</f>
        <v>2328</v>
      </c>
      <c r="M240" s="380"/>
      <c r="N240" s="140">
        <f t="shared" si="56"/>
        <v>2190.4180000000001</v>
      </c>
      <c r="O240" s="256">
        <f>'CĐT- BQLDA'!G97</f>
        <v>0</v>
      </c>
      <c r="P240" s="256">
        <f>'CĐT- BQLDA'!AK97</f>
        <v>2190.4180000000001</v>
      </c>
      <c r="Q240" s="295">
        <f t="shared" si="53"/>
        <v>94.090120274914085</v>
      </c>
      <c r="R240" s="295"/>
      <c r="S240" s="295">
        <f t="shared" si="54"/>
        <v>94.090120274914085</v>
      </c>
      <c r="T240" s="1179"/>
      <c r="U240" s="500"/>
    </row>
    <row r="241" spans="1:32" x14ac:dyDescent="0.25">
      <c r="A241" s="297">
        <v>1</v>
      </c>
      <c r="B241" s="294" t="str">
        <f>'CĐT- CÁC XÃ'!B242</f>
        <v>Mương Hương Hóa - Khuổi Thuổn Súm Dưới, xã Xuân Nội</v>
      </c>
      <c r="C241" s="294"/>
      <c r="D241" s="294"/>
      <c r="E241" s="294"/>
      <c r="F241" s="294"/>
      <c r="G241" s="294"/>
      <c r="H241" s="294"/>
      <c r="I241" s="294"/>
      <c r="J241" s="140">
        <f>'CĐT- CÁC XÃ'!C242</f>
        <v>388</v>
      </c>
      <c r="K241" s="140">
        <f>'CĐT- CÁC XÃ'!D242</f>
        <v>0</v>
      </c>
      <c r="L241" s="140">
        <f>'CĐT- CÁC XÃ'!E242</f>
        <v>388</v>
      </c>
      <c r="M241" s="140"/>
      <c r="N241" s="140">
        <f t="shared" si="56"/>
        <v>0</v>
      </c>
      <c r="O241" s="145">
        <f>'CĐT- CÁC XÃ'!G242</f>
        <v>0</v>
      </c>
      <c r="P241" s="145">
        <f>'CĐT- CÁC XÃ'!AI242</f>
        <v>0</v>
      </c>
      <c r="Q241" s="295">
        <f t="shared" si="53"/>
        <v>0</v>
      </c>
      <c r="R241" s="295"/>
      <c r="S241" s="295">
        <f t="shared" si="54"/>
        <v>0</v>
      </c>
      <c r="T241" s="296"/>
      <c r="U241" s="204"/>
    </row>
    <row r="242" spans="1:32" x14ac:dyDescent="0.25">
      <c r="A242" s="297">
        <v>2</v>
      </c>
      <c r="B242" s="294" t="str">
        <f>'CĐT- CÁC XÃ'!B269</f>
        <v>Đường bê tông  GTNT xóm Lũng Pán - Lũng Nhùng xã Lưu Ngọc</v>
      </c>
      <c r="C242" s="294"/>
      <c r="D242" s="294"/>
      <c r="E242" s="294"/>
      <c r="F242" s="294"/>
      <c r="G242" s="294"/>
      <c r="H242" s="294"/>
      <c r="I242" s="294"/>
      <c r="J242" s="140">
        <f>'CĐT- CÁC XÃ'!C269</f>
        <v>500</v>
      </c>
      <c r="K242" s="140">
        <f>'CĐT- CÁC XÃ'!D269</f>
        <v>0</v>
      </c>
      <c r="L242" s="140">
        <f>'CĐT- CÁC XÃ'!E269</f>
        <v>500</v>
      </c>
      <c r="M242" s="140"/>
      <c r="N242" s="140">
        <f t="shared" si="56"/>
        <v>0</v>
      </c>
      <c r="O242" s="145">
        <f>'CĐT- CÁC XÃ'!G269</f>
        <v>0</v>
      </c>
      <c r="P242" s="145">
        <f>'CĐT- CÁC XÃ'!AI269</f>
        <v>0</v>
      </c>
      <c r="Q242" s="295">
        <f t="shared" si="53"/>
        <v>0</v>
      </c>
      <c r="R242" s="295"/>
      <c r="S242" s="295">
        <f t="shared" si="54"/>
        <v>0</v>
      </c>
      <c r="T242" s="296"/>
      <c r="U242" s="204"/>
    </row>
    <row r="243" spans="1:32" x14ac:dyDescent="0.25">
      <c r="A243" s="297">
        <v>3</v>
      </c>
      <c r="B243" s="294" t="str">
        <f>'CĐT- CÁC XÃ'!B283</f>
        <v>Đường GTNT nội đồng Khau Gà - Bản Ga, xã Quang Trung</v>
      </c>
      <c r="C243" s="294"/>
      <c r="D243" s="294"/>
      <c r="E243" s="294"/>
      <c r="F243" s="294"/>
      <c r="G243" s="294"/>
      <c r="H243" s="294"/>
      <c r="I243" s="294"/>
      <c r="J243" s="140">
        <f>'CĐT- CÁC XÃ'!C283</f>
        <v>500</v>
      </c>
      <c r="K243" s="140">
        <f>'CĐT- CÁC XÃ'!D283</f>
        <v>0</v>
      </c>
      <c r="L243" s="140">
        <f>'CĐT- CÁC XÃ'!E283</f>
        <v>500</v>
      </c>
      <c r="M243" s="140"/>
      <c r="N243" s="140">
        <f t="shared" si="56"/>
        <v>0</v>
      </c>
      <c r="O243" s="145">
        <f>'CĐT- CÁC XÃ'!G283</f>
        <v>0</v>
      </c>
      <c r="P243" s="145">
        <f>'CĐT- CÁC XÃ'!AI283</f>
        <v>0</v>
      </c>
      <c r="Q243" s="295">
        <f t="shared" si="53"/>
        <v>0</v>
      </c>
      <c r="R243" s="295"/>
      <c r="S243" s="295">
        <f t="shared" si="54"/>
        <v>0</v>
      </c>
      <c r="T243" s="296"/>
      <c r="U243" s="204"/>
    </row>
    <row r="244" spans="1:32" x14ac:dyDescent="0.25">
      <c r="A244" s="297">
        <v>4</v>
      </c>
      <c r="B244" s="294" t="str">
        <f>'CĐT- CÁC XÃ'!B315</f>
        <v>Mương Khuổi Phắc xóm Cốc Cáng, thị trấn Hùng Quốc</v>
      </c>
      <c r="C244" s="294"/>
      <c r="D244" s="294"/>
      <c r="E244" s="294"/>
      <c r="F244" s="294"/>
      <c r="G244" s="294"/>
      <c r="H244" s="294"/>
      <c r="I244" s="294"/>
      <c r="J244" s="140">
        <f>'CĐT- CÁC XÃ'!C315</f>
        <v>500</v>
      </c>
      <c r="K244" s="140">
        <f>'CĐT- CÁC XÃ'!D315</f>
        <v>0</v>
      </c>
      <c r="L244" s="140">
        <f>'CĐT- CÁC XÃ'!E315</f>
        <v>500</v>
      </c>
      <c r="M244" s="140"/>
      <c r="N244" s="140">
        <f t="shared" si="56"/>
        <v>440.483</v>
      </c>
      <c r="O244" s="145">
        <f>'CĐT- CÁC XÃ'!G315</f>
        <v>0</v>
      </c>
      <c r="P244" s="145">
        <f>'CĐT- CÁC XÃ'!AI315</f>
        <v>440.483</v>
      </c>
      <c r="Q244" s="295">
        <f t="shared" si="53"/>
        <v>88.096600000000009</v>
      </c>
      <c r="R244" s="295"/>
      <c r="S244" s="295">
        <f t="shared" si="54"/>
        <v>88.096600000000009</v>
      </c>
      <c r="T244" s="296"/>
      <c r="U244" s="204"/>
    </row>
    <row r="245" spans="1:32" s="3" customFormat="1" ht="28.5" x14ac:dyDescent="0.2">
      <c r="A245" s="684" t="s">
        <v>21</v>
      </c>
      <c r="B245" s="685" t="s">
        <v>614</v>
      </c>
      <c r="C245" s="685"/>
      <c r="D245" s="685"/>
      <c r="E245" s="685"/>
      <c r="F245" s="685"/>
      <c r="G245" s="685"/>
      <c r="H245" s="685"/>
      <c r="I245" s="685"/>
      <c r="J245" s="686">
        <f t="shared" ref="J245:P245" si="57">+J246+J270</f>
        <v>136163.71</v>
      </c>
      <c r="K245" s="686">
        <f t="shared" si="57"/>
        <v>136163.71</v>
      </c>
      <c r="L245" s="686">
        <f t="shared" si="57"/>
        <v>0</v>
      </c>
      <c r="M245" s="686">
        <f t="shared" si="57"/>
        <v>0</v>
      </c>
      <c r="N245" s="686">
        <f t="shared" si="57"/>
        <v>115114.99</v>
      </c>
      <c r="O245" s="686">
        <f t="shared" si="57"/>
        <v>112096.65300000001</v>
      </c>
      <c r="P245" s="686">
        <f t="shared" si="57"/>
        <v>2560.4639999999999</v>
      </c>
      <c r="Q245" s="687">
        <f t="shared" ref="Q245:Q252" si="58">+N245/J245*100</f>
        <v>84.541608039322668</v>
      </c>
      <c r="R245" s="687"/>
      <c r="S245" s="687"/>
      <c r="T245" s="688"/>
      <c r="U245" s="305">
        <f>+J245-N245</f>
        <v>21048.719999999987</v>
      </c>
    </row>
    <row r="246" spans="1:32" x14ac:dyDescent="0.25">
      <c r="A246" s="689" t="s">
        <v>615</v>
      </c>
      <c r="B246" s="690" t="s">
        <v>603</v>
      </c>
      <c r="C246" s="691"/>
      <c r="D246" s="691"/>
      <c r="E246" s="691"/>
      <c r="F246" s="691"/>
      <c r="G246" s="691"/>
      <c r="H246" s="691"/>
      <c r="I246" s="691"/>
      <c r="J246" s="692">
        <f>+J247+J256+J259+J264</f>
        <v>123877.478</v>
      </c>
      <c r="K246" s="692">
        <f t="shared" ref="K246:P246" si="59">+K247+K256+K259+K264</f>
        <v>123877.478</v>
      </c>
      <c r="L246" s="692">
        <f t="shared" si="59"/>
        <v>0</v>
      </c>
      <c r="M246" s="692">
        <f t="shared" si="59"/>
        <v>0</v>
      </c>
      <c r="N246" s="692">
        <f t="shared" si="59"/>
        <v>103513.417</v>
      </c>
      <c r="O246" s="692">
        <f t="shared" si="59"/>
        <v>100495.08</v>
      </c>
      <c r="P246" s="692">
        <f t="shared" si="59"/>
        <v>2560.4639999999999</v>
      </c>
      <c r="Q246" s="693">
        <f t="shared" si="58"/>
        <v>83.561127229277304</v>
      </c>
      <c r="R246" s="693"/>
      <c r="S246" s="693"/>
      <c r="T246" s="694"/>
      <c r="U246" s="204"/>
    </row>
    <row r="247" spans="1:32" x14ac:dyDescent="0.25">
      <c r="A247" s="370" t="s">
        <v>23</v>
      </c>
      <c r="B247" s="333" t="s">
        <v>613</v>
      </c>
      <c r="C247" s="298"/>
      <c r="D247" s="298"/>
      <c r="E247" s="298"/>
      <c r="F247" s="298"/>
      <c r="G247" s="298"/>
      <c r="H247" s="298"/>
      <c r="I247" s="298"/>
      <c r="J247" s="143">
        <f>+J248+J251</f>
        <v>1526.819</v>
      </c>
      <c r="K247" s="143">
        <f>+K248+K251</f>
        <v>1526.819</v>
      </c>
      <c r="L247" s="143">
        <f>+L248+L251</f>
        <v>0</v>
      </c>
      <c r="M247" s="143">
        <f>+M248+M251</f>
        <v>0</v>
      </c>
      <c r="N247" s="143">
        <f>+N248+N251</f>
        <v>3103.5039999999999</v>
      </c>
      <c r="O247" s="143">
        <f>+O251</f>
        <v>85.167000000000002</v>
      </c>
      <c r="P247" s="143">
        <f>+P251</f>
        <v>2560.4639999999999</v>
      </c>
      <c r="Q247" s="295">
        <f t="shared" si="58"/>
        <v>203.266005990232</v>
      </c>
      <c r="R247" s="295"/>
      <c r="S247" s="295"/>
      <c r="T247" s="296"/>
      <c r="U247" s="204"/>
    </row>
    <row r="248" spans="1:32" x14ac:dyDescent="0.25">
      <c r="A248" s="406">
        <v>1</v>
      </c>
      <c r="B248" s="333" t="s">
        <v>88</v>
      </c>
      <c r="C248" s="298"/>
      <c r="D248" s="298"/>
      <c r="E248" s="298"/>
      <c r="F248" s="298"/>
      <c r="G248" s="298"/>
      <c r="H248" s="298"/>
      <c r="I248" s="298"/>
      <c r="J248" s="143">
        <f t="shared" ref="J248:N249" si="60">+J249</f>
        <v>1426.2819999999999</v>
      </c>
      <c r="K248" s="143">
        <f t="shared" si="60"/>
        <v>1426.2819999999999</v>
      </c>
      <c r="L248" s="143">
        <f t="shared" si="60"/>
        <v>0</v>
      </c>
      <c r="M248" s="143">
        <f t="shared" si="60"/>
        <v>0</v>
      </c>
      <c r="N248" s="143">
        <f t="shared" si="60"/>
        <v>457.87299999999999</v>
      </c>
      <c r="O248" s="143"/>
      <c r="P248" s="143"/>
      <c r="Q248" s="295">
        <f t="shared" si="58"/>
        <v>32.102557558743641</v>
      </c>
      <c r="R248" s="295"/>
      <c r="S248" s="295"/>
      <c r="T248" s="296"/>
      <c r="U248" s="204"/>
    </row>
    <row r="249" spans="1:32" x14ac:dyDescent="0.25">
      <c r="A249" s="370"/>
      <c r="B249" s="381" t="s">
        <v>217</v>
      </c>
      <c r="C249" s="298"/>
      <c r="D249" s="298"/>
      <c r="E249" s="298"/>
      <c r="F249" s="298"/>
      <c r="G249" s="298"/>
      <c r="H249" s="298"/>
      <c r="I249" s="298"/>
      <c r="J249" s="143">
        <f t="shared" si="60"/>
        <v>1426.2819999999999</v>
      </c>
      <c r="K249" s="143">
        <f t="shared" si="60"/>
        <v>1426.2819999999999</v>
      </c>
      <c r="L249" s="143">
        <f t="shared" si="60"/>
        <v>0</v>
      </c>
      <c r="M249" s="143">
        <f t="shared" si="60"/>
        <v>0</v>
      </c>
      <c r="N249" s="143">
        <f t="shared" si="60"/>
        <v>457.87299999999999</v>
      </c>
      <c r="O249" s="143"/>
      <c r="P249" s="143"/>
      <c r="Q249" s="295">
        <f t="shared" si="58"/>
        <v>32.102557558743641</v>
      </c>
      <c r="R249" s="295"/>
      <c r="S249" s="295"/>
      <c r="T249" s="296"/>
      <c r="U249" s="204"/>
    </row>
    <row r="250" spans="1:32" x14ac:dyDescent="0.25">
      <c r="A250" s="370"/>
      <c r="B250" s="340" t="str">
        <f>'CĐT- BQLDA'!B106</f>
        <v>Đường GTNT xóm Lũng Tung (xã Xuân Nội) - Đông Căm (xã Tri Phương)</v>
      </c>
      <c r="C250" s="298"/>
      <c r="D250" s="298"/>
      <c r="E250" s="298"/>
      <c r="F250" s="298"/>
      <c r="G250" s="298"/>
      <c r="H250" s="298"/>
      <c r="I250" s="298"/>
      <c r="J250" s="140">
        <f>'CĐT- BQLDA'!C106</f>
        <v>1426.2819999999999</v>
      </c>
      <c r="K250" s="140">
        <f>'CĐT- BQLDA'!D106</f>
        <v>1426.2819999999999</v>
      </c>
      <c r="L250" s="140"/>
      <c r="M250" s="140"/>
      <c r="N250" s="140">
        <f>'CĐT- BQLDA'!F106</f>
        <v>457.87299999999999</v>
      </c>
      <c r="O250" s="140">
        <f>'CĐT- BQLDA'!G106</f>
        <v>457.87299999999999</v>
      </c>
      <c r="P250" s="143"/>
      <c r="Q250" s="295">
        <f t="shared" si="58"/>
        <v>32.102557558743641</v>
      </c>
      <c r="R250" s="295"/>
      <c r="S250" s="295"/>
      <c r="T250" s="296"/>
      <c r="U250" s="204"/>
    </row>
    <row r="251" spans="1:32" x14ac:dyDescent="0.25">
      <c r="A251" s="336">
        <v>1</v>
      </c>
      <c r="B251" s="333" t="s">
        <v>89</v>
      </c>
      <c r="C251" s="298"/>
      <c r="D251" s="298"/>
      <c r="E251" s="298"/>
      <c r="F251" s="298"/>
      <c r="G251" s="298"/>
      <c r="H251" s="298"/>
      <c r="I251" s="298"/>
      <c r="J251" s="143">
        <f>+J252</f>
        <v>100.53699999999998</v>
      </c>
      <c r="K251" s="143">
        <f>+K252</f>
        <v>100.53699999999998</v>
      </c>
      <c r="L251" s="143">
        <f>+L252</f>
        <v>0</v>
      </c>
      <c r="M251" s="143"/>
      <c r="N251" s="143">
        <f>+N252</f>
        <v>2645.6309999999999</v>
      </c>
      <c r="O251" s="143">
        <f>+O252</f>
        <v>85.167000000000002</v>
      </c>
      <c r="P251" s="143">
        <f>+P252</f>
        <v>2560.4639999999999</v>
      </c>
      <c r="Q251" s="295">
        <f t="shared" si="58"/>
        <v>2631.4998458279047</v>
      </c>
      <c r="R251" s="295"/>
      <c r="S251" s="295"/>
      <c r="T251" s="296"/>
      <c r="U251" s="204"/>
    </row>
    <row r="252" spans="1:32" s="3" customFormat="1" x14ac:dyDescent="0.2">
      <c r="A252" s="300" t="s">
        <v>6</v>
      </c>
      <c r="B252" s="381" t="s">
        <v>217</v>
      </c>
      <c r="C252" s="381"/>
      <c r="D252" s="381"/>
      <c r="E252" s="381"/>
      <c r="F252" s="381"/>
      <c r="G252" s="381"/>
      <c r="H252" s="381"/>
      <c r="I252" s="381"/>
      <c r="J252" s="143">
        <f>SUM(J253:J255)</f>
        <v>100.53699999999998</v>
      </c>
      <c r="K252" s="143">
        <f>SUM(K253:K255)</f>
        <v>100.53699999999998</v>
      </c>
      <c r="L252" s="143">
        <f>SUM(L253:L255)</f>
        <v>0</v>
      </c>
      <c r="M252" s="143"/>
      <c r="N252" s="143">
        <f>SUM(N253:N255)</f>
        <v>2645.6309999999999</v>
      </c>
      <c r="O252" s="143">
        <f>SUM(O253:O255)</f>
        <v>85.167000000000002</v>
      </c>
      <c r="P252" s="143">
        <f>SUM(P253:P255)</f>
        <v>2560.4639999999999</v>
      </c>
      <c r="Q252" s="295">
        <f t="shared" si="58"/>
        <v>2631.4998458279047</v>
      </c>
      <c r="R252" s="295"/>
      <c r="S252" s="295"/>
      <c r="T252" s="292"/>
      <c r="U252" s="501"/>
    </row>
    <row r="253" spans="1:32" x14ac:dyDescent="0.25">
      <c r="A253" s="374" t="str">
        <f>+'CĐT- BQLDA'!A26</f>
        <v>2</v>
      </c>
      <c r="B253" s="340" t="str">
        <f>+'CĐT- BQLDA'!B26</f>
        <v>Nhà văn hóa trung tâm xã Đình Minh</v>
      </c>
      <c r="C253" s="340"/>
      <c r="D253" s="340"/>
      <c r="E253" s="340"/>
      <c r="F253" s="340"/>
      <c r="G253" s="340"/>
      <c r="H253" s="340"/>
      <c r="I253" s="340"/>
      <c r="J253" s="140">
        <f>+K253+L253</f>
        <v>36.537999999999982</v>
      </c>
      <c r="K253" s="341">
        <f>+'CĐT- BQLDA'!D26</f>
        <v>36.537999999999982</v>
      </c>
      <c r="L253" s="341">
        <f>+'CĐT- BQLDA'!E26</f>
        <v>0</v>
      </c>
      <c r="M253" s="341"/>
      <c r="N253" s="140">
        <f>+O253+P253</f>
        <v>29.408000000000001</v>
      </c>
      <c r="O253" s="145">
        <f>+'CĐT- BQLDA'!G26</f>
        <v>29.408000000000001</v>
      </c>
      <c r="P253" s="145">
        <f>+'CĐT- BQLDA'!AK27</f>
        <v>0</v>
      </c>
      <c r="Q253" s="295">
        <f t="shared" ref="Q253:R255" si="61">+N253/J253*100</f>
        <v>80.486069297717492</v>
      </c>
      <c r="R253" s="295">
        <f t="shared" si="61"/>
        <v>80.486069297717492</v>
      </c>
      <c r="S253" s="295"/>
      <c r="T253" s="343"/>
      <c r="U253" s="498"/>
      <c r="V253" s="13"/>
      <c r="W253" s="13"/>
      <c r="X253" s="13"/>
      <c r="Y253" s="13"/>
      <c r="Z253" s="13"/>
      <c r="AA253" s="13"/>
      <c r="AB253" s="13"/>
      <c r="AC253" s="13"/>
      <c r="AD253" s="13"/>
      <c r="AE253" s="13"/>
      <c r="AF253" s="13"/>
    </row>
    <row r="254" spans="1:32" x14ac:dyDescent="0.25">
      <c r="A254" s="374" t="str">
        <f>+'CĐT- BQLDA'!A27</f>
        <v>3</v>
      </c>
      <c r="B254" s="340" t="str">
        <f>+'CĐT- BQLDA'!B27</f>
        <v>Trường THCS Thị trấn Trùng Khánh</v>
      </c>
      <c r="C254" s="340"/>
      <c r="D254" s="340"/>
      <c r="E254" s="340"/>
      <c r="F254" s="340"/>
      <c r="G254" s="340"/>
      <c r="H254" s="340"/>
      <c r="I254" s="340"/>
      <c r="J254" s="140">
        <f>+K254+L254</f>
        <v>38.771000000000001</v>
      </c>
      <c r="K254" s="341">
        <f>+'CĐT- BQLDA'!D27</f>
        <v>38.771000000000001</v>
      </c>
      <c r="L254" s="341">
        <f>+'CĐT- BQLDA'!E27</f>
        <v>0</v>
      </c>
      <c r="M254" s="341"/>
      <c r="N254" s="140">
        <f>+O254+P254</f>
        <v>30.530999999999999</v>
      </c>
      <c r="O254" s="145">
        <f>+'CĐT- BQLDA'!G27</f>
        <v>30.530999999999999</v>
      </c>
      <c r="P254" s="145">
        <f>+'CĐT- BQLDA'!AK28</f>
        <v>0</v>
      </c>
      <c r="Q254" s="295">
        <f t="shared" si="61"/>
        <v>78.747001624925844</v>
      </c>
      <c r="R254" s="295">
        <f t="shared" si="61"/>
        <v>78.747001624925844</v>
      </c>
      <c r="S254" s="295"/>
      <c r="T254" s="343"/>
      <c r="U254" s="498"/>
      <c r="V254" s="13"/>
      <c r="W254" s="13"/>
      <c r="X254" s="13"/>
      <c r="Y254" s="13"/>
      <c r="Z254" s="13"/>
      <c r="AA254" s="13"/>
      <c r="AB254" s="13"/>
      <c r="AC254" s="13"/>
      <c r="AD254" s="13"/>
      <c r="AE254" s="13"/>
      <c r="AF254" s="13"/>
    </row>
    <row r="255" spans="1:32" x14ac:dyDescent="0.25">
      <c r="A255" s="374" t="str">
        <f>+'CĐT- BQLDA'!A28</f>
        <v>4</v>
      </c>
      <c r="B255" s="340" t="str">
        <f>+'CĐT- BQLDA'!B28</f>
        <v>Khu xử lý và hệ thống thoát nước thải Thị Trấn Trùng Khánh</v>
      </c>
      <c r="C255" s="340"/>
      <c r="D255" s="340"/>
      <c r="E255" s="340"/>
      <c r="F255" s="340"/>
      <c r="G255" s="340"/>
      <c r="H255" s="340"/>
      <c r="I255" s="340"/>
      <c r="J255" s="140">
        <f>+K255+L255</f>
        <v>25.228000000000002</v>
      </c>
      <c r="K255" s="341">
        <f>+'CĐT- BQLDA'!D28</f>
        <v>25.228000000000002</v>
      </c>
      <c r="L255" s="341">
        <f>+'CĐT- BQLDA'!E28</f>
        <v>0</v>
      </c>
      <c r="M255" s="341"/>
      <c r="N255" s="140">
        <f>+O255+P255</f>
        <v>2585.692</v>
      </c>
      <c r="O255" s="382">
        <f>+'CĐT- BQLDA'!G28</f>
        <v>25.228000000000002</v>
      </c>
      <c r="P255" s="145">
        <f>+'CĐT- BQLDA'!AK29</f>
        <v>2560.4639999999999</v>
      </c>
      <c r="Q255" s="295">
        <f t="shared" si="61"/>
        <v>10249.294434755033</v>
      </c>
      <c r="R255" s="295">
        <f t="shared" si="61"/>
        <v>100</v>
      </c>
      <c r="S255" s="295"/>
      <c r="T255" s="343"/>
      <c r="U255" s="498"/>
      <c r="V255" s="13"/>
      <c r="W255" s="13"/>
      <c r="X255" s="13"/>
      <c r="Y255" s="13"/>
      <c r="Z255" s="13"/>
      <c r="AA255" s="13"/>
      <c r="AB255" s="13"/>
      <c r="AC255" s="13"/>
      <c r="AD255" s="13"/>
      <c r="AE255" s="13"/>
      <c r="AF255" s="13"/>
    </row>
    <row r="256" spans="1:32" s="3" customFormat="1" x14ac:dyDescent="0.2">
      <c r="A256" s="300" t="s">
        <v>49</v>
      </c>
      <c r="B256" s="290" t="str">
        <f>'CĐT- BQLDA'!B119</f>
        <v>VỐN ỨNG TRƯỚC TIỀN TĂNG THU, SỬ DỤNG ĐẤT NĂM 2018</v>
      </c>
      <c r="C256" s="290"/>
      <c r="D256" s="290"/>
      <c r="E256" s="290"/>
      <c r="F256" s="290"/>
      <c r="G256" s="290"/>
      <c r="H256" s="290"/>
      <c r="I256" s="290"/>
      <c r="J256" s="143">
        <f>SUM(J257:J258)</f>
        <v>2689.2080000000001</v>
      </c>
      <c r="K256" s="143">
        <f>SUM(K257:K258)</f>
        <v>2689.2080000000001</v>
      </c>
      <c r="L256" s="143">
        <f>SUM(L257:L258)</f>
        <v>0</v>
      </c>
      <c r="M256" s="143">
        <f>SUM(M257:M258)</f>
        <v>0</v>
      </c>
      <c r="N256" s="143">
        <f>SUM(N257:N258)</f>
        <v>0</v>
      </c>
      <c r="O256" s="143">
        <f>'CĐT- BQLDA'!H119</f>
        <v>0</v>
      </c>
      <c r="P256" s="143">
        <f>'CĐT- BQLDA'!I119</f>
        <v>0</v>
      </c>
      <c r="Q256" s="291">
        <f t="shared" ref="Q256:Q269" si="62">+N256/J256*100</f>
        <v>0</v>
      </c>
      <c r="R256" s="291">
        <f t="shared" ref="R256:R269" si="63">+O256/K256*100</f>
        <v>0</v>
      </c>
      <c r="S256" s="291"/>
      <c r="T256" s="1171" t="s">
        <v>616</v>
      </c>
      <c r="U256" s="501"/>
    </row>
    <row r="257" spans="1:33" x14ac:dyDescent="0.25">
      <c r="A257" s="297">
        <f>'CĐT- BQLDA'!A120</f>
        <v>1</v>
      </c>
      <c r="B257" s="294" t="str">
        <f>'CĐT- BQLDA'!B120</f>
        <v>Khu nghĩa trang nhân dân khu cửa khẩu Trà Lĩnh</v>
      </c>
      <c r="C257" s="294"/>
      <c r="D257" s="294"/>
      <c r="E257" s="294"/>
      <c r="F257" s="294"/>
      <c r="G257" s="294"/>
      <c r="H257" s="294"/>
      <c r="I257" s="294"/>
      <c r="J257" s="140">
        <f>'CĐT- BQLDA'!C120</f>
        <v>2013.924</v>
      </c>
      <c r="K257" s="140">
        <f>'CĐT- BQLDA'!D120</f>
        <v>2013.924</v>
      </c>
      <c r="L257" s="140">
        <f>'CĐT- BQLDA'!E120</f>
        <v>0</v>
      </c>
      <c r="M257" s="140"/>
      <c r="N257" s="140">
        <f>+O257+P257</f>
        <v>0</v>
      </c>
      <c r="O257" s="145">
        <f>'CĐT- BQLDA'!G120</f>
        <v>0</v>
      </c>
      <c r="P257" s="145">
        <f>'CĐT- BQLDA'!AK120</f>
        <v>0</v>
      </c>
      <c r="Q257" s="295">
        <f t="shared" si="62"/>
        <v>0</v>
      </c>
      <c r="R257" s="295">
        <f t="shared" si="63"/>
        <v>0</v>
      </c>
      <c r="S257" s="295"/>
      <c r="T257" s="1172"/>
      <c r="U257" s="204"/>
    </row>
    <row r="258" spans="1:33" x14ac:dyDescent="0.25">
      <c r="A258" s="297">
        <f>'CĐT- BQLDA'!A121</f>
        <v>2</v>
      </c>
      <c r="B258" s="294" t="str">
        <f>'CĐT- BQLDA'!B121</f>
        <v>Khu tái định cư ơhục vụ GPMB khu cửa khẩu Trà Lĩnh</v>
      </c>
      <c r="C258" s="294"/>
      <c r="D258" s="294"/>
      <c r="E258" s="294"/>
      <c r="F258" s="294"/>
      <c r="G258" s="294"/>
      <c r="H258" s="294"/>
      <c r="I258" s="294"/>
      <c r="J258" s="140">
        <f>'CĐT- BQLDA'!C121</f>
        <v>675.28399999999999</v>
      </c>
      <c r="K258" s="140">
        <f>'CĐT- BQLDA'!D121</f>
        <v>675.28399999999999</v>
      </c>
      <c r="L258" s="140">
        <f>'CĐT- BQLDA'!E121</f>
        <v>0</v>
      </c>
      <c r="M258" s="140"/>
      <c r="N258" s="140">
        <f>+O258+P258</f>
        <v>0</v>
      </c>
      <c r="O258" s="145">
        <f>'CĐT- BQLDA'!G121</f>
        <v>0</v>
      </c>
      <c r="P258" s="145">
        <f>'CĐT- BQLDA'!AK121</f>
        <v>0</v>
      </c>
      <c r="Q258" s="295">
        <f t="shared" si="62"/>
        <v>0</v>
      </c>
      <c r="R258" s="295">
        <f t="shared" si="63"/>
        <v>0</v>
      </c>
      <c r="S258" s="295"/>
      <c r="T258" s="1173"/>
      <c r="U258" s="204"/>
    </row>
    <row r="259" spans="1:33" s="3" customFormat="1" x14ac:dyDescent="0.2">
      <c r="A259" s="336" t="s">
        <v>108</v>
      </c>
      <c r="B259" s="333" t="s">
        <v>210</v>
      </c>
      <c r="C259" s="333"/>
      <c r="D259" s="333"/>
      <c r="E259" s="333"/>
      <c r="F259" s="333"/>
      <c r="G259" s="333"/>
      <c r="H259" s="333"/>
      <c r="I259" s="333"/>
      <c r="J259" s="143">
        <f>SUM(J260:J263)</f>
        <v>119405.935</v>
      </c>
      <c r="K259" s="143">
        <f>SUM(K260:K263)</f>
        <v>119405.935</v>
      </c>
      <c r="L259" s="143">
        <f>SUM(L260:L263)</f>
        <v>0</v>
      </c>
      <c r="M259" s="143"/>
      <c r="N259" s="143">
        <f>SUM(N260:N263)</f>
        <v>100154.398</v>
      </c>
      <c r="O259" s="143">
        <f>SUM(O260:O263)</f>
        <v>100154.398</v>
      </c>
      <c r="P259" s="143">
        <f>SUM(P260:P263)</f>
        <v>0</v>
      </c>
      <c r="Q259" s="681">
        <f t="shared" si="62"/>
        <v>83.877236085459245</v>
      </c>
      <c r="R259" s="681">
        <f t="shared" si="63"/>
        <v>83.877236085459245</v>
      </c>
      <c r="S259" s="681"/>
      <c r="T259" s="682"/>
      <c r="U259" s="683"/>
    </row>
    <row r="260" spans="1:33" s="3" customFormat="1" ht="30" x14ac:dyDescent="0.2">
      <c r="A260" s="297">
        <v>1</v>
      </c>
      <c r="B260" s="298" t="str">
        <f>'CĐT- BQLDA'!B99</f>
        <v>Giải phóng mặt bằng tổng thể để xây dựng các công trình theo Hiệp định hợp tác, bảo vệ và khai thác tài nguyên du lịch thác Bản Giốc (Việt Nam) - Đức Thiên (Trung Quốc) giai đoạn I</v>
      </c>
      <c r="C260" s="298"/>
      <c r="D260" s="298"/>
      <c r="E260" s="298"/>
      <c r="F260" s="298"/>
      <c r="G260" s="298"/>
      <c r="H260" s="298"/>
      <c r="I260" s="298"/>
      <c r="J260" s="140">
        <f>+K260+L260</f>
        <v>2316.9349999999999</v>
      </c>
      <c r="K260" s="341">
        <f>'CĐT- BQLDA'!D99</f>
        <v>2316.9349999999999</v>
      </c>
      <c r="L260" s="341">
        <f>'CĐT- BQLDA'!E99</f>
        <v>0</v>
      </c>
      <c r="M260" s="341"/>
      <c r="N260" s="140">
        <f>+O260+P260</f>
        <v>2316.9349999999999</v>
      </c>
      <c r="O260" s="140">
        <f>'CĐT- BQLDA'!G99</f>
        <v>2316.9349999999999</v>
      </c>
      <c r="P260" s="140">
        <f>'CĐT- BQLDA'!AK99</f>
        <v>0</v>
      </c>
      <c r="Q260" s="295">
        <f t="shared" si="62"/>
        <v>100</v>
      </c>
      <c r="R260" s="295">
        <f t="shared" si="63"/>
        <v>100</v>
      </c>
      <c r="S260" s="295"/>
      <c r="T260" s="292"/>
      <c r="U260" s="501"/>
    </row>
    <row r="261" spans="1:33" s="3" customFormat="1" ht="30" x14ac:dyDescent="0.2">
      <c r="A261" s="297">
        <v>2</v>
      </c>
      <c r="B261" s="298" t="str">
        <f>'CĐT- BQLDA'!B100</f>
        <v>Bãi đỗ xe điện và các hạng mục phụ trợ (chân đồi trạm biên phòng), khu du lịch Thác Bản Giốc, huyện Trùng Khánh</v>
      </c>
      <c r="C261" s="298"/>
      <c r="D261" s="298"/>
      <c r="E261" s="298"/>
      <c r="F261" s="298"/>
      <c r="G261" s="298"/>
      <c r="H261" s="298"/>
      <c r="I261" s="298"/>
      <c r="J261" s="140">
        <f>+K261+L261</f>
        <v>2000</v>
      </c>
      <c r="K261" s="341">
        <f>'CĐT- BQLDA'!D100</f>
        <v>2000</v>
      </c>
      <c r="L261" s="341">
        <f>'CĐT- BQLDA'!E100</f>
        <v>0</v>
      </c>
      <c r="M261" s="341"/>
      <c r="N261" s="140">
        <f>+O261+P261</f>
        <v>2000</v>
      </c>
      <c r="O261" s="140">
        <f>'CĐT- BQLDA'!G100</f>
        <v>2000</v>
      </c>
      <c r="P261" s="140">
        <f>'CĐT- BQLDA'!AK100</f>
        <v>0</v>
      </c>
      <c r="Q261" s="295">
        <f t="shared" si="62"/>
        <v>100</v>
      </c>
      <c r="R261" s="295">
        <f t="shared" si="63"/>
        <v>100</v>
      </c>
      <c r="S261" s="295"/>
      <c r="T261" s="292"/>
      <c r="U261" s="501"/>
    </row>
    <row r="262" spans="1:33" s="3" customFormat="1" x14ac:dyDescent="0.2">
      <c r="A262" s="297">
        <v>3</v>
      </c>
      <c r="B262" s="298" t="str">
        <f>'CĐT- BQLDA'!B101</f>
        <v>Cải tạo, nâng cấp đường tỉnh 213 (Thị trấn Trùng Khánh - cửa khẩu Pò Peo) huyện Trùng Khánh)</v>
      </c>
      <c r="C262" s="298"/>
      <c r="D262" s="298"/>
      <c r="E262" s="298"/>
      <c r="F262" s="298"/>
      <c r="G262" s="298"/>
      <c r="H262" s="298"/>
      <c r="I262" s="298"/>
      <c r="J262" s="140">
        <f>'CĐT- BQLDA'!C101</f>
        <v>113000</v>
      </c>
      <c r="K262" s="140">
        <f>'CĐT- BQLDA'!D101</f>
        <v>113000</v>
      </c>
      <c r="L262" s="341"/>
      <c r="M262" s="341"/>
      <c r="N262" s="140">
        <f>'CĐT- BQLDA'!G101</f>
        <v>93914.52</v>
      </c>
      <c r="O262" s="140">
        <f>'CĐT- BQLDA'!G101</f>
        <v>93914.52</v>
      </c>
      <c r="P262" s="140">
        <f>'CĐT- BQLDA'!AK101</f>
        <v>0</v>
      </c>
      <c r="Q262" s="295">
        <f t="shared" si="62"/>
        <v>83.110194690265487</v>
      </c>
      <c r="R262" s="295">
        <f t="shared" si="63"/>
        <v>83.110194690265487</v>
      </c>
      <c r="S262" s="295"/>
      <c r="T262" s="292"/>
      <c r="U262" s="501"/>
    </row>
    <row r="263" spans="1:33" s="3" customFormat="1" x14ac:dyDescent="0.2">
      <c r="A263" s="297">
        <v>4</v>
      </c>
      <c r="B263" s="298" t="str">
        <f>'CĐT- BQLDA'!B102</f>
        <v>Cắm mốc quy hoạch khu vực xã Đàm Thủy, huyện Trùng Khánh</v>
      </c>
      <c r="C263" s="298"/>
      <c r="D263" s="298"/>
      <c r="E263" s="298"/>
      <c r="F263" s="298"/>
      <c r="G263" s="298"/>
      <c r="H263" s="298"/>
      <c r="I263" s="298"/>
      <c r="J263" s="140">
        <f>+K263+L263</f>
        <v>2089</v>
      </c>
      <c r="K263" s="341">
        <f>'CĐT- BQLDA'!D102</f>
        <v>2089</v>
      </c>
      <c r="L263" s="341">
        <f>'CĐT- BQLDA'!E102</f>
        <v>0</v>
      </c>
      <c r="M263" s="341"/>
      <c r="N263" s="140">
        <f>+O263+P263</f>
        <v>1922.943</v>
      </c>
      <c r="O263" s="140">
        <f>'CĐT- BQLDA'!G102</f>
        <v>1922.943</v>
      </c>
      <c r="P263" s="140">
        <f>'CĐT- BQLDA'!AK102</f>
        <v>0</v>
      </c>
      <c r="Q263" s="295">
        <f t="shared" si="62"/>
        <v>92.050885591191957</v>
      </c>
      <c r="R263" s="295">
        <f t="shared" si="63"/>
        <v>92.050885591191957</v>
      </c>
      <c r="S263" s="295"/>
      <c r="T263" s="664"/>
      <c r="U263" s="500"/>
    </row>
    <row r="264" spans="1:33" s="3" customFormat="1" x14ac:dyDescent="0.2">
      <c r="A264" s="336" t="s">
        <v>109</v>
      </c>
      <c r="B264" s="333" t="s">
        <v>310</v>
      </c>
      <c r="C264" s="333"/>
      <c r="D264" s="333"/>
      <c r="E264" s="333"/>
      <c r="F264" s="333"/>
      <c r="G264" s="333"/>
      <c r="H264" s="333"/>
      <c r="I264" s="333"/>
      <c r="J264" s="143">
        <f>J265</f>
        <v>255.51600000000002</v>
      </c>
      <c r="K264" s="143">
        <f>K265</f>
        <v>255.51600000000002</v>
      </c>
      <c r="L264" s="143">
        <f>L265</f>
        <v>0</v>
      </c>
      <c r="M264" s="143"/>
      <c r="N264" s="143">
        <f>N265</f>
        <v>255.51499999999999</v>
      </c>
      <c r="O264" s="143">
        <f>O265</f>
        <v>255.51499999999999</v>
      </c>
      <c r="P264" s="143">
        <f>P265</f>
        <v>0</v>
      </c>
      <c r="Q264" s="681">
        <f t="shared" si="62"/>
        <v>99.999608635075674</v>
      </c>
      <c r="R264" s="681">
        <f t="shared" si="63"/>
        <v>99.999608635075674</v>
      </c>
      <c r="S264" s="681"/>
      <c r="T264" s="682"/>
      <c r="U264" s="683"/>
    </row>
    <row r="265" spans="1:33" s="3" customFormat="1" x14ac:dyDescent="0.2">
      <c r="A265" s="300"/>
      <c r="B265" s="381" t="s">
        <v>311</v>
      </c>
      <c r="C265" s="381"/>
      <c r="D265" s="381"/>
      <c r="E265" s="381"/>
      <c r="F265" s="381"/>
      <c r="G265" s="381"/>
      <c r="H265" s="381"/>
      <c r="I265" s="381"/>
      <c r="J265" s="143">
        <f>SUM(J266:J269)</f>
        <v>255.51600000000002</v>
      </c>
      <c r="K265" s="143">
        <f>SUM(K266:K269)</f>
        <v>255.51600000000002</v>
      </c>
      <c r="L265" s="143">
        <f>SUM(L266:L269)</f>
        <v>0</v>
      </c>
      <c r="M265" s="143"/>
      <c r="N265" s="143">
        <f>SUM(N266:N269)</f>
        <v>255.51499999999999</v>
      </c>
      <c r="O265" s="143">
        <f>SUM(O266:O269)</f>
        <v>255.51499999999999</v>
      </c>
      <c r="P265" s="143">
        <f>SUM(P266:P269)</f>
        <v>0</v>
      </c>
      <c r="Q265" s="291">
        <f t="shared" si="62"/>
        <v>99.999608635075674</v>
      </c>
      <c r="R265" s="291">
        <f t="shared" si="63"/>
        <v>99.999608635075674</v>
      </c>
      <c r="S265" s="291"/>
      <c r="T265" s="292"/>
      <c r="U265" s="501"/>
    </row>
    <row r="266" spans="1:33" s="3" customFormat="1" x14ac:dyDescent="0.25">
      <c r="A266" s="297">
        <v>1</v>
      </c>
      <c r="B266" s="298" t="s">
        <v>312</v>
      </c>
      <c r="C266" s="298"/>
      <c r="D266" s="298"/>
      <c r="E266" s="298"/>
      <c r="F266" s="298"/>
      <c r="G266" s="298"/>
      <c r="H266" s="298"/>
      <c r="I266" s="298"/>
      <c r="J266" s="140">
        <f>+K266+L266</f>
        <v>70.472999999999999</v>
      </c>
      <c r="K266" s="140">
        <f>'CĐT- CÁC XÃ'!D159</f>
        <v>70.472999999999999</v>
      </c>
      <c r="L266" s="140">
        <f>'CĐT- CÁC XÃ'!E159</f>
        <v>0</v>
      </c>
      <c r="M266" s="140"/>
      <c r="N266" s="140">
        <f>+O266+P266</f>
        <v>70.471999999999994</v>
      </c>
      <c r="O266" s="140">
        <f>'CĐT- CÁC XÃ'!G159</f>
        <v>70.471999999999994</v>
      </c>
      <c r="P266" s="140">
        <f>'CĐT- CÁC XÃ'!AI159</f>
        <v>0</v>
      </c>
      <c r="Q266" s="295">
        <f t="shared" si="62"/>
        <v>99.998581016843318</v>
      </c>
      <c r="R266" s="295">
        <f t="shared" si="63"/>
        <v>99.998581016843318</v>
      </c>
      <c r="S266" s="295"/>
      <c r="T266" s="292"/>
      <c r="U266" s="501"/>
      <c r="V266" s="1"/>
    </row>
    <row r="267" spans="1:33" s="3" customFormat="1" x14ac:dyDescent="0.2">
      <c r="A267" s="297">
        <v>2</v>
      </c>
      <c r="B267" s="298" t="s">
        <v>124</v>
      </c>
      <c r="C267" s="298"/>
      <c r="D267" s="298"/>
      <c r="E267" s="298"/>
      <c r="F267" s="298"/>
      <c r="G267" s="298"/>
      <c r="H267" s="298"/>
      <c r="I267" s="298"/>
      <c r="J267" s="140">
        <f>+K267+L267</f>
        <v>31.948</v>
      </c>
      <c r="K267" s="140">
        <f>'CĐT- CÁC XÃ'!D42</f>
        <v>31.948</v>
      </c>
      <c r="L267" s="140">
        <f>'CĐT- CÁC XÃ'!E42</f>
        <v>0</v>
      </c>
      <c r="M267" s="140"/>
      <c r="N267" s="140">
        <f>+O267+P267</f>
        <v>31.948</v>
      </c>
      <c r="O267" s="140">
        <f>'CĐT- CÁC XÃ'!G42</f>
        <v>31.948</v>
      </c>
      <c r="P267" s="140">
        <f>'CĐT- CÁC XÃ'!AI42</f>
        <v>0</v>
      </c>
      <c r="Q267" s="295">
        <f t="shared" si="62"/>
        <v>100</v>
      </c>
      <c r="R267" s="295">
        <f t="shared" si="63"/>
        <v>100</v>
      </c>
      <c r="S267" s="295"/>
      <c r="T267" s="292"/>
      <c r="U267" s="501"/>
    </row>
    <row r="268" spans="1:33" x14ac:dyDescent="0.25">
      <c r="A268" s="297">
        <v>3</v>
      </c>
      <c r="B268" s="298" t="s">
        <v>104</v>
      </c>
      <c r="C268" s="298"/>
      <c r="D268" s="298"/>
      <c r="E268" s="298"/>
      <c r="F268" s="298"/>
      <c r="G268" s="298"/>
      <c r="H268" s="298"/>
      <c r="I268" s="298"/>
      <c r="J268" s="140">
        <f>+K268+L268</f>
        <v>124.605</v>
      </c>
      <c r="K268" s="140">
        <f>'CĐT- CÁC XÃ'!D48</f>
        <v>124.605</v>
      </c>
      <c r="L268" s="140">
        <f>'CĐT- CÁC XÃ'!E48</f>
        <v>0</v>
      </c>
      <c r="M268" s="140"/>
      <c r="N268" s="140">
        <f>+O268+P268</f>
        <v>124.605</v>
      </c>
      <c r="O268" s="145">
        <f>'CĐT- CÁC XÃ'!G48</f>
        <v>124.605</v>
      </c>
      <c r="P268" s="145">
        <f>'CĐT- CÁC XÃ'!AI48</f>
        <v>0</v>
      </c>
      <c r="Q268" s="295">
        <f t="shared" si="62"/>
        <v>100</v>
      </c>
      <c r="R268" s="295">
        <f t="shared" si="63"/>
        <v>100</v>
      </c>
      <c r="S268" s="295"/>
      <c r="T268" s="296"/>
      <c r="U268" s="204"/>
    </row>
    <row r="269" spans="1:33" x14ac:dyDescent="0.25">
      <c r="A269" s="297">
        <v>4</v>
      </c>
      <c r="B269" s="298" t="s">
        <v>205</v>
      </c>
      <c r="C269" s="298"/>
      <c r="D269" s="298"/>
      <c r="E269" s="298"/>
      <c r="F269" s="298"/>
      <c r="G269" s="298"/>
      <c r="H269" s="298"/>
      <c r="I269" s="298"/>
      <c r="J269" s="140">
        <f>+K269+L269</f>
        <v>28.49</v>
      </c>
      <c r="K269" s="140">
        <f>'CĐT- CÁC XÃ'!D15</f>
        <v>28.49</v>
      </c>
      <c r="L269" s="140">
        <f>'CĐT- CÁC XÃ'!E15</f>
        <v>0</v>
      </c>
      <c r="M269" s="140"/>
      <c r="N269" s="140">
        <f>+O269+P269</f>
        <v>28.49</v>
      </c>
      <c r="O269" s="145">
        <f>'CĐT- CÁC XÃ'!G15</f>
        <v>28.49</v>
      </c>
      <c r="P269" s="145">
        <f>'CĐT- CÁC XÃ'!AI15</f>
        <v>0</v>
      </c>
      <c r="Q269" s="295">
        <f t="shared" si="62"/>
        <v>100</v>
      </c>
      <c r="R269" s="295">
        <f t="shared" si="63"/>
        <v>100</v>
      </c>
      <c r="S269" s="295"/>
      <c r="T269" s="296"/>
      <c r="U269" s="204"/>
    </row>
    <row r="270" spans="1:33" s="3" customFormat="1" x14ac:dyDescent="0.2">
      <c r="A270" s="689" t="s">
        <v>624</v>
      </c>
      <c r="B270" s="690" t="s">
        <v>22</v>
      </c>
      <c r="C270" s="691"/>
      <c r="D270" s="691"/>
      <c r="E270" s="691"/>
      <c r="F270" s="691"/>
      <c r="G270" s="691"/>
      <c r="H270" s="691"/>
      <c r="I270" s="691"/>
      <c r="J270" s="692">
        <f>+J271+J310</f>
        <v>12286.232</v>
      </c>
      <c r="K270" s="692">
        <f>+K271+K310</f>
        <v>12286.232</v>
      </c>
      <c r="L270" s="692">
        <f>+L271+L310</f>
        <v>0</v>
      </c>
      <c r="M270" s="692"/>
      <c r="N270" s="692">
        <f>+N271+N310</f>
        <v>11601.573</v>
      </c>
      <c r="O270" s="692">
        <f>+O271+O310</f>
        <v>11601.573</v>
      </c>
      <c r="P270" s="692">
        <f>+P271+P310</f>
        <v>0</v>
      </c>
      <c r="Q270" s="693">
        <v>32.028480112627214</v>
      </c>
      <c r="R270" s="693">
        <v>68.989849776562906</v>
      </c>
      <c r="S270" s="693">
        <v>28.398253299545139</v>
      </c>
      <c r="T270" s="694"/>
      <c r="U270" s="501"/>
    </row>
    <row r="271" spans="1:33" s="3" customFormat="1" x14ac:dyDescent="0.2">
      <c r="A271" s="300" t="s">
        <v>52</v>
      </c>
      <c r="B271" s="381" t="s">
        <v>24</v>
      </c>
      <c r="C271" s="143">
        <f t="shared" ref="C271:J271" si="64">+C272+C287</f>
        <v>0</v>
      </c>
      <c r="D271" s="143">
        <f t="shared" si="64"/>
        <v>0</v>
      </c>
      <c r="E271" s="143"/>
      <c r="F271" s="143"/>
      <c r="G271" s="143"/>
      <c r="H271" s="143"/>
      <c r="I271" s="143">
        <f t="shared" si="64"/>
        <v>0</v>
      </c>
      <c r="J271" s="143">
        <f t="shared" si="64"/>
        <v>9360.5849999999991</v>
      </c>
      <c r="K271" s="143">
        <f>+K272+K287</f>
        <v>9360.5849999999991</v>
      </c>
      <c r="L271" s="143">
        <f>+L272+L287</f>
        <v>0</v>
      </c>
      <c r="M271" s="143"/>
      <c r="N271" s="143">
        <f>+N272+N287</f>
        <v>8790.1990000000005</v>
      </c>
      <c r="O271" s="143">
        <f>+O272+O287</f>
        <v>8790.1990000000005</v>
      </c>
      <c r="P271" s="143">
        <f>+P272+P287</f>
        <v>0</v>
      </c>
      <c r="Q271" s="291">
        <v>31.121067895625309</v>
      </c>
      <c r="R271" s="291">
        <v>65.723456386539965</v>
      </c>
      <c r="S271" s="291">
        <v>27.890223636436179</v>
      </c>
      <c r="T271" s="292"/>
      <c r="U271" s="501"/>
      <c r="AG271" s="3" t="s">
        <v>17</v>
      </c>
    </row>
    <row r="272" spans="1:33" s="3" customFormat="1" x14ac:dyDescent="0.2">
      <c r="A272" s="300" t="s">
        <v>617</v>
      </c>
      <c r="B272" s="381" t="s">
        <v>309</v>
      </c>
      <c r="C272" s="381"/>
      <c r="D272" s="381"/>
      <c r="E272" s="381"/>
      <c r="F272" s="381"/>
      <c r="G272" s="381"/>
      <c r="H272" s="381"/>
      <c r="I272" s="381"/>
      <c r="J272" s="143">
        <f>+J273</f>
        <v>5668.16</v>
      </c>
      <c r="K272" s="143">
        <f>+K273</f>
        <v>5668.16</v>
      </c>
      <c r="L272" s="143">
        <f>+L273</f>
        <v>0</v>
      </c>
      <c r="M272" s="143"/>
      <c r="N272" s="143">
        <f>+N273</f>
        <v>5573.7820000000011</v>
      </c>
      <c r="O272" s="143">
        <f>+O273</f>
        <v>5573.7820000000011</v>
      </c>
      <c r="P272" s="143">
        <f>+P273</f>
        <v>0</v>
      </c>
      <c r="Q272" s="291">
        <v>23.247708700529554</v>
      </c>
      <c r="R272" s="291">
        <v>86.446730508665965</v>
      </c>
      <c r="S272" s="291">
        <v>12.993618583589592</v>
      </c>
      <c r="T272" s="292"/>
      <c r="U272" s="501"/>
    </row>
    <row r="273" spans="1:32" s="3" customFormat="1" x14ac:dyDescent="0.2">
      <c r="A273" s="300" t="s">
        <v>6</v>
      </c>
      <c r="B273" s="381" t="s">
        <v>94</v>
      </c>
      <c r="C273" s="381"/>
      <c r="D273" s="381"/>
      <c r="E273" s="381"/>
      <c r="F273" s="381"/>
      <c r="G273" s="381"/>
      <c r="H273" s="381"/>
      <c r="I273" s="381"/>
      <c r="J273" s="143">
        <f>SUM(J274:J286)</f>
        <v>5668.16</v>
      </c>
      <c r="K273" s="143">
        <f>SUM(K274:K286)</f>
        <v>5668.16</v>
      </c>
      <c r="L273" s="143">
        <f>SUM(L274:L286)</f>
        <v>0</v>
      </c>
      <c r="M273" s="143"/>
      <c r="N273" s="143">
        <f>SUM(N274:N286)</f>
        <v>5573.7820000000011</v>
      </c>
      <c r="O273" s="143">
        <f>SUM(O274:O286)</f>
        <v>5573.7820000000011</v>
      </c>
      <c r="P273" s="143">
        <f>SUM(P274:P286)</f>
        <v>0</v>
      </c>
      <c r="Q273" s="291">
        <v>68.863601898271227</v>
      </c>
      <c r="R273" s="291">
        <v>86.446730508665965</v>
      </c>
      <c r="S273" s="291">
        <v>38.662393939393937</v>
      </c>
      <c r="T273" s="292"/>
      <c r="U273" s="501"/>
      <c r="W273" s="3">
        <v>64834.172000000006</v>
      </c>
    </row>
    <row r="274" spans="1:32" ht="30" x14ac:dyDescent="0.25">
      <c r="A274" s="351">
        <v>1</v>
      </c>
      <c r="B274" s="350" t="str">
        <f>'CĐT- CÁC XÃ'!B36</f>
        <v>Đường liên xóm Pác Thay-Giộc Sung-Nà Lỏng, xã Ngọc Khê</v>
      </c>
      <c r="C274" s="350"/>
      <c r="D274" s="350"/>
      <c r="E274" s="350"/>
      <c r="F274" s="350"/>
      <c r="G274" s="350"/>
      <c r="H274" s="350"/>
      <c r="I274" s="350"/>
      <c r="J274" s="140">
        <f t="shared" ref="J274:J285" si="65">+K274+L274</f>
        <v>20.675000000000001</v>
      </c>
      <c r="K274" s="145">
        <f>'CĐT- CÁC XÃ'!D36</f>
        <v>20.675000000000001</v>
      </c>
      <c r="L274" s="145">
        <f>'CĐT- CÁC XÃ'!E36</f>
        <v>0</v>
      </c>
      <c r="M274" s="145"/>
      <c r="N274" s="140">
        <f t="shared" ref="N274:N286" si="66">+O274+P274</f>
        <v>9.23</v>
      </c>
      <c r="O274" s="145">
        <f>'CĐT- CÁC XÃ'!G36</f>
        <v>9.23</v>
      </c>
      <c r="P274" s="145">
        <f>'CĐT- CÁC XÃ'!AI36</f>
        <v>0</v>
      </c>
      <c r="Q274" s="295">
        <f t="shared" ref="Q274:Q286" si="67">+N274/J274*100</f>
        <v>44.643288996372434</v>
      </c>
      <c r="R274" s="295">
        <f t="shared" ref="R274:R286" si="68">+O274/K274*100</f>
        <v>44.643288996372434</v>
      </c>
      <c r="S274" s="295"/>
      <c r="T274" s="350" t="s">
        <v>490</v>
      </c>
      <c r="U274" s="503"/>
      <c r="V274" s="21"/>
      <c r="W274" s="21">
        <f>+W64+V64</f>
        <v>30513.564000000006</v>
      </c>
      <c r="X274" s="12"/>
      <c r="Y274" s="12"/>
      <c r="Z274" s="12"/>
      <c r="AA274" s="12"/>
      <c r="AB274" s="12"/>
      <c r="AC274" s="12"/>
      <c r="AD274" s="12"/>
      <c r="AE274" s="12"/>
      <c r="AF274" s="12"/>
    </row>
    <row r="275" spans="1:32" x14ac:dyDescent="0.25">
      <c r="A275" s="351">
        <v>2</v>
      </c>
      <c r="B275" s="352" t="str">
        <f>'CĐT- CÁC XÃ'!B52</f>
        <v>Đường nội đồng các xóm, xã phong Nặm</v>
      </c>
      <c r="C275" s="352"/>
      <c r="D275" s="352"/>
      <c r="E275" s="352"/>
      <c r="F275" s="352"/>
      <c r="G275" s="352"/>
      <c r="H275" s="352"/>
      <c r="I275" s="352"/>
      <c r="J275" s="140">
        <f t="shared" si="65"/>
        <v>621</v>
      </c>
      <c r="K275" s="140">
        <f>+'CĐT- CÁC XÃ'!D52</f>
        <v>621</v>
      </c>
      <c r="L275" s="140">
        <f>+'CĐT- CÁC XÃ'!E52</f>
        <v>0</v>
      </c>
      <c r="M275" s="140"/>
      <c r="N275" s="140">
        <f t="shared" si="66"/>
        <v>606.86500000000001</v>
      </c>
      <c r="O275" s="145">
        <f>'CĐT- CÁC XÃ'!G52</f>
        <v>606.86500000000001</v>
      </c>
      <c r="P275" s="145">
        <f>'CĐT- CÁC XÃ'!AI52</f>
        <v>0</v>
      </c>
      <c r="Q275" s="295">
        <f t="shared" si="67"/>
        <v>97.723832528180353</v>
      </c>
      <c r="R275" s="295">
        <f t="shared" si="68"/>
        <v>97.723832528180353</v>
      </c>
      <c r="S275" s="295"/>
      <c r="T275" s="469"/>
      <c r="U275" s="503"/>
      <c r="V275" s="12"/>
      <c r="W275" s="12"/>
      <c r="X275" s="12"/>
      <c r="Y275" s="12"/>
      <c r="Z275" s="12"/>
      <c r="AA275" s="12"/>
      <c r="AB275" s="12"/>
      <c r="AC275" s="12"/>
      <c r="AD275" s="12"/>
      <c r="AE275" s="12"/>
      <c r="AF275" s="12"/>
    </row>
    <row r="276" spans="1:32" x14ac:dyDescent="0.25">
      <c r="A276" s="351">
        <v>3</v>
      </c>
      <c r="B276" s="352" t="str">
        <f>'CĐT- CÁC XÃ'!B53</f>
        <v>Mương thủy lợi xóm Đà Bút - Nà Đoan</v>
      </c>
      <c r="C276" s="352"/>
      <c r="D276" s="352"/>
      <c r="E276" s="352"/>
      <c r="F276" s="352"/>
      <c r="G276" s="352"/>
      <c r="H276" s="352"/>
      <c r="I276" s="352"/>
      <c r="J276" s="140">
        <f t="shared" si="65"/>
        <v>310.5</v>
      </c>
      <c r="K276" s="140">
        <f>+'CĐT- CÁC XÃ'!D53</f>
        <v>310.5</v>
      </c>
      <c r="L276" s="140">
        <f>+'CĐT- CÁC XÃ'!E53</f>
        <v>0</v>
      </c>
      <c r="M276" s="140"/>
      <c r="N276" s="140">
        <f t="shared" si="66"/>
        <v>303.096</v>
      </c>
      <c r="O276" s="145">
        <f>'CĐT- CÁC XÃ'!G53</f>
        <v>303.096</v>
      </c>
      <c r="P276" s="145">
        <f>'CĐT- CÁC XÃ'!AI53</f>
        <v>0</v>
      </c>
      <c r="Q276" s="295">
        <f t="shared" si="67"/>
        <v>97.615458937198071</v>
      </c>
      <c r="R276" s="295">
        <f t="shared" si="68"/>
        <v>97.615458937198071</v>
      </c>
      <c r="S276" s="295"/>
      <c r="T276" s="335"/>
      <c r="U276" s="493"/>
      <c r="V276" s="12"/>
      <c r="W276" s="12"/>
      <c r="X276" s="12"/>
      <c r="Y276" s="12"/>
      <c r="Z276" s="12"/>
      <c r="AA276" s="12"/>
      <c r="AB276" s="12"/>
      <c r="AC276" s="12"/>
      <c r="AD276" s="12"/>
      <c r="AE276" s="12"/>
      <c r="AF276" s="12"/>
    </row>
    <row r="277" spans="1:32" x14ac:dyDescent="0.25">
      <c r="A277" s="351">
        <v>4</v>
      </c>
      <c r="B277" s="353" t="str">
        <f>'CĐT- CÁC XÃ'!B78</f>
        <v>Đường nội đồng xóm Rằng Rang - Lũng Rẳng xã Lăng Yên</v>
      </c>
      <c r="C277" s="353"/>
      <c r="D277" s="353"/>
      <c r="E277" s="353"/>
      <c r="F277" s="353"/>
      <c r="G277" s="353"/>
      <c r="H277" s="353"/>
      <c r="I277" s="353"/>
      <c r="J277" s="140">
        <f t="shared" si="65"/>
        <v>621</v>
      </c>
      <c r="K277" s="145">
        <f>+'CĐT- CÁC XÃ'!D78</f>
        <v>621</v>
      </c>
      <c r="L277" s="145">
        <f>+'CĐT- CÁC XÃ'!E78</f>
        <v>0</v>
      </c>
      <c r="M277" s="145"/>
      <c r="N277" s="140">
        <f t="shared" si="66"/>
        <v>618.45000000000005</v>
      </c>
      <c r="O277" s="145">
        <f>+'CĐT- CÁC XÃ'!G78</f>
        <v>618.45000000000005</v>
      </c>
      <c r="P277" s="145">
        <f>+'CĐT- CÁC XÃ'!AI78</f>
        <v>0</v>
      </c>
      <c r="Q277" s="295">
        <f t="shared" si="67"/>
        <v>99.589371980676333</v>
      </c>
      <c r="R277" s="295">
        <f t="shared" si="68"/>
        <v>99.589371980676333</v>
      </c>
      <c r="S277" s="295"/>
      <c r="T277" s="335"/>
      <c r="U277" s="493"/>
      <c r="V277" s="12"/>
      <c r="W277" s="12"/>
      <c r="X277" s="12"/>
      <c r="Y277" s="12"/>
      <c r="Z277" s="12"/>
      <c r="AA277" s="12"/>
      <c r="AB277" s="12"/>
      <c r="AC277" s="12"/>
      <c r="AD277" s="12"/>
      <c r="AE277" s="12"/>
      <c r="AF277" s="12"/>
    </row>
    <row r="278" spans="1:32" x14ac:dyDescent="0.25">
      <c r="A278" s="351">
        <v>5</v>
      </c>
      <c r="B278" s="354" t="str">
        <f>+'CĐT- CÁC XÃ'!B99</f>
        <v>Đường nội đồng Bản Ruộc - Nà Mu, xã Chí Viễn</v>
      </c>
      <c r="C278" s="354"/>
      <c r="D278" s="354"/>
      <c r="E278" s="354"/>
      <c r="F278" s="354"/>
      <c r="G278" s="354"/>
      <c r="H278" s="354"/>
      <c r="I278" s="354"/>
      <c r="J278" s="140">
        <f t="shared" si="65"/>
        <v>621</v>
      </c>
      <c r="K278" s="140">
        <f>+'CĐT- CÁC XÃ'!D99</f>
        <v>621</v>
      </c>
      <c r="L278" s="140">
        <f>+'CĐT- CÁC XÃ'!E99</f>
        <v>0</v>
      </c>
      <c r="M278" s="140"/>
      <c r="N278" s="140">
        <f t="shared" si="66"/>
        <v>618.45100000000002</v>
      </c>
      <c r="O278" s="145">
        <f>+'CĐT- CÁC XÃ'!G99</f>
        <v>618.45100000000002</v>
      </c>
      <c r="P278" s="145">
        <f>+'CĐT- CÁC XÃ'!AI99</f>
        <v>0</v>
      </c>
      <c r="Q278" s="295">
        <f t="shared" si="67"/>
        <v>99.589533011272152</v>
      </c>
      <c r="R278" s="295">
        <f t="shared" si="68"/>
        <v>99.589533011272152</v>
      </c>
      <c r="S278" s="295"/>
      <c r="T278" s="350"/>
      <c r="U278" s="503"/>
      <c r="V278" s="12"/>
      <c r="W278" s="12"/>
      <c r="X278" s="12"/>
      <c r="Y278" s="12"/>
      <c r="Z278" s="12"/>
      <c r="AA278" s="12"/>
      <c r="AB278" s="12"/>
      <c r="AC278" s="12"/>
      <c r="AD278" s="12"/>
      <c r="AE278" s="12"/>
      <c r="AF278" s="12"/>
    </row>
    <row r="279" spans="1:32" x14ac:dyDescent="0.25">
      <c r="A279" s="351">
        <v>6</v>
      </c>
      <c r="B279" s="354" t="str">
        <f>+'CĐT- CÁC XÃ'!B100</f>
        <v>Đường GTNT Nà Sơn - Bản Hang, xã Chí Viễn</v>
      </c>
      <c r="C279" s="354"/>
      <c r="D279" s="354"/>
      <c r="E279" s="354"/>
      <c r="F279" s="354"/>
      <c r="G279" s="354"/>
      <c r="H279" s="354"/>
      <c r="I279" s="354"/>
      <c r="J279" s="140">
        <f t="shared" si="65"/>
        <v>621</v>
      </c>
      <c r="K279" s="140">
        <f>+'CĐT- CÁC XÃ'!D100</f>
        <v>621</v>
      </c>
      <c r="L279" s="140">
        <f>+'CĐT- CÁC XÃ'!E100</f>
        <v>0</v>
      </c>
      <c r="M279" s="140"/>
      <c r="N279" s="140">
        <f t="shared" si="66"/>
        <v>618.45100000000002</v>
      </c>
      <c r="O279" s="145">
        <f>+'CĐT- CÁC XÃ'!G100</f>
        <v>618.45100000000002</v>
      </c>
      <c r="P279" s="145">
        <f>+'CĐT- CÁC XÃ'!AI100</f>
        <v>0</v>
      </c>
      <c r="Q279" s="295">
        <f t="shared" si="67"/>
        <v>99.589533011272152</v>
      </c>
      <c r="R279" s="295">
        <f t="shared" si="68"/>
        <v>99.589533011272152</v>
      </c>
      <c r="S279" s="295"/>
      <c r="T279" s="350"/>
      <c r="U279" s="503"/>
      <c r="V279" s="12"/>
      <c r="W279" s="12"/>
      <c r="X279" s="12"/>
      <c r="Y279" s="12"/>
      <c r="Z279" s="12"/>
      <c r="AA279" s="12"/>
      <c r="AB279" s="12"/>
      <c r="AC279" s="12"/>
      <c r="AD279" s="12"/>
      <c r="AE279" s="12"/>
      <c r="AF279" s="12"/>
    </row>
    <row r="280" spans="1:32" x14ac:dyDescent="0.25">
      <c r="A280" s="351">
        <v>7</v>
      </c>
      <c r="B280" s="354" t="str">
        <f>+'CĐT- CÁC XÃ'!B139</f>
        <v>Đường ra đồng Nà Du - Nà Gọn - Nà Vả, xã Ngọc Côn</v>
      </c>
      <c r="C280" s="354"/>
      <c r="D280" s="354"/>
      <c r="E280" s="354"/>
      <c r="F280" s="354"/>
      <c r="G280" s="354"/>
      <c r="H280" s="354"/>
      <c r="I280" s="354"/>
      <c r="J280" s="140">
        <f t="shared" si="65"/>
        <v>931.5</v>
      </c>
      <c r="K280" s="141">
        <f>+'CĐT- CÁC XÃ'!D139</f>
        <v>931.5</v>
      </c>
      <c r="L280" s="141">
        <f>+'CĐT- CÁC XÃ'!E139</f>
        <v>0</v>
      </c>
      <c r="M280" s="141"/>
      <c r="N280" s="140">
        <f t="shared" si="66"/>
        <v>931.31500000000005</v>
      </c>
      <c r="O280" s="141">
        <f>+'CĐT- CÁC XÃ'!G139</f>
        <v>931.31500000000005</v>
      </c>
      <c r="P280" s="141">
        <f>+'CĐT- CÁC XÃ'!AI139</f>
        <v>0</v>
      </c>
      <c r="Q280" s="295">
        <f t="shared" si="67"/>
        <v>99.980139559849718</v>
      </c>
      <c r="R280" s="295">
        <f t="shared" si="68"/>
        <v>99.980139559849718</v>
      </c>
      <c r="S280" s="295"/>
      <c r="T280" s="663"/>
      <c r="U280" s="487"/>
      <c r="V280" s="8"/>
      <c r="W280" s="8"/>
      <c r="X280" s="8"/>
      <c r="Y280" s="8"/>
      <c r="Z280" s="8"/>
      <c r="AA280" s="8"/>
      <c r="AB280" s="8"/>
      <c r="AC280" s="8"/>
      <c r="AD280" s="8"/>
      <c r="AE280" s="8"/>
      <c r="AF280" s="8"/>
    </row>
    <row r="281" spans="1:32" x14ac:dyDescent="0.25">
      <c r="A281" s="351">
        <v>8</v>
      </c>
      <c r="B281" s="352" t="str">
        <f>+'CĐT- CÁC XÃ'!B154</f>
        <v>Đường GTNT liên xóm Cô Muông - Bản Chang - Bản Phang- Nà Đeng, xã Đàm Thủy</v>
      </c>
      <c r="C281" s="352"/>
      <c r="D281" s="352"/>
      <c r="E281" s="352"/>
      <c r="F281" s="352"/>
      <c r="G281" s="352"/>
      <c r="H281" s="352"/>
      <c r="I281" s="352"/>
      <c r="J281" s="140">
        <f t="shared" si="65"/>
        <v>1242</v>
      </c>
      <c r="K281" s="244">
        <f>+'CĐT- CÁC XÃ'!D154</f>
        <v>1242</v>
      </c>
      <c r="L281" s="244">
        <f>+'CĐT- CÁC XÃ'!E154</f>
        <v>0</v>
      </c>
      <c r="M281" s="244"/>
      <c r="N281" s="140">
        <f t="shared" si="66"/>
        <v>1236.903</v>
      </c>
      <c r="O281" s="141">
        <f>+'CĐT- CÁC XÃ'!G154</f>
        <v>1236.903</v>
      </c>
      <c r="P281" s="141">
        <f>+'CĐT- CÁC XÃ'!AI154</f>
        <v>0</v>
      </c>
      <c r="Q281" s="295">
        <f t="shared" si="67"/>
        <v>99.589613526570048</v>
      </c>
      <c r="R281" s="295">
        <f t="shared" si="68"/>
        <v>99.589613526570048</v>
      </c>
      <c r="S281" s="295"/>
      <c r="T281" s="663"/>
      <c r="U281" s="504"/>
      <c r="V281" s="1201"/>
      <c r="W281" s="8"/>
      <c r="X281" s="8"/>
      <c r="Y281" s="8"/>
      <c r="Z281" s="8"/>
      <c r="AA281" s="8"/>
      <c r="AB281" s="8"/>
      <c r="AC281" s="8"/>
      <c r="AD281" s="8"/>
      <c r="AE281" s="8"/>
      <c r="AF281" s="8"/>
    </row>
    <row r="282" spans="1:32" x14ac:dyDescent="0.25">
      <c r="A282" s="351">
        <v>9</v>
      </c>
      <c r="B282" s="352" t="str">
        <f>+'CĐT- CÁC XÃ'!B155</f>
        <v>Đường nội đồng Lũng Nào - Lũng Rạ, xã Đàm Thủy</v>
      </c>
      <c r="C282" s="352"/>
      <c r="D282" s="352"/>
      <c r="E282" s="352"/>
      <c r="F282" s="352"/>
      <c r="G282" s="352"/>
      <c r="H282" s="352"/>
      <c r="I282" s="352"/>
      <c r="J282" s="140">
        <f t="shared" si="65"/>
        <v>621</v>
      </c>
      <c r="K282" s="244">
        <f>+'CĐT- CÁC XÃ'!D155</f>
        <v>621</v>
      </c>
      <c r="L282" s="244">
        <f>+'CĐT- CÁC XÃ'!E155</f>
        <v>0</v>
      </c>
      <c r="M282" s="244"/>
      <c r="N282" s="140">
        <f t="shared" si="66"/>
        <v>618.452</v>
      </c>
      <c r="O282" s="141">
        <f>+'CĐT- CÁC XÃ'!G155</f>
        <v>618.452</v>
      </c>
      <c r="P282" s="141">
        <f>+'CĐT- CÁC XÃ'!AI155</f>
        <v>0</v>
      </c>
      <c r="Q282" s="295">
        <f t="shared" si="67"/>
        <v>99.589694041867958</v>
      </c>
      <c r="R282" s="295">
        <f t="shared" si="68"/>
        <v>99.589694041867958</v>
      </c>
      <c r="S282" s="295"/>
      <c r="T282" s="663"/>
      <c r="U282" s="504"/>
      <c r="V282" s="1201"/>
      <c r="W282" s="8"/>
      <c r="X282" s="8"/>
      <c r="Y282" s="8"/>
      <c r="Z282" s="8"/>
      <c r="AA282" s="8"/>
      <c r="AB282" s="8"/>
      <c r="AC282" s="8"/>
      <c r="AD282" s="8"/>
      <c r="AE282" s="8"/>
      <c r="AF282" s="8"/>
    </row>
    <row r="283" spans="1:32" x14ac:dyDescent="0.25">
      <c r="A283" s="351">
        <v>10</v>
      </c>
      <c r="B283" s="352" t="str">
        <f>'CĐT- CÁC XÃ'!B165</f>
        <v>Nước sinh hoạt xóm Nặm Dọi, xã Thông Huề</v>
      </c>
      <c r="C283" s="352"/>
      <c r="D283" s="352"/>
      <c r="E283" s="352"/>
      <c r="F283" s="352"/>
      <c r="G283" s="352"/>
      <c r="H283" s="352"/>
      <c r="I283" s="352"/>
      <c r="J283" s="140">
        <f t="shared" si="65"/>
        <v>18.484999999999999</v>
      </c>
      <c r="K283" s="244">
        <f>'CĐT- CÁC XÃ'!D165</f>
        <v>18.484999999999999</v>
      </c>
      <c r="L283" s="244">
        <f>'CĐT- CÁC XÃ'!E165</f>
        <v>0</v>
      </c>
      <c r="M283" s="244"/>
      <c r="N283" s="140">
        <f t="shared" si="66"/>
        <v>1.653</v>
      </c>
      <c r="O283" s="141">
        <f>'CĐT- CÁC XÃ'!G165</f>
        <v>1.653</v>
      </c>
      <c r="P283" s="141">
        <f>'CĐT- CÁC XÃ'!AI165</f>
        <v>0</v>
      </c>
      <c r="Q283" s="295">
        <f t="shared" si="67"/>
        <v>8.9423857181498523</v>
      </c>
      <c r="R283" s="295">
        <f t="shared" si="68"/>
        <v>8.9423857181498523</v>
      </c>
      <c r="S283" s="295"/>
      <c r="T283" s="663"/>
      <c r="U283" s="487"/>
      <c r="V283" s="8"/>
      <c r="W283" s="8"/>
      <c r="X283" s="8"/>
      <c r="Y283" s="8"/>
      <c r="Z283" s="8"/>
      <c r="AA283" s="8"/>
      <c r="AB283" s="8"/>
      <c r="AC283" s="8"/>
      <c r="AD283" s="8"/>
      <c r="AE283" s="8"/>
      <c r="AF283" s="8"/>
    </row>
    <row r="284" spans="1:32" x14ac:dyDescent="0.25">
      <c r="A284" s="351">
        <v>11</v>
      </c>
      <c r="B284" s="352" t="str">
        <f>'CĐT- CÁC XÃ'!B194</f>
        <v>Đường GTNT Cổ Phương 1 - Cổ Phương 2</v>
      </c>
      <c r="C284" s="352"/>
      <c r="D284" s="352"/>
      <c r="E284" s="352"/>
      <c r="F284" s="352"/>
      <c r="G284" s="352"/>
      <c r="H284" s="352"/>
      <c r="I284" s="352"/>
      <c r="J284" s="140">
        <f t="shared" si="65"/>
        <v>7.6669999999999998</v>
      </c>
      <c r="K284" s="244">
        <f>'CĐT- CÁC XÃ'!D194</f>
        <v>7.6669999999999998</v>
      </c>
      <c r="L284" s="244">
        <f>'CĐT- CÁC XÃ'!E194</f>
        <v>0</v>
      </c>
      <c r="M284" s="244"/>
      <c r="N284" s="140">
        <f t="shared" si="66"/>
        <v>7.3719999999999999</v>
      </c>
      <c r="O284" s="141">
        <f>'CĐT- CÁC XÃ'!G194</f>
        <v>7.3719999999999999</v>
      </c>
      <c r="P284" s="141">
        <f>+'CĐT- CÁC XÃ'!AI194</f>
        <v>0</v>
      </c>
      <c r="Q284" s="295">
        <f t="shared" si="67"/>
        <v>96.152341202556414</v>
      </c>
      <c r="R284" s="295">
        <f t="shared" si="68"/>
        <v>96.152341202556414</v>
      </c>
      <c r="S284" s="295"/>
      <c r="T284" s="1174" t="str">
        <f>+T274</f>
        <v>Đã hoàn thành, chưa quyết toán vốn</v>
      </c>
      <c r="U284" s="487"/>
      <c r="V284" s="8"/>
      <c r="W284" s="8"/>
      <c r="X284" s="8"/>
      <c r="Y284" s="8"/>
      <c r="Z284" s="8"/>
      <c r="AA284" s="8"/>
      <c r="AB284" s="8"/>
      <c r="AC284" s="8"/>
      <c r="AD284" s="8"/>
      <c r="AE284" s="8"/>
      <c r="AF284" s="8"/>
    </row>
    <row r="285" spans="1:32" x14ac:dyDescent="0.25">
      <c r="A285" s="351">
        <v>12</v>
      </c>
      <c r="B285" s="352" t="str">
        <f>'CĐT- CÁC XÃ'!B195</f>
        <v>Đường GTNT xóm Nà Ngườm, xã Đức Hồng</v>
      </c>
      <c r="C285" s="352"/>
      <c r="D285" s="352"/>
      <c r="E285" s="352"/>
      <c r="F285" s="352"/>
      <c r="G285" s="352"/>
      <c r="H285" s="352"/>
      <c r="I285" s="352"/>
      <c r="J285" s="140">
        <f t="shared" si="65"/>
        <v>3.5659999999999998</v>
      </c>
      <c r="K285" s="244">
        <f>'CĐT- CÁC XÃ'!D195</f>
        <v>3.5659999999999998</v>
      </c>
      <c r="L285" s="244">
        <f>'CĐT- CÁC XÃ'!E195</f>
        <v>0</v>
      </c>
      <c r="M285" s="244"/>
      <c r="N285" s="140">
        <f t="shared" si="66"/>
        <v>3.544</v>
      </c>
      <c r="O285" s="141">
        <f>'CĐT- CÁC XÃ'!G195</f>
        <v>3.544</v>
      </c>
      <c r="P285" s="141">
        <f>+'CĐT- CÁC XÃ'!AI195</f>
        <v>0</v>
      </c>
      <c r="Q285" s="295">
        <f t="shared" si="67"/>
        <v>99.383062254627035</v>
      </c>
      <c r="R285" s="295">
        <f t="shared" si="68"/>
        <v>99.383062254627035</v>
      </c>
      <c r="S285" s="295"/>
      <c r="T285" s="1176"/>
      <c r="U285" s="487"/>
      <c r="V285" s="8"/>
      <c r="W285" s="8"/>
      <c r="X285" s="8"/>
      <c r="Y285" s="8"/>
      <c r="Z285" s="8"/>
      <c r="AA285" s="8"/>
      <c r="AB285" s="8"/>
      <c r="AC285" s="8"/>
      <c r="AD285" s="8"/>
      <c r="AE285" s="8"/>
      <c r="AF285" s="8"/>
    </row>
    <row r="286" spans="1:32" x14ac:dyDescent="0.25">
      <c r="A286" s="351">
        <v>20</v>
      </c>
      <c r="B286" s="294" t="str">
        <f>'CĐT- CÁC XÃ'!B249</f>
        <v>Đường GTNT xóm Bản Súm trên - xóm Bản Súm Dưới, xã Xuân Nội</v>
      </c>
      <c r="C286" s="294"/>
      <c r="D286" s="294"/>
      <c r="E286" s="294"/>
      <c r="F286" s="294"/>
      <c r="G286" s="294"/>
      <c r="H286" s="294"/>
      <c r="I286" s="294"/>
      <c r="J286" s="140">
        <f>'CĐT- CÁC XÃ'!C249</f>
        <v>28.766999999999999</v>
      </c>
      <c r="K286" s="140">
        <f>'CĐT- CÁC XÃ'!D249</f>
        <v>28.766999999999999</v>
      </c>
      <c r="L286" s="140">
        <f>'CĐT- CÁC XÃ'!E249</f>
        <v>0</v>
      </c>
      <c r="M286" s="140"/>
      <c r="N286" s="140">
        <f t="shared" si="66"/>
        <v>0</v>
      </c>
      <c r="O286" s="145">
        <f>'CĐT- CÁC XÃ'!G249</f>
        <v>0</v>
      </c>
      <c r="P286" s="145">
        <f>'CĐT- CÁC XÃ'!AI249</f>
        <v>0</v>
      </c>
      <c r="Q286" s="295">
        <f t="shared" si="67"/>
        <v>0</v>
      </c>
      <c r="R286" s="295">
        <f t="shared" si="68"/>
        <v>0</v>
      </c>
      <c r="S286" s="295"/>
      <c r="T286" s="296"/>
      <c r="U286" s="204"/>
    </row>
    <row r="287" spans="1:32" s="3" customFormat="1" x14ac:dyDescent="0.2">
      <c r="A287" s="300" t="s">
        <v>610</v>
      </c>
      <c r="B287" s="381" t="s">
        <v>35</v>
      </c>
      <c r="C287" s="381"/>
      <c r="D287" s="381"/>
      <c r="E287" s="381"/>
      <c r="F287" s="381"/>
      <c r="G287" s="381"/>
      <c r="H287" s="381"/>
      <c r="I287" s="381"/>
      <c r="J287" s="143">
        <f>+J288</f>
        <v>3692.4250000000002</v>
      </c>
      <c r="K287" s="143">
        <f>+K288</f>
        <v>3692.4250000000002</v>
      </c>
      <c r="L287" s="143">
        <f>+L288</f>
        <v>0</v>
      </c>
      <c r="M287" s="143"/>
      <c r="N287" s="143">
        <f>+N288</f>
        <v>3216.4169999999995</v>
      </c>
      <c r="O287" s="143">
        <f>+O288</f>
        <v>3216.4169999999995</v>
      </c>
      <c r="P287" s="143">
        <f>+P288</f>
        <v>0</v>
      </c>
      <c r="Q287" s="291">
        <v>35.753446887829547</v>
      </c>
      <c r="R287" s="291">
        <v>33.911616349688892</v>
      </c>
      <c r="S287" s="291">
        <v>35.857566423764702</v>
      </c>
      <c r="T287" s="292"/>
      <c r="U287" s="501"/>
    </row>
    <row r="288" spans="1:32" s="3" customFormat="1" x14ac:dyDescent="0.2">
      <c r="A288" s="300" t="s">
        <v>6</v>
      </c>
      <c r="B288" s="381" t="s">
        <v>26</v>
      </c>
      <c r="C288" s="381"/>
      <c r="D288" s="381"/>
      <c r="E288" s="381"/>
      <c r="F288" s="381"/>
      <c r="G288" s="381"/>
      <c r="H288" s="381"/>
      <c r="I288" s="381"/>
      <c r="J288" s="143">
        <f>SUM(J289:J309)</f>
        <v>3692.4250000000002</v>
      </c>
      <c r="K288" s="143">
        <f>SUM(K289:K309)</f>
        <v>3692.4250000000002</v>
      </c>
      <c r="L288" s="143">
        <f>SUM(L289:L309)</f>
        <v>0</v>
      </c>
      <c r="M288" s="143"/>
      <c r="N288" s="143">
        <f>SUM(N289:N309)</f>
        <v>3216.4169999999995</v>
      </c>
      <c r="O288" s="143">
        <f>SUM(O289:O309)</f>
        <v>3216.4169999999995</v>
      </c>
      <c r="P288" s="143">
        <f>SUM(P289:P309)</f>
        <v>0</v>
      </c>
      <c r="Q288" s="291">
        <v>50.675531390409326</v>
      </c>
      <c r="R288" s="291">
        <v>33.911616349688892</v>
      </c>
      <c r="S288" s="291">
        <v>52.602794310997616</v>
      </c>
      <c r="T288" s="292"/>
      <c r="U288" s="501"/>
    </row>
    <row r="289" spans="1:32" x14ac:dyDescent="0.25">
      <c r="A289" s="374">
        <f>'CĐT- BQLDA'!A54</f>
        <v>12</v>
      </c>
      <c r="B289" s="340" t="str">
        <f>'CĐT- BQLDA'!B54</f>
        <v>Đường nội đồng xóm Nà Tuy, xã Chí Viễn</v>
      </c>
      <c r="C289" s="340"/>
      <c r="D289" s="340"/>
      <c r="E289" s="340"/>
      <c r="F289" s="340"/>
      <c r="G289" s="340"/>
      <c r="H289" s="340"/>
      <c r="I289" s="340"/>
      <c r="J289" s="140">
        <f t="shared" ref="J289:J297" si="69">+K289+L289</f>
        <v>101.431</v>
      </c>
      <c r="K289" s="341">
        <f>'CĐT- BQLDA'!D54</f>
        <v>101.431</v>
      </c>
      <c r="L289" s="341"/>
      <c r="M289" s="341"/>
      <c r="N289" s="140">
        <f t="shared" ref="N289:N309" si="70">+O289+P289</f>
        <v>101.431</v>
      </c>
      <c r="O289" s="141">
        <f>+'CĐT- BQLDA'!G54</f>
        <v>101.431</v>
      </c>
      <c r="P289" s="361"/>
      <c r="Q289" s="295">
        <f t="shared" ref="Q289:Q309" si="71">+N289/J289*100</f>
        <v>100</v>
      </c>
      <c r="R289" s="295">
        <f t="shared" ref="R289:R309" si="72">+O289/K289*100</f>
        <v>100</v>
      </c>
      <c r="S289" s="295"/>
      <c r="T289" s="363"/>
      <c r="U289" s="506"/>
      <c r="V289" s="410"/>
      <c r="W289" s="8"/>
      <c r="X289" s="8"/>
      <c r="Y289" s="8"/>
      <c r="Z289" s="8"/>
      <c r="AA289" s="8"/>
      <c r="AB289" s="8"/>
      <c r="AC289" s="8"/>
      <c r="AD289" s="8"/>
      <c r="AE289" s="8"/>
      <c r="AF289" s="8"/>
    </row>
    <row r="290" spans="1:32" ht="30" x14ac:dyDescent="0.25">
      <c r="A290" s="374">
        <f>'CĐT- BQLDA'!A55</f>
        <v>13</v>
      </c>
      <c r="B290" s="340" t="str">
        <f>'CĐT- BQLDA'!B55</f>
        <v>Đường GTNT Kéo Toong- Bản Chiên, xã Lăng Yên</v>
      </c>
      <c r="C290" s="340"/>
      <c r="D290" s="340"/>
      <c r="E290" s="340"/>
      <c r="F290" s="340"/>
      <c r="G290" s="340"/>
      <c r="H290" s="340"/>
      <c r="I290" s="340"/>
      <c r="J290" s="140">
        <f t="shared" si="69"/>
        <v>27.978999999999999</v>
      </c>
      <c r="K290" s="341">
        <f>'CĐT- BQLDA'!D55</f>
        <v>27.978999999999999</v>
      </c>
      <c r="L290" s="341">
        <f>'CĐT- BQLDA'!E55</f>
        <v>0</v>
      </c>
      <c r="M290" s="341"/>
      <c r="N290" s="140">
        <f t="shared" si="70"/>
        <v>0</v>
      </c>
      <c r="O290" s="141">
        <f>+'CĐT- BQLDA'!G55</f>
        <v>0</v>
      </c>
      <c r="P290" s="141">
        <f>+'CĐT- BQLDA'!AK55</f>
        <v>0</v>
      </c>
      <c r="Q290" s="295">
        <f t="shared" si="71"/>
        <v>0</v>
      </c>
      <c r="R290" s="295">
        <f t="shared" si="72"/>
        <v>0</v>
      </c>
      <c r="S290" s="295"/>
      <c r="T290" s="363" t="str">
        <f>+T284</f>
        <v>Đã hoàn thành, chưa quyết toán vốn</v>
      </c>
      <c r="U290" s="506"/>
      <c r="V290" s="8"/>
      <c r="W290" s="8"/>
      <c r="X290" s="8"/>
      <c r="Y290" s="8"/>
      <c r="Z290" s="8"/>
      <c r="AA290" s="8"/>
      <c r="AB290" s="8"/>
      <c r="AC290" s="8"/>
      <c r="AD290" s="8"/>
      <c r="AE290" s="8"/>
      <c r="AF290" s="8"/>
    </row>
    <row r="291" spans="1:32" x14ac:dyDescent="0.25">
      <c r="A291" s="374">
        <f>'CĐT- BQLDA'!A56</f>
        <v>14</v>
      </c>
      <c r="B291" s="340" t="str">
        <f>'CĐT- BQLDA'!B56</f>
        <v>Trường Mầm non Ngọc Chung, xã Ngọc Chung</v>
      </c>
      <c r="C291" s="340"/>
      <c r="D291" s="340"/>
      <c r="E291" s="340"/>
      <c r="F291" s="340"/>
      <c r="G291" s="340"/>
      <c r="H291" s="340"/>
      <c r="I291" s="340"/>
      <c r="J291" s="140">
        <f t="shared" si="69"/>
        <v>27.173999999999999</v>
      </c>
      <c r="K291" s="341">
        <f>'CĐT- BQLDA'!D56</f>
        <v>27.173999999999999</v>
      </c>
      <c r="L291" s="341">
        <f>'CĐT- BQLDA'!E56</f>
        <v>0</v>
      </c>
      <c r="M291" s="341"/>
      <c r="N291" s="140">
        <f t="shared" si="70"/>
        <v>4.4560000000000004</v>
      </c>
      <c r="O291" s="141">
        <f>+'CĐT- BQLDA'!G56</f>
        <v>4.4560000000000004</v>
      </c>
      <c r="P291" s="141">
        <f>+'CĐT- BQLDA'!AK56</f>
        <v>0</v>
      </c>
      <c r="Q291" s="295">
        <f t="shared" si="71"/>
        <v>16.398027526311918</v>
      </c>
      <c r="R291" s="295">
        <f t="shared" si="72"/>
        <v>16.398027526311918</v>
      </c>
      <c r="S291" s="295"/>
      <c r="T291" s="363"/>
      <c r="U291" s="506"/>
      <c r="V291" s="8"/>
      <c r="W291" s="8"/>
      <c r="X291" s="8"/>
      <c r="Y291" s="8"/>
      <c r="Z291" s="8"/>
      <c r="AA291" s="8"/>
      <c r="AB291" s="8"/>
      <c r="AC291" s="8"/>
      <c r="AD291" s="8"/>
      <c r="AE291" s="8"/>
      <c r="AF291" s="8"/>
    </row>
    <row r="292" spans="1:32" x14ac:dyDescent="0.25">
      <c r="A292" s="374">
        <f>'CĐT- BQLDA'!A57</f>
        <v>15</v>
      </c>
      <c r="B292" s="340" t="str">
        <f>'CĐT- BQLDA'!B57</f>
        <v>Đường nội đồng Pác Quan- Giộc Khăm, xã Ngọc Chung</v>
      </c>
      <c r="C292" s="340"/>
      <c r="D292" s="340"/>
      <c r="E292" s="340"/>
      <c r="F292" s="340"/>
      <c r="G292" s="340"/>
      <c r="H292" s="340"/>
      <c r="I292" s="340"/>
      <c r="J292" s="140">
        <f t="shared" si="69"/>
        <v>45.276000000000003</v>
      </c>
      <c r="K292" s="341">
        <f>'CĐT- BQLDA'!D57</f>
        <v>45.276000000000003</v>
      </c>
      <c r="L292" s="341">
        <f>'CĐT- BQLDA'!E57</f>
        <v>0</v>
      </c>
      <c r="M292" s="341"/>
      <c r="N292" s="140">
        <f t="shared" si="70"/>
        <v>23.622</v>
      </c>
      <c r="O292" s="141">
        <f>+'CĐT- BQLDA'!G57</f>
        <v>23.622</v>
      </c>
      <c r="P292" s="141">
        <f>+'CĐT- BQLDA'!AK57</f>
        <v>0</v>
      </c>
      <c r="Q292" s="295">
        <f t="shared" si="71"/>
        <v>52.173336867214417</v>
      </c>
      <c r="R292" s="295">
        <f t="shared" si="72"/>
        <v>52.173336867214417</v>
      </c>
      <c r="S292" s="295"/>
      <c r="T292" s="363"/>
      <c r="U292" s="506"/>
      <c r="V292" s="8"/>
      <c r="W292" s="8"/>
      <c r="X292" s="8"/>
      <c r="Y292" s="8"/>
      <c r="Z292" s="8"/>
      <c r="AA292" s="8"/>
      <c r="AB292" s="8"/>
      <c r="AC292" s="8"/>
      <c r="AD292" s="8"/>
      <c r="AE292" s="8"/>
      <c r="AF292" s="8"/>
    </row>
    <row r="293" spans="1:32" x14ac:dyDescent="0.25">
      <c r="A293" s="374">
        <f>'CĐT- BQLDA'!A58</f>
        <v>16</v>
      </c>
      <c r="B293" s="340" t="str">
        <f>'CĐT- BQLDA'!B58</f>
        <v>Đường GTNT xóm Giộc Vung, xã Ngọc Chung</v>
      </c>
      <c r="C293" s="340"/>
      <c r="D293" s="340"/>
      <c r="E293" s="340"/>
      <c r="F293" s="340"/>
      <c r="G293" s="340"/>
      <c r="H293" s="340"/>
      <c r="I293" s="340"/>
      <c r="J293" s="140">
        <f t="shared" si="69"/>
        <v>281.74</v>
      </c>
      <c r="K293" s="341">
        <f>'CĐT- BQLDA'!D58</f>
        <v>281.74</v>
      </c>
      <c r="L293" s="341">
        <f>'CĐT- BQLDA'!E58</f>
        <v>0</v>
      </c>
      <c r="M293" s="341"/>
      <c r="N293" s="140">
        <f t="shared" si="70"/>
        <v>199.23000000000002</v>
      </c>
      <c r="O293" s="141">
        <f>+'CĐT- BQLDA'!G58</f>
        <v>199.23000000000002</v>
      </c>
      <c r="P293" s="141">
        <f>+'CĐT- BQLDA'!AK58</f>
        <v>0</v>
      </c>
      <c r="Q293" s="295">
        <f t="shared" si="71"/>
        <v>70.714133598353087</v>
      </c>
      <c r="R293" s="295">
        <f t="shared" si="72"/>
        <v>70.714133598353087</v>
      </c>
      <c r="S293" s="295"/>
      <c r="T293" s="363"/>
      <c r="U293" s="506"/>
      <c r="V293" s="8"/>
      <c r="W293" s="8"/>
      <c r="X293" s="8"/>
      <c r="Y293" s="8"/>
      <c r="Z293" s="8"/>
      <c r="AA293" s="8"/>
      <c r="AB293" s="8"/>
      <c r="AC293" s="8"/>
      <c r="AD293" s="8"/>
      <c r="AE293" s="8"/>
      <c r="AF293" s="8"/>
    </row>
    <row r="294" spans="1:32" x14ac:dyDescent="0.25">
      <c r="A294" s="374">
        <f>'CĐT- BQLDA'!A59</f>
        <v>17</v>
      </c>
      <c r="B294" s="340" t="str">
        <f>'CĐT- BQLDA'!B59</f>
        <v>Đường nội đồng Đỏng Luông - Bản Giang, xã Đình Phong</v>
      </c>
      <c r="C294" s="340"/>
      <c r="D294" s="340"/>
      <c r="E294" s="340"/>
      <c r="F294" s="340"/>
      <c r="G294" s="340"/>
      <c r="H294" s="340"/>
      <c r="I294" s="340"/>
      <c r="J294" s="140">
        <f t="shared" si="69"/>
        <v>562.44899999999996</v>
      </c>
      <c r="K294" s="341">
        <f>'CĐT- BQLDA'!D59</f>
        <v>562.44899999999996</v>
      </c>
      <c r="L294" s="341">
        <f>'CĐT- BQLDA'!E59</f>
        <v>0</v>
      </c>
      <c r="M294" s="341"/>
      <c r="N294" s="140">
        <f t="shared" si="70"/>
        <v>529.64700000000005</v>
      </c>
      <c r="O294" s="141">
        <f>+'CĐT- BQLDA'!G59</f>
        <v>529.64700000000005</v>
      </c>
      <c r="P294" s="141">
        <f>+'CĐT- BQLDA'!AK59</f>
        <v>0</v>
      </c>
      <c r="Q294" s="295">
        <f t="shared" si="71"/>
        <v>94.16800456574731</v>
      </c>
      <c r="R294" s="295">
        <f t="shared" si="72"/>
        <v>94.16800456574731</v>
      </c>
      <c r="S294" s="295"/>
      <c r="T294" s="663"/>
      <c r="U294" s="504"/>
      <c r="V294" s="1192"/>
      <c r="W294" s="8"/>
      <c r="X294" s="8"/>
      <c r="Y294" s="8"/>
      <c r="Z294" s="8"/>
      <c r="AA294" s="8"/>
      <c r="AB294" s="8"/>
      <c r="AC294" s="8"/>
      <c r="AD294" s="8"/>
      <c r="AE294" s="8"/>
      <c r="AF294" s="8"/>
    </row>
    <row r="295" spans="1:32" x14ac:dyDescent="0.25">
      <c r="A295" s="374">
        <f>'CĐT- BQLDA'!A60</f>
        <v>18</v>
      </c>
      <c r="B295" s="340" t="str">
        <f>'CĐT- BQLDA'!B60</f>
        <v xml:space="preserve">Đường GTNT các xóm, xã Đình Phong </v>
      </c>
      <c r="C295" s="340"/>
      <c r="D295" s="340"/>
      <c r="E295" s="340"/>
      <c r="F295" s="340"/>
      <c r="G295" s="340"/>
      <c r="H295" s="340"/>
      <c r="I295" s="340"/>
      <c r="J295" s="140">
        <f t="shared" si="69"/>
        <v>849.00800000000004</v>
      </c>
      <c r="K295" s="341">
        <f>'CĐT- BQLDA'!D60</f>
        <v>849.00800000000004</v>
      </c>
      <c r="L295" s="341">
        <f>'CĐT- BQLDA'!E60</f>
        <v>0</v>
      </c>
      <c r="M295" s="341"/>
      <c r="N295" s="140">
        <f t="shared" si="70"/>
        <v>820.875</v>
      </c>
      <c r="O295" s="141">
        <f>+'CĐT- BQLDA'!G60</f>
        <v>820.875</v>
      </c>
      <c r="P295" s="141">
        <f>+'CĐT- BQLDA'!AK60</f>
        <v>0</v>
      </c>
      <c r="Q295" s="295">
        <f t="shared" si="71"/>
        <v>96.686368090760027</v>
      </c>
      <c r="R295" s="295">
        <f t="shared" si="72"/>
        <v>96.686368090760027</v>
      </c>
      <c r="S295" s="295"/>
      <c r="T295" s="663"/>
      <c r="U295" s="504"/>
      <c r="V295" s="1192"/>
      <c r="W295" s="8"/>
      <c r="X295" s="8"/>
      <c r="Y295" s="8"/>
      <c r="Z295" s="8"/>
      <c r="AA295" s="8"/>
      <c r="AB295" s="8"/>
      <c r="AC295" s="8"/>
      <c r="AD295" s="8"/>
      <c r="AE295" s="8"/>
      <c r="AF295" s="8"/>
    </row>
    <row r="296" spans="1:32" x14ac:dyDescent="0.25">
      <c r="A296" s="374">
        <f>'CĐT- BQLDA'!A61</f>
        <v>19</v>
      </c>
      <c r="B296" s="340" t="str">
        <f>'CĐT- BQLDA'!B61</f>
        <v>Nhà Văn hóa xóm Pò Tấu, xã Chí Viễn</v>
      </c>
      <c r="C296" s="340"/>
      <c r="D296" s="340"/>
      <c r="E296" s="340"/>
      <c r="F296" s="340"/>
      <c r="G296" s="340"/>
      <c r="H296" s="340"/>
      <c r="I296" s="340"/>
      <c r="J296" s="140">
        <f t="shared" si="69"/>
        <v>310.5</v>
      </c>
      <c r="K296" s="341">
        <f>'CĐT- BQLDA'!D61</f>
        <v>310.5</v>
      </c>
      <c r="L296" s="341">
        <f>'CĐT- BQLDA'!E61</f>
        <v>0</v>
      </c>
      <c r="M296" s="341"/>
      <c r="N296" s="140">
        <f t="shared" si="70"/>
        <v>303.68099999999998</v>
      </c>
      <c r="O296" s="141">
        <f>+'CĐT- BQLDA'!G61</f>
        <v>303.68099999999998</v>
      </c>
      <c r="P296" s="141">
        <f>+'CĐT- BQLDA'!AK61</f>
        <v>0</v>
      </c>
      <c r="Q296" s="295">
        <f t="shared" si="71"/>
        <v>97.803864734299509</v>
      </c>
      <c r="R296" s="295">
        <f t="shared" si="72"/>
        <v>97.803864734299509</v>
      </c>
      <c r="S296" s="295"/>
      <c r="T296" s="663"/>
      <c r="U296" s="487"/>
      <c r="V296" s="8"/>
      <c r="W296" s="8"/>
      <c r="X296" s="8"/>
      <c r="Y296" s="8"/>
      <c r="Z296" s="8"/>
      <c r="AA296" s="8"/>
      <c r="AB296" s="8"/>
      <c r="AC296" s="8"/>
      <c r="AD296" s="8"/>
      <c r="AE296" s="8"/>
      <c r="AF296" s="8"/>
    </row>
    <row r="297" spans="1:32" x14ac:dyDescent="0.25">
      <c r="A297" s="374">
        <f>'CĐT- BQLDA'!A62</f>
        <v>20</v>
      </c>
      <c r="B297" s="340" t="str">
        <f>'CĐT- BQLDA'!B62</f>
        <v>Đường GTNT Đồng Tâm - Đông Môn, xã Chí Viễn</v>
      </c>
      <c r="C297" s="340"/>
      <c r="D297" s="340"/>
      <c r="E297" s="340"/>
      <c r="F297" s="340"/>
      <c r="G297" s="340"/>
      <c r="H297" s="340"/>
      <c r="I297" s="340"/>
      <c r="J297" s="140">
        <f t="shared" si="69"/>
        <v>34.231999999999999</v>
      </c>
      <c r="K297" s="341">
        <f>'CĐT- BQLDA'!D62</f>
        <v>34.231999999999999</v>
      </c>
      <c r="L297" s="341">
        <f>'CĐT- BQLDA'!E62</f>
        <v>0</v>
      </c>
      <c r="M297" s="341"/>
      <c r="N297" s="140">
        <f t="shared" si="70"/>
        <v>21.221</v>
      </c>
      <c r="O297" s="141">
        <f>+'CĐT- BQLDA'!G62</f>
        <v>21.221</v>
      </c>
      <c r="P297" s="141">
        <f>+'CĐT- BQLDA'!AK62</f>
        <v>0</v>
      </c>
      <c r="Q297" s="295">
        <f t="shared" si="71"/>
        <v>61.991703669081566</v>
      </c>
      <c r="R297" s="295">
        <f t="shared" si="72"/>
        <v>61.991703669081566</v>
      </c>
      <c r="S297" s="295"/>
      <c r="T297" s="663"/>
      <c r="U297" s="487"/>
      <c r="V297" s="8"/>
      <c r="W297" s="8"/>
      <c r="X297" s="8"/>
      <c r="Y297" s="8"/>
      <c r="Z297" s="8"/>
      <c r="AA297" s="8"/>
      <c r="AB297" s="8"/>
      <c r="AC297" s="8"/>
      <c r="AD297" s="8"/>
      <c r="AE297" s="8"/>
      <c r="AF297" s="8"/>
    </row>
    <row r="298" spans="1:32" x14ac:dyDescent="0.25">
      <c r="A298" s="374"/>
      <c r="B298" s="294" t="str">
        <f>'CĐT- CÁC XÃ'!B224</f>
        <v>Đường GTNT xóm Lũng Nặm, xã Tri Phương</v>
      </c>
      <c r="C298" s="294"/>
      <c r="D298" s="294"/>
      <c r="E298" s="294"/>
      <c r="F298" s="294"/>
      <c r="G298" s="294"/>
      <c r="H298" s="294"/>
      <c r="I298" s="294"/>
      <c r="J298" s="140">
        <f>'CĐT- CÁC XÃ'!C224</f>
        <v>3.161</v>
      </c>
      <c r="K298" s="140">
        <f>'CĐT- CÁC XÃ'!D224</f>
        <v>3.161</v>
      </c>
      <c r="L298" s="140">
        <f>'CĐT- CÁC XÃ'!E224</f>
        <v>0</v>
      </c>
      <c r="M298" s="140"/>
      <c r="N298" s="140">
        <f t="shared" si="70"/>
        <v>0</v>
      </c>
      <c r="O298" s="145">
        <f>'CĐT- CÁC XÃ'!G224</f>
        <v>0</v>
      </c>
      <c r="P298" s="145">
        <f>'CĐT- CÁC XÃ'!AI224</f>
        <v>0</v>
      </c>
      <c r="Q298" s="295">
        <f t="shared" si="71"/>
        <v>0</v>
      </c>
      <c r="R298" s="295">
        <f t="shared" si="72"/>
        <v>0</v>
      </c>
      <c r="S298" s="295"/>
      <c r="T298" s="1181" t="str">
        <f>+T290</f>
        <v>Đã hoàn thành, chưa quyết toán vốn</v>
      </c>
      <c r="U298" s="507"/>
    </row>
    <row r="299" spans="1:32" x14ac:dyDescent="0.25">
      <c r="A299" s="374">
        <f>'CĐT- BQLDA'!A64</f>
        <v>1</v>
      </c>
      <c r="B299" s="294" t="str">
        <f>'CĐT- CÁC XÃ'!B225</f>
        <v>Đường GTNT xóm Bình Chỉnh trên, xã Tri Phương</v>
      </c>
      <c r="C299" s="294"/>
      <c r="D299" s="294"/>
      <c r="E299" s="294"/>
      <c r="F299" s="294"/>
      <c r="G299" s="294"/>
      <c r="H299" s="294"/>
      <c r="I299" s="294"/>
      <c r="J299" s="140">
        <f>'CĐT- CÁC XÃ'!C225</f>
        <v>3.161</v>
      </c>
      <c r="K299" s="140">
        <f>'CĐT- CÁC XÃ'!D225</f>
        <v>3.161</v>
      </c>
      <c r="L299" s="140">
        <f>'CĐT- CÁC XÃ'!E225</f>
        <v>0</v>
      </c>
      <c r="M299" s="140"/>
      <c r="N299" s="140">
        <f t="shared" si="70"/>
        <v>0</v>
      </c>
      <c r="O299" s="145">
        <f>'CĐT- CÁC XÃ'!G225</f>
        <v>0</v>
      </c>
      <c r="P299" s="145">
        <f>'CĐT- CÁC XÃ'!AI225</f>
        <v>0</v>
      </c>
      <c r="Q299" s="295">
        <f t="shared" si="71"/>
        <v>0</v>
      </c>
      <c r="R299" s="295">
        <f t="shared" si="72"/>
        <v>0</v>
      </c>
      <c r="S299" s="295"/>
      <c r="T299" s="1182"/>
      <c r="U299" s="507"/>
    </row>
    <row r="300" spans="1:32" x14ac:dyDescent="0.25">
      <c r="A300" s="374">
        <f>'CĐT- BQLDA'!A65</f>
        <v>2</v>
      </c>
      <c r="B300" s="294" t="str">
        <f>'CĐT- CÁC XÃ'!B226</f>
        <v>Nước sinh hoạt xóm Nà Giốc, xã Tri Phương</v>
      </c>
      <c r="C300" s="294"/>
      <c r="D300" s="294"/>
      <c r="E300" s="294"/>
      <c r="F300" s="294"/>
      <c r="G300" s="294"/>
      <c r="H300" s="294"/>
      <c r="I300" s="294"/>
      <c r="J300" s="140">
        <f>'CĐT- CÁC XÃ'!C226</f>
        <v>3.6419999999999999</v>
      </c>
      <c r="K300" s="140">
        <f>'CĐT- CÁC XÃ'!D226</f>
        <v>3.6419999999999999</v>
      </c>
      <c r="L300" s="140">
        <f>'CĐT- CÁC XÃ'!E226</f>
        <v>0</v>
      </c>
      <c r="M300" s="140"/>
      <c r="N300" s="140">
        <f t="shared" si="70"/>
        <v>0</v>
      </c>
      <c r="O300" s="145">
        <f>'CĐT- CÁC XÃ'!G226</f>
        <v>0</v>
      </c>
      <c r="P300" s="145">
        <f>'CĐT- CÁC XÃ'!AI226</f>
        <v>0</v>
      </c>
      <c r="Q300" s="295">
        <f t="shared" si="71"/>
        <v>0</v>
      </c>
      <c r="R300" s="295">
        <f t="shared" si="72"/>
        <v>0</v>
      </c>
      <c r="S300" s="295"/>
      <c r="T300" s="1182"/>
      <c r="U300" s="507"/>
    </row>
    <row r="301" spans="1:32" x14ac:dyDescent="0.25">
      <c r="A301" s="374">
        <f>'CĐT- BQLDA'!A66</f>
        <v>3</v>
      </c>
      <c r="B301" s="294" t="str">
        <f>'CĐT- CÁC XÃ'!B227</f>
        <v>Nước sinh hoạt xóm Lũng Phầu - Thiến, xã Tri Phương</v>
      </c>
      <c r="C301" s="294"/>
      <c r="D301" s="294"/>
      <c r="E301" s="294"/>
      <c r="F301" s="294"/>
      <c r="G301" s="294"/>
      <c r="H301" s="294"/>
      <c r="I301" s="294"/>
      <c r="J301" s="140">
        <f>'CĐT- CÁC XÃ'!C227</f>
        <v>3.645</v>
      </c>
      <c r="K301" s="140">
        <f>'CĐT- CÁC XÃ'!D227</f>
        <v>3.645</v>
      </c>
      <c r="L301" s="140">
        <f>'CĐT- CÁC XÃ'!E227</f>
        <v>0</v>
      </c>
      <c r="M301" s="140"/>
      <c r="N301" s="140">
        <f t="shared" si="70"/>
        <v>0</v>
      </c>
      <c r="O301" s="145">
        <f>'CĐT- CÁC XÃ'!G227</f>
        <v>0</v>
      </c>
      <c r="P301" s="145">
        <f>'CĐT- CÁC XÃ'!AI227</f>
        <v>0</v>
      </c>
      <c r="Q301" s="295">
        <f t="shared" si="71"/>
        <v>0</v>
      </c>
      <c r="R301" s="295">
        <f t="shared" si="72"/>
        <v>0</v>
      </c>
      <c r="S301" s="295"/>
      <c r="T301" s="1183"/>
      <c r="U301" s="507"/>
    </row>
    <row r="302" spans="1:32" x14ac:dyDescent="0.25">
      <c r="A302" s="374">
        <f>'CĐT- BQLDA'!A67</f>
        <v>4</v>
      </c>
      <c r="B302" s="294" t="str">
        <f>'CĐT- CÁC XÃ'!B245</f>
        <v>Đường nội đồng xóm Lũng Noọc, xã Xuân Nội</v>
      </c>
      <c r="C302" s="294"/>
      <c r="D302" s="294"/>
      <c r="E302" s="294"/>
      <c r="F302" s="294"/>
      <c r="G302" s="294"/>
      <c r="H302" s="294"/>
      <c r="I302" s="294"/>
      <c r="J302" s="140">
        <f>'CĐT- CÁC XÃ'!C245</f>
        <v>310.5</v>
      </c>
      <c r="K302" s="140">
        <f>'CĐT- CÁC XÃ'!D245</f>
        <v>310.5</v>
      </c>
      <c r="L302" s="140">
        <f>'CĐT- CÁC XÃ'!E245</f>
        <v>0</v>
      </c>
      <c r="M302" s="140"/>
      <c r="N302" s="140">
        <f t="shared" si="70"/>
        <v>298.53800000000001</v>
      </c>
      <c r="O302" s="145">
        <f>'CĐT- CÁC XÃ'!G245</f>
        <v>298.53800000000001</v>
      </c>
      <c r="P302" s="145">
        <f>'CĐT- CÁC XÃ'!AI245</f>
        <v>0</v>
      </c>
      <c r="Q302" s="295">
        <f t="shared" si="71"/>
        <v>96.147504025764903</v>
      </c>
      <c r="R302" s="295">
        <f t="shared" si="72"/>
        <v>96.147504025764903</v>
      </c>
      <c r="S302" s="295"/>
      <c r="T302" s="296"/>
      <c r="U302" s="204"/>
    </row>
    <row r="303" spans="1:32" x14ac:dyDescent="0.25">
      <c r="A303" s="374">
        <f>'CĐT- BQLDA'!A68</f>
        <v>5</v>
      </c>
      <c r="B303" s="294" t="str">
        <f>'CĐT- CÁC XÃ'!B246</f>
        <v>Đường bê tông  xóm Nà Ngỏn, xã Xuân Nội</v>
      </c>
      <c r="C303" s="294"/>
      <c r="D303" s="294"/>
      <c r="E303" s="294"/>
      <c r="F303" s="294"/>
      <c r="G303" s="294"/>
      <c r="H303" s="294"/>
      <c r="I303" s="294"/>
      <c r="J303" s="140">
        <f>'CĐT- CÁC XÃ'!C246</f>
        <v>310.5</v>
      </c>
      <c r="K303" s="140">
        <f>'CĐT- CÁC XÃ'!D246</f>
        <v>310.5</v>
      </c>
      <c r="L303" s="140">
        <f>'CĐT- CÁC XÃ'!E246</f>
        <v>0</v>
      </c>
      <c r="M303" s="140"/>
      <c r="N303" s="140">
        <f t="shared" si="70"/>
        <v>297.45699999999999</v>
      </c>
      <c r="O303" s="145">
        <f>'CĐT- CÁC XÃ'!G246</f>
        <v>297.45699999999999</v>
      </c>
      <c r="P303" s="145">
        <f>'CĐT- CÁC XÃ'!AI246</f>
        <v>0</v>
      </c>
      <c r="Q303" s="295">
        <f t="shared" si="71"/>
        <v>95.799355877616748</v>
      </c>
      <c r="R303" s="295">
        <f t="shared" si="72"/>
        <v>95.799355877616748</v>
      </c>
      <c r="S303" s="295"/>
      <c r="T303" s="296"/>
      <c r="U303" s="204"/>
    </row>
    <row r="304" spans="1:32" x14ac:dyDescent="0.25">
      <c r="A304" s="374">
        <f>'CĐT- BQLDA'!A69</f>
        <v>6</v>
      </c>
      <c r="B304" s="294" t="str">
        <f>'CĐT- CÁC XÃ'!B247</f>
        <v>Đường GTNT xóm Làn Hoài, xã Xuân Nội</v>
      </c>
      <c r="C304" s="294"/>
      <c r="D304" s="294"/>
      <c r="E304" s="294"/>
      <c r="F304" s="294"/>
      <c r="G304" s="294"/>
      <c r="H304" s="294"/>
      <c r="I304" s="294"/>
      <c r="J304" s="140">
        <f>'CĐT- CÁC XÃ'!C247</f>
        <v>310.5</v>
      </c>
      <c r="K304" s="140">
        <f>'CĐT- CÁC XÃ'!D247</f>
        <v>310.5</v>
      </c>
      <c r="L304" s="140">
        <f>'CĐT- CÁC XÃ'!E247</f>
        <v>0</v>
      </c>
      <c r="M304" s="140"/>
      <c r="N304" s="140">
        <f t="shared" si="70"/>
        <v>297.45699999999994</v>
      </c>
      <c r="O304" s="145">
        <f>'CĐT- CÁC XÃ'!G247</f>
        <v>297.45699999999994</v>
      </c>
      <c r="P304" s="145">
        <f>'CĐT- CÁC XÃ'!AI247</f>
        <v>0</v>
      </c>
      <c r="Q304" s="295">
        <f t="shared" si="71"/>
        <v>95.799355877616733</v>
      </c>
      <c r="R304" s="295">
        <f t="shared" si="72"/>
        <v>95.799355877616733</v>
      </c>
      <c r="S304" s="295"/>
      <c r="T304" s="296"/>
      <c r="U304" s="204"/>
    </row>
    <row r="305" spans="1:32" x14ac:dyDescent="0.25">
      <c r="A305" s="374">
        <f>'CĐT- BQLDA'!A70</f>
        <v>7</v>
      </c>
      <c r="B305" s="294" t="str">
        <f>'CĐT- CÁC XÃ'!B274</f>
        <v>Đường GTNT Lũng Pát - Khôn Rà, xã Lưu Ngọc</v>
      </c>
      <c r="C305" s="294"/>
      <c r="D305" s="294"/>
      <c r="E305" s="294"/>
      <c r="F305" s="294"/>
      <c r="G305" s="294"/>
      <c r="H305" s="294"/>
      <c r="I305" s="294"/>
      <c r="J305" s="140">
        <f>'CĐT- CÁC XÃ'!C274</f>
        <v>164.96299999999999</v>
      </c>
      <c r="K305" s="140">
        <f>'CĐT- CÁC XÃ'!D274</f>
        <v>164.96299999999999</v>
      </c>
      <c r="L305" s="140">
        <f>'CĐT- CÁC XÃ'!E274</f>
        <v>0</v>
      </c>
      <c r="M305" s="140"/>
      <c r="N305" s="140">
        <f t="shared" si="70"/>
        <v>13.191000000000001</v>
      </c>
      <c r="O305" s="145">
        <f>'CĐT- CÁC XÃ'!G274</f>
        <v>13.191000000000001</v>
      </c>
      <c r="P305" s="145">
        <f>'CĐT- CÁC XÃ'!AI274</f>
        <v>0</v>
      </c>
      <c r="Q305" s="295">
        <f t="shared" si="71"/>
        <v>7.9963385728921033</v>
      </c>
      <c r="R305" s="295">
        <f t="shared" si="72"/>
        <v>7.9963385728921033</v>
      </c>
      <c r="S305" s="295"/>
      <c r="T305" s="296"/>
      <c r="U305" s="204"/>
    </row>
    <row r="306" spans="1:32" ht="30" x14ac:dyDescent="0.25">
      <c r="A306" s="374">
        <f>'CĐT- BQLDA'!A71</f>
        <v>8</v>
      </c>
      <c r="B306" s="294" t="str">
        <f>'CĐT- CÁC XÃ'!B299</f>
        <v>Đường GTNT (mở tuyến) nội đồng Cô Tó - Bó Hoạt, xã Cô Mười</v>
      </c>
      <c r="C306" s="294"/>
      <c r="D306" s="294"/>
      <c r="E306" s="294"/>
      <c r="F306" s="294"/>
      <c r="G306" s="294"/>
      <c r="H306" s="294"/>
      <c r="I306" s="294"/>
      <c r="J306" s="140">
        <f>'CĐT- CÁC XÃ'!C299</f>
        <v>9.4380000000000006</v>
      </c>
      <c r="K306" s="140">
        <f>'CĐT- CÁC XÃ'!D299</f>
        <v>9.4380000000000006</v>
      </c>
      <c r="L306" s="140">
        <f>'CĐT- CÁC XÃ'!E299</f>
        <v>0</v>
      </c>
      <c r="M306" s="140"/>
      <c r="N306" s="140">
        <f t="shared" si="70"/>
        <v>7.125</v>
      </c>
      <c r="O306" s="145">
        <f>'CĐT- CÁC XÃ'!G299</f>
        <v>7.125</v>
      </c>
      <c r="P306" s="145">
        <f>'CĐT- CÁC XÃ'!AI299</f>
        <v>0</v>
      </c>
      <c r="Q306" s="295">
        <f t="shared" si="71"/>
        <v>75.492689129052764</v>
      </c>
      <c r="R306" s="295">
        <f t="shared" si="72"/>
        <v>75.492689129052764</v>
      </c>
      <c r="S306" s="295"/>
      <c r="T306" s="695" t="str">
        <f>+T298</f>
        <v>Đã hoàn thành, chưa quyết toán vốn</v>
      </c>
      <c r="U306" s="204"/>
    </row>
    <row r="307" spans="1:32" x14ac:dyDescent="0.25">
      <c r="A307" s="374">
        <f>'CĐT- BQLDA'!A72</f>
        <v>9</v>
      </c>
      <c r="B307" s="294" t="str">
        <f>'CĐT- CÁC XÃ'!B300</f>
        <v>Mương Nà Pác, xóm Cô Tó A, xã Cô Mười</v>
      </c>
      <c r="C307" s="294"/>
      <c r="D307" s="294"/>
      <c r="E307" s="294"/>
      <c r="F307" s="294"/>
      <c r="G307" s="294"/>
      <c r="H307" s="294"/>
      <c r="I307" s="294"/>
      <c r="J307" s="140">
        <f>'CĐT- CÁC XÃ'!C300</f>
        <v>10.029999999999999</v>
      </c>
      <c r="K307" s="140">
        <f>'CĐT- CÁC XÃ'!D300</f>
        <v>10.029999999999999</v>
      </c>
      <c r="L307" s="140">
        <f>'CĐT- CÁC XÃ'!E300</f>
        <v>0</v>
      </c>
      <c r="M307" s="140"/>
      <c r="N307" s="140">
        <f t="shared" si="70"/>
        <v>1.5509999999999999</v>
      </c>
      <c r="O307" s="145">
        <f>'CĐT- CÁC XÃ'!G300</f>
        <v>1.5509999999999999</v>
      </c>
      <c r="P307" s="145">
        <f>'CĐT- CÁC XÃ'!AI300</f>
        <v>0</v>
      </c>
      <c r="Q307" s="295">
        <f t="shared" si="71"/>
        <v>15.463609172482554</v>
      </c>
      <c r="R307" s="295">
        <f t="shared" si="72"/>
        <v>15.463609172482554</v>
      </c>
      <c r="S307" s="295"/>
      <c r="T307" s="296"/>
      <c r="U307" s="204"/>
    </row>
    <row r="308" spans="1:32" x14ac:dyDescent="0.25">
      <c r="A308" s="374">
        <f>'CĐT- BQLDA'!A73</f>
        <v>10</v>
      </c>
      <c r="B308" s="294" t="str">
        <f>'CĐT- CÁC XÃ'!B301</f>
        <v>Đường Nội đồng từ làng ngoài vào làng trong, xóm Bản Tám, xã Cô Mười</v>
      </c>
      <c r="C308" s="294"/>
      <c r="D308" s="294"/>
      <c r="E308" s="294"/>
      <c r="F308" s="294"/>
      <c r="G308" s="294"/>
      <c r="H308" s="294"/>
      <c r="I308" s="294"/>
      <c r="J308" s="140">
        <f>'CĐT- CÁC XÃ'!C301</f>
        <v>12.596</v>
      </c>
      <c r="K308" s="140">
        <f>'CĐT- CÁC XÃ'!D301</f>
        <v>12.596</v>
      </c>
      <c r="L308" s="140">
        <f>'CĐT- CÁC XÃ'!E301</f>
        <v>0</v>
      </c>
      <c r="M308" s="140"/>
      <c r="N308" s="140">
        <f t="shared" si="70"/>
        <v>1.5509999999999999</v>
      </c>
      <c r="O308" s="145">
        <f>'CĐT- CÁC XÃ'!G301</f>
        <v>1.5509999999999999</v>
      </c>
      <c r="P308" s="145">
        <f>'CĐT- CÁC XÃ'!AI301</f>
        <v>0</v>
      </c>
      <c r="Q308" s="295">
        <f t="shared" si="71"/>
        <v>12.313432835820896</v>
      </c>
      <c r="R308" s="295">
        <f t="shared" si="72"/>
        <v>12.313432835820896</v>
      </c>
      <c r="S308" s="295"/>
      <c r="T308" s="296"/>
      <c r="U308" s="204"/>
    </row>
    <row r="309" spans="1:32" x14ac:dyDescent="0.25">
      <c r="A309" s="374">
        <f>'CĐT- BQLDA'!A74</f>
        <v>11</v>
      </c>
      <c r="B309" s="294" t="str">
        <f>'CĐT- CÁC XÃ'!B248</f>
        <v>Đường GTNT xóm Bản Mán, xã Xuân Nội</v>
      </c>
      <c r="C309" s="294"/>
      <c r="D309" s="294"/>
      <c r="E309" s="294"/>
      <c r="F309" s="294"/>
      <c r="G309" s="294"/>
      <c r="H309" s="294"/>
      <c r="I309" s="294"/>
      <c r="J309" s="140">
        <f>'CĐT- CÁC XÃ'!C248</f>
        <v>310.5</v>
      </c>
      <c r="K309" s="140">
        <f>'CĐT- CÁC XÃ'!D248</f>
        <v>310.5</v>
      </c>
      <c r="L309" s="140">
        <f>'CĐT- CÁC XÃ'!E248</f>
        <v>0</v>
      </c>
      <c r="M309" s="140"/>
      <c r="N309" s="140">
        <f t="shared" si="70"/>
        <v>295.38400000000001</v>
      </c>
      <c r="O309" s="145">
        <f>'CĐT- CÁC XÃ'!G248</f>
        <v>295.38400000000001</v>
      </c>
      <c r="P309" s="145">
        <f>'CĐT- CÁC XÃ'!AI248</f>
        <v>0</v>
      </c>
      <c r="Q309" s="295">
        <f t="shared" si="71"/>
        <v>95.131723027375202</v>
      </c>
      <c r="R309" s="295">
        <f t="shared" si="72"/>
        <v>95.131723027375202</v>
      </c>
      <c r="S309" s="295"/>
      <c r="T309" s="296"/>
      <c r="U309" s="204"/>
    </row>
    <row r="310" spans="1:32" s="3" customFormat="1" x14ac:dyDescent="0.2">
      <c r="A310" s="300" t="s">
        <v>78</v>
      </c>
      <c r="B310" s="381" t="s">
        <v>106</v>
      </c>
      <c r="C310" s="381"/>
      <c r="D310" s="381"/>
      <c r="E310" s="381"/>
      <c r="F310" s="381"/>
      <c r="G310" s="381"/>
      <c r="H310" s="381"/>
      <c r="I310" s="381"/>
      <c r="J310" s="143">
        <f t="shared" ref="J310:P310" si="73">+J311+J326</f>
        <v>2925.6469999999999</v>
      </c>
      <c r="K310" s="143">
        <f>+K311+K326</f>
        <v>2925.6469999999999</v>
      </c>
      <c r="L310" s="143">
        <f t="shared" si="73"/>
        <v>0</v>
      </c>
      <c r="M310" s="143">
        <f t="shared" si="73"/>
        <v>0</v>
      </c>
      <c r="N310" s="143">
        <f t="shared" si="73"/>
        <v>2811.3740000000003</v>
      </c>
      <c r="O310" s="143">
        <f t="shared" si="73"/>
        <v>2811.3740000000003</v>
      </c>
      <c r="P310" s="143">
        <f t="shared" si="73"/>
        <v>0</v>
      </c>
      <c r="Q310" s="291">
        <v>35.610612257216367</v>
      </c>
      <c r="R310" s="291">
        <v>79.440650221985095</v>
      </c>
      <c r="S310" s="291">
        <v>30.448532667766997</v>
      </c>
      <c r="T310" s="292" t="s">
        <v>320</v>
      </c>
      <c r="U310" s="501"/>
    </row>
    <row r="311" spans="1:32" s="3" customFormat="1" x14ac:dyDescent="0.2">
      <c r="A311" s="300" t="s">
        <v>612</v>
      </c>
      <c r="B311" s="381" t="s">
        <v>25</v>
      </c>
      <c r="C311" s="381"/>
      <c r="D311" s="381"/>
      <c r="E311" s="381"/>
      <c r="F311" s="381"/>
      <c r="G311" s="381"/>
      <c r="H311" s="381"/>
      <c r="I311" s="381"/>
      <c r="J311" s="143">
        <f t="shared" ref="J311:P311" si="74">+J312</f>
        <v>2430.7550000000001</v>
      </c>
      <c r="K311" s="143">
        <f t="shared" si="74"/>
        <v>2430.7550000000001</v>
      </c>
      <c r="L311" s="143">
        <f t="shared" si="74"/>
        <v>0</v>
      </c>
      <c r="M311" s="143">
        <f t="shared" si="74"/>
        <v>0</v>
      </c>
      <c r="N311" s="143">
        <f t="shared" si="74"/>
        <v>2421.8040000000001</v>
      </c>
      <c r="O311" s="143">
        <f t="shared" si="74"/>
        <v>2421.8040000000001</v>
      </c>
      <c r="P311" s="143">
        <f t="shared" si="74"/>
        <v>0</v>
      </c>
      <c r="Q311" s="291">
        <v>34.607263823754202</v>
      </c>
      <c r="R311" s="291">
        <v>85.642403286221764</v>
      </c>
      <c r="S311" s="291">
        <v>16.061956262562159</v>
      </c>
      <c r="T311" s="292"/>
      <c r="U311" s="501"/>
    </row>
    <row r="312" spans="1:32" s="3" customFormat="1" x14ac:dyDescent="0.2">
      <c r="A312" s="300" t="s">
        <v>6</v>
      </c>
      <c r="B312" s="381" t="s">
        <v>26</v>
      </c>
      <c r="C312" s="381"/>
      <c r="D312" s="381"/>
      <c r="E312" s="381"/>
      <c r="F312" s="381"/>
      <c r="G312" s="381"/>
      <c r="H312" s="381"/>
      <c r="I312" s="381"/>
      <c r="J312" s="143">
        <f t="shared" ref="J312:P312" si="75">SUM(J313:J325)</f>
        <v>2430.7550000000001</v>
      </c>
      <c r="K312" s="143">
        <f>SUM(K313:K325)</f>
        <v>2430.7550000000001</v>
      </c>
      <c r="L312" s="143">
        <f t="shared" si="75"/>
        <v>0</v>
      </c>
      <c r="M312" s="143">
        <f t="shared" si="75"/>
        <v>0</v>
      </c>
      <c r="N312" s="143">
        <f t="shared" si="75"/>
        <v>2421.8040000000001</v>
      </c>
      <c r="O312" s="143">
        <f t="shared" si="75"/>
        <v>2421.8040000000001</v>
      </c>
      <c r="P312" s="143">
        <f t="shared" si="75"/>
        <v>0</v>
      </c>
      <c r="Q312" s="291">
        <v>52.464956776214592</v>
      </c>
      <c r="R312" s="291">
        <v>85.642403286221764</v>
      </c>
      <c r="S312" s="291">
        <v>29.969679472696182</v>
      </c>
      <c r="T312" s="292"/>
      <c r="U312" s="501"/>
    </row>
    <row r="313" spans="1:32" x14ac:dyDescent="0.25">
      <c r="A313" s="373">
        <v>2</v>
      </c>
      <c r="B313" s="352" t="str">
        <f>'CĐT- CÁC XÃ'!B22</f>
        <v>Đường GTNT xóm Pác Thòng, xã Cao Thăng</v>
      </c>
      <c r="C313" s="352"/>
      <c r="D313" s="352"/>
      <c r="E313" s="352"/>
      <c r="F313" s="352"/>
      <c r="G313" s="352"/>
      <c r="H313" s="352"/>
      <c r="I313" s="352"/>
      <c r="J313" s="140">
        <f t="shared" ref="J313:J325" si="76">+K313+L313</f>
        <v>164.464</v>
      </c>
      <c r="K313" s="244">
        <f>'CĐT- CÁC XÃ'!D22</f>
        <v>164.464</v>
      </c>
      <c r="L313" s="244"/>
      <c r="M313" s="244"/>
      <c r="N313" s="140">
        <f t="shared" ref="N313:N325" si="77">+O313+P313</f>
        <v>164.464</v>
      </c>
      <c r="O313" s="141">
        <f>'CĐT- CÁC XÃ'!G22</f>
        <v>164.464</v>
      </c>
      <c r="P313" s="141"/>
      <c r="Q313" s="295">
        <f t="shared" ref="Q313:S314" si="78">+N313/J313*100</f>
        <v>100</v>
      </c>
      <c r="R313" s="295">
        <f t="shared" si="78"/>
        <v>100</v>
      </c>
      <c r="S313" s="295" t="e">
        <f t="shared" si="78"/>
        <v>#DIV/0!</v>
      </c>
      <c r="T313" s="664"/>
      <c r="U313" s="500"/>
      <c r="V313" s="22"/>
      <c r="W313" s="22"/>
      <c r="X313" s="22"/>
      <c r="Y313" s="22"/>
      <c r="Z313" s="22"/>
      <c r="AA313" s="22"/>
      <c r="AB313" s="22"/>
      <c r="AC313" s="22"/>
      <c r="AD313" s="22"/>
      <c r="AE313" s="22"/>
      <c r="AF313" s="22"/>
    </row>
    <row r="314" spans="1:32" x14ac:dyDescent="0.25">
      <c r="A314" s="373">
        <v>3</v>
      </c>
      <c r="B314" s="352" t="str">
        <f>'CĐT- CÁC XÃ'!B23</f>
        <v>Đường nội đồng xóm Đoỏng Rin, xã Cao Thăng</v>
      </c>
      <c r="C314" s="352"/>
      <c r="D314" s="352"/>
      <c r="E314" s="352"/>
      <c r="F314" s="352"/>
      <c r="G314" s="352"/>
      <c r="H314" s="352"/>
      <c r="I314" s="352"/>
      <c r="J314" s="140">
        <f t="shared" si="76"/>
        <v>160.40199999999999</v>
      </c>
      <c r="K314" s="244">
        <f>'CĐT- CÁC XÃ'!D23</f>
        <v>160.40199999999999</v>
      </c>
      <c r="L314" s="244"/>
      <c r="M314" s="244"/>
      <c r="N314" s="140">
        <f t="shared" si="77"/>
        <v>160.40199999999999</v>
      </c>
      <c r="O314" s="141">
        <f>'CĐT- CÁC XÃ'!G23</f>
        <v>160.40199999999999</v>
      </c>
      <c r="P314" s="141"/>
      <c r="Q314" s="295">
        <f t="shared" si="78"/>
        <v>100</v>
      </c>
      <c r="R314" s="295">
        <f t="shared" si="78"/>
        <v>100</v>
      </c>
      <c r="S314" s="295" t="e">
        <f t="shared" si="78"/>
        <v>#DIV/0!</v>
      </c>
      <c r="T314" s="663"/>
      <c r="U314" s="487"/>
      <c r="V314" s="8"/>
      <c r="W314" s="8"/>
      <c r="X314" s="8"/>
      <c r="Y314" s="8"/>
      <c r="Z314" s="8"/>
      <c r="AA314" s="8"/>
      <c r="AB314" s="8"/>
      <c r="AC314" s="8"/>
      <c r="AD314" s="8"/>
      <c r="AE314" s="8"/>
      <c r="AF314" s="8"/>
    </row>
    <row r="315" spans="1:32" x14ac:dyDescent="0.25">
      <c r="A315" s="373">
        <v>7</v>
      </c>
      <c r="B315" s="352" t="str">
        <f>'CĐT- CÁC XÃ'!B73</f>
        <v>Đường GT nội đồng xóm Đà Tiên, xã Lăng Hiếu</v>
      </c>
      <c r="C315" s="352"/>
      <c r="D315" s="352"/>
      <c r="E315" s="352"/>
      <c r="F315" s="352"/>
      <c r="G315" s="352"/>
      <c r="H315" s="352"/>
      <c r="I315" s="352"/>
      <c r="J315" s="140">
        <f t="shared" si="76"/>
        <v>200</v>
      </c>
      <c r="K315" s="244">
        <f>'CĐT- CÁC XÃ'!D73</f>
        <v>200</v>
      </c>
      <c r="L315" s="244"/>
      <c r="M315" s="244"/>
      <c r="N315" s="140">
        <f t="shared" si="77"/>
        <v>200</v>
      </c>
      <c r="O315" s="141">
        <f>'CĐT- CÁC XÃ'!G73</f>
        <v>200</v>
      </c>
      <c r="P315" s="141"/>
      <c r="Q315" s="295">
        <f t="shared" ref="Q315:Q325" si="79">+N315/J315*100</f>
        <v>100</v>
      </c>
      <c r="R315" s="295">
        <f t="shared" ref="R315:R325" si="80">+O315/K315*100</f>
        <v>100</v>
      </c>
      <c r="S315" s="295"/>
      <c r="T315" s="363"/>
      <c r="U315" s="506"/>
      <c r="V315" s="22"/>
      <c r="W315" s="22"/>
      <c r="X315" s="22"/>
      <c r="Y315" s="22"/>
      <c r="Z315" s="22"/>
      <c r="AA315" s="22"/>
      <c r="AB315" s="22"/>
      <c r="AC315" s="22"/>
      <c r="AD315" s="22"/>
      <c r="AE315" s="22"/>
      <c r="AF315" s="22"/>
    </row>
    <row r="316" spans="1:32" x14ac:dyDescent="0.25">
      <c r="A316" s="373">
        <v>8</v>
      </c>
      <c r="B316" s="352" t="str">
        <f>'CĐT- CÁC XÃ'!B134</f>
        <v>Đường GT nội đồng Giộc Khăm-Lũng Chuông, xã Ngọc Chung</v>
      </c>
      <c r="C316" s="352"/>
      <c r="D316" s="352"/>
      <c r="E316" s="352"/>
      <c r="F316" s="352"/>
      <c r="G316" s="352"/>
      <c r="H316" s="352"/>
      <c r="I316" s="352"/>
      <c r="J316" s="140">
        <f t="shared" si="76"/>
        <v>230.327</v>
      </c>
      <c r="K316" s="244">
        <f>'CĐT- CÁC XÃ'!D134</f>
        <v>230.327</v>
      </c>
      <c r="L316" s="244"/>
      <c r="M316" s="244"/>
      <c r="N316" s="140">
        <f t="shared" si="77"/>
        <v>230.327</v>
      </c>
      <c r="O316" s="141">
        <f>'CĐT- CÁC XÃ'!G134</f>
        <v>230.327</v>
      </c>
      <c r="P316" s="141"/>
      <c r="Q316" s="295">
        <f t="shared" si="79"/>
        <v>100</v>
      </c>
      <c r="R316" s="295">
        <f t="shared" si="80"/>
        <v>100</v>
      </c>
      <c r="S316" s="295"/>
      <c r="T316" s="363"/>
      <c r="U316" s="506"/>
      <c r="V316" s="8"/>
      <c r="W316" s="8"/>
      <c r="X316" s="8"/>
      <c r="Y316" s="8"/>
      <c r="Z316" s="8"/>
      <c r="AA316" s="8"/>
      <c r="AB316" s="8"/>
      <c r="AC316" s="8"/>
      <c r="AD316" s="8"/>
      <c r="AE316" s="8"/>
      <c r="AF316" s="8"/>
    </row>
    <row r="317" spans="1:32" x14ac:dyDescent="0.25">
      <c r="A317" s="373">
        <v>9</v>
      </c>
      <c r="B317" s="352" t="str">
        <f>'CĐT- CÁC XÃ'!B180</f>
        <v>Mương nội đồng xóm Phò Tấu, xã Thân Giáp</v>
      </c>
      <c r="C317" s="352"/>
      <c r="D317" s="352"/>
      <c r="E317" s="352"/>
      <c r="F317" s="352"/>
      <c r="G317" s="352"/>
      <c r="H317" s="352"/>
      <c r="I317" s="352"/>
      <c r="J317" s="140">
        <f t="shared" si="76"/>
        <v>500</v>
      </c>
      <c r="K317" s="244">
        <f>'CĐT- CÁC XÃ'!D180</f>
        <v>500</v>
      </c>
      <c r="L317" s="244"/>
      <c r="M317" s="244"/>
      <c r="N317" s="140">
        <f t="shared" si="77"/>
        <v>500</v>
      </c>
      <c r="O317" s="141">
        <f>'CĐT- CÁC XÃ'!G180</f>
        <v>500</v>
      </c>
      <c r="P317" s="141"/>
      <c r="Q317" s="295">
        <f t="shared" si="79"/>
        <v>100</v>
      </c>
      <c r="R317" s="295">
        <f t="shared" si="80"/>
        <v>100</v>
      </c>
      <c r="S317" s="295"/>
      <c r="T317" s="392"/>
      <c r="U317" s="506"/>
      <c r="V317" s="8"/>
      <c r="W317" s="8"/>
      <c r="X317" s="8"/>
      <c r="Y317" s="8"/>
      <c r="Z317" s="8"/>
      <c r="AA317" s="8"/>
      <c r="AB317" s="8"/>
      <c r="AC317" s="8"/>
      <c r="AD317" s="8"/>
      <c r="AE317" s="8"/>
      <c r="AF317" s="8"/>
    </row>
    <row r="318" spans="1:32" x14ac:dyDescent="0.25">
      <c r="A318" s="373">
        <v>10</v>
      </c>
      <c r="B318" s="352" t="str">
        <f>'CĐT- CÁC XÃ'!B181</f>
        <v>Đường GTNT xóm Nặm Thúm, xã Thông Huề</v>
      </c>
      <c r="C318" s="352"/>
      <c r="D318" s="352"/>
      <c r="E318" s="352"/>
      <c r="F318" s="352"/>
      <c r="G318" s="352"/>
      <c r="H318" s="352"/>
      <c r="I318" s="352"/>
      <c r="J318" s="140">
        <f t="shared" si="76"/>
        <v>1.7000000000000001E-2</v>
      </c>
      <c r="K318" s="244">
        <f>'CĐT- CÁC XÃ'!D181</f>
        <v>1.7000000000000001E-2</v>
      </c>
      <c r="L318" s="244"/>
      <c r="M318" s="244"/>
      <c r="N318" s="140">
        <f t="shared" si="77"/>
        <v>0</v>
      </c>
      <c r="O318" s="141">
        <f>'CĐT- CÁC XÃ'!G181</f>
        <v>0</v>
      </c>
      <c r="P318" s="141"/>
      <c r="Q318" s="295">
        <f t="shared" si="79"/>
        <v>0</v>
      </c>
      <c r="R318" s="295">
        <f t="shared" si="80"/>
        <v>0</v>
      </c>
      <c r="S318" s="295"/>
      <c r="T318" s="392"/>
      <c r="U318" s="487"/>
      <c r="V318" s="8"/>
      <c r="W318" s="8"/>
      <c r="X318" s="8"/>
      <c r="Y318" s="8"/>
      <c r="Z318" s="8"/>
      <c r="AA318" s="8"/>
      <c r="AB318" s="8"/>
      <c r="AC318" s="8"/>
      <c r="AD318" s="8"/>
      <c r="AE318" s="8"/>
      <c r="AF318" s="8"/>
    </row>
    <row r="319" spans="1:32" x14ac:dyDescent="0.25">
      <c r="A319" s="373">
        <v>19</v>
      </c>
      <c r="B319" s="352" t="str">
        <f>'CĐT- CÁC XÃ'!B210</f>
        <v>Đường GTNT xóm Rằng Đin, xã Cảnh Tiên</v>
      </c>
      <c r="C319" s="352"/>
      <c r="D319" s="352"/>
      <c r="E319" s="352"/>
      <c r="F319" s="352"/>
      <c r="G319" s="352"/>
      <c r="H319" s="352"/>
      <c r="I319" s="352"/>
      <c r="J319" s="140">
        <f t="shared" si="76"/>
        <v>16.274000000000001</v>
      </c>
      <c r="K319" s="244">
        <f>'CĐT- CÁC XÃ'!D210</f>
        <v>16.274000000000001</v>
      </c>
      <c r="L319" s="244"/>
      <c r="M319" s="244"/>
      <c r="N319" s="140">
        <f t="shared" si="77"/>
        <v>16.274000000000001</v>
      </c>
      <c r="O319" s="141">
        <f>'CĐT- CÁC XÃ'!G210</f>
        <v>16.274000000000001</v>
      </c>
      <c r="P319" s="141"/>
      <c r="Q319" s="295">
        <f t="shared" si="79"/>
        <v>100</v>
      </c>
      <c r="R319" s="295">
        <f t="shared" si="80"/>
        <v>100</v>
      </c>
      <c r="S319" s="295" t="e">
        <f>+P319/L319*100</f>
        <v>#DIV/0!</v>
      </c>
      <c r="T319" s="669"/>
      <c r="U319" s="487"/>
      <c r="V319" s="8"/>
      <c r="W319" s="8"/>
      <c r="X319" s="8"/>
      <c r="Y319" s="8"/>
      <c r="Z319" s="8"/>
      <c r="AA319" s="8"/>
      <c r="AB319" s="8"/>
      <c r="AC319" s="8"/>
      <c r="AD319" s="8"/>
      <c r="AE319" s="8"/>
      <c r="AF319" s="8"/>
    </row>
    <row r="320" spans="1:32" x14ac:dyDescent="0.25">
      <c r="A320" s="373">
        <v>20</v>
      </c>
      <c r="B320" s="352" t="str">
        <f>'CĐT- CÁC XÃ'!B132</f>
        <v>Cải tạo, nâng cấp Nhà văn hóa xóm Pác Quan, xã Ngọc Chung</v>
      </c>
      <c r="C320" s="352"/>
      <c r="D320" s="352"/>
      <c r="E320" s="352"/>
      <c r="F320" s="352"/>
      <c r="G320" s="352"/>
      <c r="H320" s="352"/>
      <c r="I320" s="352"/>
      <c r="J320" s="140">
        <f t="shared" si="76"/>
        <v>9.9770000000000039</v>
      </c>
      <c r="K320" s="244">
        <f>'CĐT- CÁC XÃ'!D132</f>
        <v>9.9770000000000039</v>
      </c>
      <c r="L320" s="244">
        <f>'CĐT- CÁC XÃ'!E132</f>
        <v>0</v>
      </c>
      <c r="M320" s="244"/>
      <c r="N320" s="140">
        <f t="shared" si="77"/>
        <v>9.9220000000000006</v>
      </c>
      <c r="O320" s="141">
        <f>'CĐT- CÁC XÃ'!G132</f>
        <v>9.9220000000000006</v>
      </c>
      <c r="P320" s="141">
        <f>+'CĐT- CÁC XÃ'!AI132</f>
        <v>0</v>
      </c>
      <c r="Q320" s="295">
        <f t="shared" si="79"/>
        <v>99.448732083792692</v>
      </c>
      <c r="R320" s="295">
        <f t="shared" si="80"/>
        <v>99.448732083792692</v>
      </c>
      <c r="S320" s="295"/>
      <c r="T320" s="669"/>
      <c r="U320" s="487"/>
      <c r="V320" s="22"/>
      <c r="W320" s="22"/>
      <c r="X320" s="22"/>
      <c r="Y320" s="22"/>
      <c r="Z320" s="22"/>
      <c r="AA320" s="22"/>
      <c r="AB320" s="22"/>
      <c r="AC320" s="22"/>
      <c r="AD320" s="22"/>
      <c r="AE320" s="22"/>
      <c r="AF320" s="22"/>
    </row>
    <row r="321" spans="1:32" x14ac:dyDescent="0.25">
      <c r="A321" s="373">
        <v>21</v>
      </c>
      <c r="B321" s="352" t="str">
        <f>'CĐT- CÁC XÃ'!B133</f>
        <v>Cải tạo, nâng cấp Nhà văn hóa xóm Lũng Chuông, xã Ngọc Chung</v>
      </c>
      <c r="C321" s="352"/>
      <c r="D321" s="352"/>
      <c r="E321" s="352"/>
      <c r="F321" s="352"/>
      <c r="G321" s="352"/>
      <c r="H321" s="352"/>
      <c r="I321" s="352"/>
      <c r="J321" s="140">
        <f t="shared" si="76"/>
        <v>9.9770000000000039</v>
      </c>
      <c r="K321" s="244">
        <f>'CĐT- CÁC XÃ'!D133</f>
        <v>9.9770000000000039</v>
      </c>
      <c r="L321" s="244">
        <f>'CĐT- CÁC XÃ'!E133</f>
        <v>0</v>
      </c>
      <c r="M321" s="244"/>
      <c r="N321" s="140">
        <f t="shared" si="77"/>
        <v>9.9220000000000006</v>
      </c>
      <c r="O321" s="141">
        <f>'CĐT- CÁC XÃ'!G133</f>
        <v>9.9220000000000006</v>
      </c>
      <c r="P321" s="141">
        <f>+'CĐT- CÁC XÃ'!AI133</f>
        <v>0</v>
      </c>
      <c r="Q321" s="295">
        <f t="shared" si="79"/>
        <v>99.448732083792692</v>
      </c>
      <c r="R321" s="295">
        <f t="shared" si="80"/>
        <v>99.448732083792692</v>
      </c>
      <c r="S321" s="295"/>
      <c r="T321" s="670"/>
      <c r="U321" s="487"/>
      <c r="V321" s="22"/>
      <c r="W321" s="22"/>
      <c r="X321" s="22"/>
      <c r="Y321" s="22"/>
      <c r="Z321" s="22"/>
      <c r="AA321" s="22"/>
      <c r="AB321" s="22"/>
      <c r="AC321" s="22"/>
      <c r="AD321" s="22"/>
      <c r="AE321" s="22"/>
      <c r="AF321" s="22"/>
    </row>
    <row r="322" spans="1:32" x14ac:dyDescent="0.25">
      <c r="A322" s="373">
        <v>22</v>
      </c>
      <c r="B322" s="352" t="str">
        <f>'CĐT- CÁC XÃ'!B147</f>
        <v>Mương Thang Bản xóm Phia Mạ, xã Ngọc Côn</v>
      </c>
      <c r="C322" s="352"/>
      <c r="D322" s="352"/>
      <c r="E322" s="352"/>
      <c r="F322" s="352"/>
      <c r="G322" s="352"/>
      <c r="H322" s="352"/>
      <c r="I322" s="352"/>
      <c r="J322" s="140">
        <f t="shared" si="76"/>
        <v>373.702</v>
      </c>
      <c r="K322" s="244">
        <f>'CĐT- CÁC XÃ'!D147</f>
        <v>373.702</v>
      </c>
      <c r="L322" s="244">
        <f>'CĐT- CÁC XÃ'!E147</f>
        <v>0</v>
      </c>
      <c r="M322" s="244"/>
      <c r="N322" s="140">
        <f t="shared" si="77"/>
        <v>373.50299999999999</v>
      </c>
      <c r="O322" s="141">
        <f>'CĐT- CÁC XÃ'!G147</f>
        <v>373.50299999999999</v>
      </c>
      <c r="P322" s="141">
        <f>'CĐT- CÁC XÃ'!AI147</f>
        <v>0</v>
      </c>
      <c r="Q322" s="295">
        <f t="shared" si="79"/>
        <v>99.946749013920183</v>
      </c>
      <c r="R322" s="295">
        <f t="shared" si="80"/>
        <v>99.946749013920183</v>
      </c>
      <c r="S322" s="295"/>
      <c r="T322" s="363"/>
      <c r="U322" s="506"/>
      <c r="V322" s="8"/>
      <c r="W322" s="8"/>
      <c r="X322" s="8"/>
      <c r="Y322" s="8"/>
      <c r="Z322" s="8"/>
      <c r="AA322" s="8"/>
      <c r="AB322" s="8"/>
      <c r="AC322" s="8"/>
      <c r="AD322" s="8"/>
      <c r="AE322" s="8"/>
      <c r="AF322" s="8"/>
    </row>
    <row r="323" spans="1:32" x14ac:dyDescent="0.25">
      <c r="A323" s="373">
        <v>23</v>
      </c>
      <c r="B323" s="352" t="str">
        <f>'CĐT- CÁC XÃ'!B185</f>
        <v>Nước sinh hoạt xóm Bản Lung, xã Đoài Côn</v>
      </c>
      <c r="C323" s="352"/>
      <c r="D323" s="352"/>
      <c r="E323" s="352"/>
      <c r="F323" s="352"/>
      <c r="G323" s="352"/>
      <c r="H323" s="352"/>
      <c r="I323" s="352"/>
      <c r="J323" s="140">
        <f t="shared" si="76"/>
        <v>300</v>
      </c>
      <c r="K323" s="244">
        <f>'CĐT- CÁC XÃ'!D185</f>
        <v>300</v>
      </c>
      <c r="L323" s="244">
        <f>'CĐT- CÁC XÃ'!E185</f>
        <v>0</v>
      </c>
      <c r="M323" s="244"/>
      <c r="N323" s="140">
        <f t="shared" si="77"/>
        <v>298.66800000000001</v>
      </c>
      <c r="O323" s="141">
        <f>'CĐT- CÁC XÃ'!G185</f>
        <v>298.66800000000001</v>
      </c>
      <c r="P323" s="141">
        <f>'CĐT- CÁC XÃ'!AI185</f>
        <v>0</v>
      </c>
      <c r="Q323" s="295">
        <f t="shared" si="79"/>
        <v>99.555999999999997</v>
      </c>
      <c r="R323" s="295">
        <f t="shared" si="80"/>
        <v>99.555999999999997</v>
      </c>
      <c r="S323" s="295"/>
      <c r="T323" s="663"/>
      <c r="U323" s="487"/>
      <c r="V323" s="8"/>
      <c r="W323" s="8"/>
      <c r="X323" s="8"/>
      <c r="Y323" s="8"/>
      <c r="Z323" s="8"/>
      <c r="AA323" s="8"/>
      <c r="AB323" s="8"/>
      <c r="AC323" s="8"/>
      <c r="AD323" s="8"/>
      <c r="AE323" s="8"/>
      <c r="AF323" s="8"/>
    </row>
    <row r="324" spans="1:32" x14ac:dyDescent="0.25">
      <c r="A324" s="373">
        <v>24</v>
      </c>
      <c r="B324" s="352" t="str">
        <f>'CĐT- CÁC XÃ'!B178</f>
        <v>Nâng cấp, sửa chữa nhà sinh hoạt cộng đồng xóm Ngườm Giang, xã Thân Giáp</v>
      </c>
      <c r="C324" s="352"/>
      <c r="D324" s="352"/>
      <c r="E324" s="352"/>
      <c r="F324" s="352"/>
      <c r="G324" s="352"/>
      <c r="H324" s="352"/>
      <c r="I324" s="352"/>
      <c r="J324" s="140">
        <f t="shared" si="76"/>
        <v>5.6150000000000002</v>
      </c>
      <c r="K324" s="244">
        <f>'CĐT- CÁC XÃ'!D178</f>
        <v>5.6150000000000002</v>
      </c>
      <c r="L324" s="244">
        <f>'CĐT- CÁC XÃ'!E178</f>
        <v>0</v>
      </c>
      <c r="M324" s="244"/>
      <c r="N324" s="140">
        <f t="shared" si="77"/>
        <v>1.631</v>
      </c>
      <c r="O324" s="141">
        <f>'CĐT- CÁC XÃ'!G178</f>
        <v>1.631</v>
      </c>
      <c r="P324" s="141">
        <f>'CĐT- CÁC XÃ'!AI178</f>
        <v>0</v>
      </c>
      <c r="Q324" s="295">
        <f t="shared" si="79"/>
        <v>29.047195013357079</v>
      </c>
      <c r="R324" s="295">
        <f t="shared" si="80"/>
        <v>29.047195013357079</v>
      </c>
      <c r="S324" s="295"/>
      <c r="T324" s="363"/>
      <c r="U324" s="506"/>
      <c r="V324" s="8"/>
      <c r="W324" s="8"/>
      <c r="X324" s="8"/>
      <c r="Y324" s="8"/>
      <c r="Z324" s="8"/>
      <c r="AA324" s="8"/>
      <c r="AB324" s="8"/>
      <c r="AC324" s="8"/>
      <c r="AD324" s="8"/>
      <c r="AE324" s="8"/>
      <c r="AF324" s="8"/>
    </row>
    <row r="325" spans="1:32" x14ac:dyDescent="0.25">
      <c r="A325" s="373">
        <v>25</v>
      </c>
      <c r="B325" s="352" t="str">
        <f>'CĐT- CÁC XÃ'!B179</f>
        <v>Nước sinh hoạt xóm Đồng Tâm, xã Thân Giáp</v>
      </c>
      <c r="C325" s="352"/>
      <c r="D325" s="352"/>
      <c r="E325" s="352"/>
      <c r="F325" s="352"/>
      <c r="G325" s="352"/>
      <c r="H325" s="352"/>
      <c r="I325" s="352"/>
      <c r="J325" s="140">
        <f t="shared" si="76"/>
        <v>460</v>
      </c>
      <c r="K325" s="244">
        <f>'CĐT- CÁC XÃ'!D179</f>
        <v>460</v>
      </c>
      <c r="L325" s="244">
        <f>'CĐT- CÁC XÃ'!E179</f>
        <v>0</v>
      </c>
      <c r="M325" s="244"/>
      <c r="N325" s="140">
        <f t="shared" si="77"/>
        <v>456.69099999999997</v>
      </c>
      <c r="O325" s="141">
        <f>'CĐT- CÁC XÃ'!G179</f>
        <v>456.69099999999997</v>
      </c>
      <c r="P325" s="141">
        <f>'CĐT- CÁC XÃ'!AI179</f>
        <v>0</v>
      </c>
      <c r="Q325" s="295">
        <f t="shared" si="79"/>
        <v>99.28065217391304</v>
      </c>
      <c r="R325" s="295">
        <f t="shared" si="80"/>
        <v>99.28065217391304</v>
      </c>
      <c r="S325" s="295"/>
      <c r="T325" s="363"/>
      <c r="U325" s="506"/>
      <c r="V325" s="8"/>
      <c r="W325" s="8"/>
      <c r="X325" s="8"/>
      <c r="Y325" s="8"/>
      <c r="Z325" s="8"/>
      <c r="AA325" s="8"/>
      <c r="AB325" s="8"/>
      <c r="AC325" s="8"/>
      <c r="AD325" s="8"/>
      <c r="AE325" s="8"/>
      <c r="AF325" s="8"/>
    </row>
    <row r="326" spans="1:32" s="3" customFormat="1" x14ac:dyDescent="0.2">
      <c r="A326" s="300" t="s">
        <v>618</v>
      </c>
      <c r="B326" s="381" t="s">
        <v>35</v>
      </c>
      <c r="C326" s="381"/>
      <c r="D326" s="381"/>
      <c r="E326" s="381"/>
      <c r="F326" s="381"/>
      <c r="G326" s="381"/>
      <c r="H326" s="381"/>
      <c r="I326" s="381"/>
      <c r="J326" s="143">
        <f t="shared" ref="J326:P326" si="81">+J327</f>
        <v>494.89199999999994</v>
      </c>
      <c r="K326" s="143">
        <f t="shared" si="81"/>
        <v>494.89199999999994</v>
      </c>
      <c r="L326" s="143">
        <f t="shared" si="81"/>
        <v>0</v>
      </c>
      <c r="M326" s="143">
        <f t="shared" si="81"/>
        <v>0</v>
      </c>
      <c r="N326" s="143">
        <f t="shared" si="81"/>
        <v>389.57</v>
      </c>
      <c r="O326" s="143">
        <f t="shared" si="81"/>
        <v>389.57</v>
      </c>
      <c r="P326" s="143">
        <f t="shared" si="81"/>
        <v>0</v>
      </c>
      <c r="Q326" s="291">
        <v>36.101345136557185</v>
      </c>
      <c r="R326" s="291">
        <v>48.979575341690726</v>
      </c>
      <c r="S326" s="291">
        <v>35.750231451321675</v>
      </c>
      <c r="T326" s="292"/>
      <c r="U326" s="501"/>
    </row>
    <row r="327" spans="1:32" s="3" customFormat="1" x14ac:dyDescent="0.2">
      <c r="A327" s="300" t="s">
        <v>6</v>
      </c>
      <c r="B327" s="381" t="s">
        <v>26</v>
      </c>
      <c r="C327" s="381"/>
      <c r="D327" s="381"/>
      <c r="E327" s="381"/>
      <c r="F327" s="381"/>
      <c r="G327" s="381"/>
      <c r="H327" s="381"/>
      <c r="I327" s="381"/>
      <c r="J327" s="143">
        <f t="shared" ref="J327:P327" si="82">SUM(J328:J338)</f>
        <v>494.89199999999994</v>
      </c>
      <c r="K327" s="143">
        <f t="shared" si="82"/>
        <v>494.89199999999994</v>
      </c>
      <c r="L327" s="143">
        <f t="shared" si="82"/>
        <v>0</v>
      </c>
      <c r="M327" s="143">
        <f t="shared" si="82"/>
        <v>0</v>
      </c>
      <c r="N327" s="143">
        <f t="shared" si="82"/>
        <v>389.57</v>
      </c>
      <c r="O327" s="143">
        <f t="shared" si="82"/>
        <v>389.57</v>
      </c>
      <c r="P327" s="143">
        <f t="shared" si="82"/>
        <v>0</v>
      </c>
      <c r="Q327" s="291">
        <v>34.921642190129923</v>
      </c>
      <c r="R327" s="291">
        <v>48.979575341690726</v>
      </c>
      <c r="S327" s="291">
        <v>34.2352451936287</v>
      </c>
      <c r="T327" s="292"/>
      <c r="U327" s="501"/>
    </row>
    <row r="328" spans="1:32" x14ac:dyDescent="0.25">
      <c r="A328" s="367">
        <v>1</v>
      </c>
      <c r="B328" s="352" t="str">
        <f>'CĐT- CÁC XÃ'!B64</f>
        <v>Nước sinh hoạt xóm Lũng Rỳ, xã Phong Nặm</v>
      </c>
      <c r="C328" s="352"/>
      <c r="D328" s="352"/>
      <c r="E328" s="352"/>
      <c r="F328" s="352"/>
      <c r="G328" s="352"/>
      <c r="H328" s="352"/>
      <c r="I328" s="352"/>
      <c r="J328" s="140">
        <f>+K328+L328</f>
        <v>81.897000000000006</v>
      </c>
      <c r="K328" s="376">
        <f>'CĐT- CÁC XÃ'!D64</f>
        <v>81.897000000000006</v>
      </c>
      <c r="L328" s="376">
        <f>'CĐT- CÁC XÃ'!E64</f>
        <v>0</v>
      </c>
      <c r="M328" s="376"/>
      <c r="N328" s="140">
        <f t="shared" ref="N328:N338" si="83">+O328+P328</f>
        <v>36.350999999999999</v>
      </c>
      <c r="O328" s="375">
        <f>'CĐT- CÁC XÃ'!G64</f>
        <v>36.350999999999999</v>
      </c>
      <c r="P328" s="375">
        <f>'CĐT- CÁC XÃ'!AI64</f>
        <v>0</v>
      </c>
      <c r="Q328" s="295">
        <f t="shared" ref="Q328:Q338" si="84">+N328/J328*100</f>
        <v>44.386241254258394</v>
      </c>
      <c r="R328" s="295">
        <f t="shared" ref="R328:R338" si="85">+O328/K328*100</f>
        <v>44.386241254258394</v>
      </c>
      <c r="S328" s="295"/>
      <c r="T328" s="296"/>
      <c r="U328" s="204"/>
    </row>
    <row r="329" spans="1:32" x14ac:dyDescent="0.25">
      <c r="A329" s="367">
        <v>2</v>
      </c>
      <c r="B329" s="298" t="str">
        <f>'CĐT- BQLDA'!B93</f>
        <v>Đường GTNT liên xóm Đà Bè - Nà Hâu, xã Phong Nặm</v>
      </c>
      <c r="C329" s="298"/>
      <c r="D329" s="298"/>
      <c r="E329" s="298"/>
      <c r="F329" s="298"/>
      <c r="G329" s="298"/>
      <c r="H329" s="298"/>
      <c r="I329" s="298"/>
      <c r="J329" s="140">
        <f t="shared" ref="J329:J338" si="86">+K329+L329</f>
        <v>44.194000000000003</v>
      </c>
      <c r="K329" s="341">
        <f>'CĐT- BQLDA'!D93</f>
        <v>44.194000000000003</v>
      </c>
      <c r="L329" s="341">
        <f>'CĐT- BQLDA'!E93</f>
        <v>0</v>
      </c>
      <c r="M329" s="341"/>
      <c r="N329" s="140">
        <f t="shared" si="83"/>
        <v>24.805</v>
      </c>
      <c r="O329" s="375">
        <f>'CĐT- BQLDA'!G93</f>
        <v>24.805</v>
      </c>
      <c r="P329" s="375">
        <f>'CĐT- BQLDA'!AK93</f>
        <v>0</v>
      </c>
      <c r="Q329" s="295">
        <f t="shared" si="84"/>
        <v>56.127528623795087</v>
      </c>
      <c r="R329" s="295">
        <f t="shared" si="85"/>
        <v>56.127528623795087</v>
      </c>
      <c r="S329" s="295"/>
      <c r="T329" s="296"/>
      <c r="U329" s="204"/>
    </row>
    <row r="330" spans="1:32" x14ac:dyDescent="0.25">
      <c r="A330" s="367">
        <v>3</v>
      </c>
      <c r="B330" s="298" t="str">
        <f>'CĐT- CÁC XÃ'!B25</f>
        <v>Đường nội đồng Lũng Chuông, xóm Phò Đon, xã Cao Thăng</v>
      </c>
      <c r="C330" s="298"/>
      <c r="D330" s="298"/>
      <c r="E330" s="298"/>
      <c r="F330" s="298"/>
      <c r="G330" s="298"/>
      <c r="H330" s="298"/>
      <c r="I330" s="298"/>
      <c r="J330" s="140">
        <f t="shared" si="86"/>
        <v>145.44800000000001</v>
      </c>
      <c r="K330" s="341">
        <f>'CĐT- CÁC XÃ'!D25</f>
        <v>145.44800000000001</v>
      </c>
      <c r="L330" s="341"/>
      <c r="M330" s="341"/>
      <c r="N330" s="140">
        <f t="shared" si="83"/>
        <v>145.44800000000001</v>
      </c>
      <c r="O330" s="375">
        <f>'CĐT- CÁC XÃ'!G25</f>
        <v>145.44800000000001</v>
      </c>
      <c r="P330" s="375"/>
      <c r="Q330" s="295">
        <f t="shared" si="84"/>
        <v>100</v>
      </c>
      <c r="R330" s="295">
        <f t="shared" si="85"/>
        <v>100</v>
      </c>
      <c r="S330" s="295"/>
      <c r="T330" s="296"/>
      <c r="U330" s="204"/>
    </row>
    <row r="331" spans="1:32" x14ac:dyDescent="0.25">
      <c r="A331" s="367">
        <v>5</v>
      </c>
      <c r="B331" s="377" t="str">
        <f>'CĐT- CÁC XÃ'!B184</f>
        <v>Nước sinh hoạt xóm Nặm Dọi, xã Thông Huề</v>
      </c>
      <c r="C331" s="377"/>
      <c r="D331" s="377"/>
      <c r="E331" s="377"/>
      <c r="F331" s="377"/>
      <c r="G331" s="377"/>
      <c r="H331" s="377"/>
      <c r="I331" s="377"/>
      <c r="J331" s="140">
        <f t="shared" si="86"/>
        <v>19.172000000000001</v>
      </c>
      <c r="K331" s="378">
        <f>'CĐT- CÁC XÃ'!D184</f>
        <v>19.172000000000001</v>
      </c>
      <c r="L331" s="378"/>
      <c r="M331" s="378"/>
      <c r="N331" s="140">
        <f t="shared" si="83"/>
        <v>19.172000000000001</v>
      </c>
      <c r="O331" s="375">
        <f>'CĐT- CÁC XÃ'!G184</f>
        <v>19.172000000000001</v>
      </c>
      <c r="P331" s="375"/>
      <c r="Q331" s="295">
        <f t="shared" si="84"/>
        <v>100</v>
      </c>
      <c r="R331" s="295">
        <f t="shared" si="85"/>
        <v>100</v>
      </c>
      <c r="S331" s="295"/>
      <c r="T331" s="672"/>
      <c r="U331" s="500"/>
    </row>
    <row r="332" spans="1:32" x14ac:dyDescent="0.25">
      <c r="A332" s="367">
        <v>12</v>
      </c>
      <c r="B332" s="298" t="str">
        <f>'CĐT- BQLDA'!B92</f>
        <v>Đường giao thông Nà Han - Lũng Củm, xã Trung Phúc</v>
      </c>
      <c r="C332" s="298"/>
      <c r="D332" s="298"/>
      <c r="E332" s="298"/>
      <c r="F332" s="298"/>
      <c r="G332" s="298"/>
      <c r="H332" s="298"/>
      <c r="I332" s="298"/>
      <c r="J332" s="140">
        <f t="shared" si="86"/>
        <v>93.103999999999999</v>
      </c>
      <c r="K332" s="341">
        <f>'CĐT- BQLDA'!D92</f>
        <v>93.103999999999999</v>
      </c>
      <c r="L332" s="341"/>
      <c r="M332" s="341"/>
      <c r="N332" s="140">
        <f t="shared" si="83"/>
        <v>93.103999999999999</v>
      </c>
      <c r="O332" s="375">
        <f>'CĐT- BQLDA'!G92</f>
        <v>93.103999999999999</v>
      </c>
      <c r="P332" s="375"/>
      <c r="Q332" s="295">
        <f t="shared" si="84"/>
        <v>100</v>
      </c>
      <c r="R332" s="295">
        <f t="shared" si="85"/>
        <v>100</v>
      </c>
      <c r="S332" s="295" t="e">
        <f>+P332/L332*100</f>
        <v>#DIV/0!</v>
      </c>
      <c r="T332" s="296"/>
      <c r="U332" s="204"/>
    </row>
    <row r="333" spans="1:32" x14ac:dyDescent="0.25">
      <c r="A333" s="297">
        <v>1</v>
      </c>
      <c r="B333" s="294" t="str">
        <f>'CĐT- CÁC XÃ'!B295</f>
        <v>Đường GTNT Bê tông Roỏng Búa - Lũng Hoài, xã Quang Hán</v>
      </c>
      <c r="C333" s="294"/>
      <c r="D333" s="294"/>
      <c r="E333" s="294"/>
      <c r="F333" s="294"/>
      <c r="G333" s="294"/>
      <c r="H333" s="294"/>
      <c r="I333" s="294"/>
      <c r="J333" s="140">
        <f t="shared" si="86"/>
        <v>4.9880000000000004</v>
      </c>
      <c r="K333" s="140">
        <f>'CĐT- CÁC XÃ'!D295</f>
        <v>4.9880000000000004</v>
      </c>
      <c r="L333" s="140">
        <f>'CĐT- CÁC XÃ'!E295</f>
        <v>0</v>
      </c>
      <c r="M333" s="140"/>
      <c r="N333" s="140">
        <f t="shared" si="83"/>
        <v>4.9880000000000004</v>
      </c>
      <c r="O333" s="145">
        <f>'CĐT- CÁC XÃ'!G295</f>
        <v>4.9880000000000004</v>
      </c>
      <c r="P333" s="145">
        <f>'CĐT- CÁC XÃ'!AI295</f>
        <v>0</v>
      </c>
      <c r="Q333" s="295">
        <f t="shared" si="84"/>
        <v>100</v>
      </c>
      <c r="R333" s="295">
        <f t="shared" si="85"/>
        <v>100</v>
      </c>
      <c r="S333" s="295"/>
      <c r="T333" s="296"/>
      <c r="U333" s="204"/>
    </row>
    <row r="334" spans="1:32" x14ac:dyDescent="0.25">
      <c r="A334" s="297">
        <v>2</v>
      </c>
      <c r="B334" s="294" t="str">
        <f>'CĐT- CÁC XÃ'!B296</f>
        <v>Mương Thủy lợi Cốc Pheo - Kéo Láo, xóm Cô Tố B, xã Cô Mười</v>
      </c>
      <c r="C334" s="294"/>
      <c r="D334" s="294"/>
      <c r="E334" s="294"/>
      <c r="F334" s="294"/>
      <c r="G334" s="294"/>
      <c r="H334" s="294"/>
      <c r="I334" s="294"/>
      <c r="J334" s="140">
        <f t="shared" si="86"/>
        <v>1E-3</v>
      </c>
      <c r="K334" s="140">
        <f>'CĐT- CÁC XÃ'!D296</f>
        <v>1E-3</v>
      </c>
      <c r="L334" s="140">
        <f>'CĐT- CÁC XÃ'!E296</f>
        <v>0</v>
      </c>
      <c r="M334" s="140"/>
      <c r="N334" s="140">
        <f t="shared" si="83"/>
        <v>0</v>
      </c>
      <c r="O334" s="145">
        <f>'CĐT- CÁC XÃ'!G296</f>
        <v>0</v>
      </c>
      <c r="P334" s="145">
        <f>'CĐT- CÁC XÃ'!AI296</f>
        <v>0</v>
      </c>
      <c r="Q334" s="295">
        <f t="shared" si="84"/>
        <v>0</v>
      </c>
      <c r="R334" s="295">
        <f t="shared" si="85"/>
        <v>0</v>
      </c>
      <c r="S334" s="295"/>
      <c r="T334" s="296"/>
      <c r="U334" s="204"/>
    </row>
    <row r="335" spans="1:32" x14ac:dyDescent="0.25">
      <c r="A335" s="297">
        <v>3</v>
      </c>
      <c r="B335" s="294" t="str">
        <f>'CĐT- CÁC XÃ'!B312</f>
        <v>Đập Lũng Ít, Xóm Cốc Cáng, Thị trấn Hùng Quốc</v>
      </c>
      <c r="C335" s="294"/>
      <c r="D335" s="294"/>
      <c r="E335" s="294"/>
      <c r="F335" s="294"/>
      <c r="G335" s="294"/>
      <c r="H335" s="294"/>
      <c r="I335" s="294"/>
      <c r="J335" s="140">
        <f t="shared" si="86"/>
        <v>6.5</v>
      </c>
      <c r="K335" s="140">
        <f>'CĐT- CÁC XÃ'!D312</f>
        <v>6.5</v>
      </c>
      <c r="L335" s="140">
        <f>'CĐT- CÁC XÃ'!E312</f>
        <v>0</v>
      </c>
      <c r="M335" s="140"/>
      <c r="N335" s="140">
        <f t="shared" si="83"/>
        <v>5.93</v>
      </c>
      <c r="O335" s="145">
        <f>'CĐT- CÁC XÃ'!G312</f>
        <v>5.93</v>
      </c>
      <c r="P335" s="145">
        <f>'CĐT- CÁC XÃ'!AI312</f>
        <v>0</v>
      </c>
      <c r="Q335" s="295">
        <f t="shared" si="84"/>
        <v>91.230769230769226</v>
      </c>
      <c r="R335" s="295">
        <f t="shared" si="85"/>
        <v>91.230769230769226</v>
      </c>
      <c r="S335" s="295"/>
      <c r="T335" s="383"/>
      <c r="U335" s="509"/>
    </row>
    <row r="336" spans="1:32" x14ac:dyDescent="0.25">
      <c r="A336" s="297">
        <v>4</v>
      </c>
      <c r="B336" s="294" t="str">
        <f>'CĐT- CÁC XÃ'!B313</f>
        <v>Mương Khuổi Mu, xóm Bản Khun, Thị Trấn Hùng Quốc</v>
      </c>
      <c r="C336" s="294"/>
      <c r="D336" s="294"/>
      <c r="E336" s="294"/>
      <c r="F336" s="294"/>
      <c r="G336" s="294"/>
      <c r="H336" s="294"/>
      <c r="I336" s="294"/>
      <c r="J336" s="140">
        <f t="shared" si="86"/>
        <v>20.184999999999999</v>
      </c>
      <c r="K336" s="140">
        <f>'CĐT- CÁC XÃ'!D313</f>
        <v>20.184999999999999</v>
      </c>
      <c r="L336" s="140">
        <f>'CĐT- CÁC XÃ'!E313</f>
        <v>0</v>
      </c>
      <c r="M336" s="140"/>
      <c r="N336" s="140">
        <f t="shared" si="83"/>
        <v>20.185000000000002</v>
      </c>
      <c r="O336" s="145">
        <f>'CĐT- CÁC XÃ'!G313</f>
        <v>20.185000000000002</v>
      </c>
      <c r="P336" s="145">
        <f>'CĐT- CÁC XÃ'!AI313</f>
        <v>0</v>
      </c>
      <c r="Q336" s="295">
        <f t="shared" si="84"/>
        <v>100.00000000000003</v>
      </c>
      <c r="R336" s="295">
        <f t="shared" si="85"/>
        <v>100.00000000000003</v>
      </c>
      <c r="S336" s="295"/>
      <c r="T336" s="383"/>
      <c r="U336" s="509"/>
    </row>
    <row r="337" spans="1:21" x14ac:dyDescent="0.25">
      <c r="A337" s="297">
        <v>5</v>
      </c>
      <c r="B337" s="294" t="str">
        <f>'CĐT- CÁC XÃ'!B240</f>
        <v>Mương Cốc Rầy - Thang Sặp, xã Xuân Nội</v>
      </c>
      <c r="C337" s="294"/>
      <c r="D337" s="294"/>
      <c r="E337" s="294"/>
      <c r="F337" s="294"/>
      <c r="G337" s="294"/>
      <c r="H337" s="294"/>
      <c r="I337" s="294"/>
      <c r="J337" s="140">
        <f t="shared" si="86"/>
        <v>16.138000000000002</v>
      </c>
      <c r="K337" s="140">
        <f>'CĐT- CÁC XÃ'!D240</f>
        <v>16.138000000000002</v>
      </c>
      <c r="L337" s="140">
        <f>'CĐT- CÁC XÃ'!E240</f>
        <v>0</v>
      </c>
      <c r="M337" s="140"/>
      <c r="N337" s="140">
        <f t="shared" si="83"/>
        <v>11.875</v>
      </c>
      <c r="O337" s="145">
        <f>'CĐT- CÁC XÃ'!G240</f>
        <v>11.875</v>
      </c>
      <c r="P337" s="145">
        <f>'CĐT- CÁC XÃ'!AI240</f>
        <v>0</v>
      </c>
      <c r="Q337" s="295">
        <f t="shared" si="84"/>
        <v>73.584087247490388</v>
      </c>
      <c r="R337" s="295">
        <f t="shared" si="85"/>
        <v>73.584087247490388</v>
      </c>
      <c r="S337" s="295"/>
      <c r="T337" s="296"/>
      <c r="U337" s="204"/>
    </row>
    <row r="338" spans="1:21" x14ac:dyDescent="0.25">
      <c r="A338" s="297">
        <v>6</v>
      </c>
      <c r="B338" s="294" t="str">
        <f>'CĐT- CÁC XÃ'!B219</f>
        <v>Đường GTNT xóm Nà Hán - Lũng Nặm, xã Tri Phương (giai đoạn 2)</v>
      </c>
      <c r="C338" s="294"/>
      <c r="D338" s="294"/>
      <c r="E338" s="294"/>
      <c r="F338" s="294"/>
      <c r="G338" s="294"/>
      <c r="H338" s="294"/>
      <c r="I338" s="294"/>
      <c r="J338" s="140">
        <f t="shared" si="86"/>
        <v>63.265000000000001</v>
      </c>
      <c r="K338" s="140">
        <f>'CĐT- CÁC XÃ'!D219</f>
        <v>63.265000000000001</v>
      </c>
      <c r="L338" s="140"/>
      <c r="M338" s="140"/>
      <c r="N338" s="140">
        <f t="shared" si="83"/>
        <v>27.712</v>
      </c>
      <c r="O338" s="145">
        <f>'CĐT- CÁC XÃ'!G219</f>
        <v>27.712</v>
      </c>
      <c r="P338" s="145"/>
      <c r="Q338" s="295">
        <f t="shared" si="84"/>
        <v>43.803050659922548</v>
      </c>
      <c r="R338" s="295">
        <f t="shared" si="85"/>
        <v>43.803050659922548</v>
      </c>
      <c r="S338" s="295"/>
      <c r="T338" s="296"/>
      <c r="U338" s="204"/>
    </row>
    <row r="339" spans="1:21" x14ac:dyDescent="0.25">
      <c r="A339" s="201"/>
      <c r="B339" s="202"/>
      <c r="C339" s="202"/>
      <c r="D339" s="202"/>
      <c r="E339" s="202"/>
      <c r="F339" s="202"/>
      <c r="G339" s="202"/>
      <c r="H339" s="202"/>
      <c r="I339" s="202"/>
      <c r="J339" s="301"/>
      <c r="K339" s="301"/>
      <c r="L339" s="301"/>
      <c r="M339" s="301"/>
      <c r="N339" s="301"/>
      <c r="O339" s="302"/>
      <c r="P339" s="302"/>
      <c r="Q339" s="203"/>
      <c r="R339" s="203"/>
      <c r="S339" s="203"/>
      <c r="T339" s="204"/>
      <c r="U339" s="204"/>
    </row>
    <row r="340" spans="1:21" x14ac:dyDescent="0.25">
      <c r="A340" s="201"/>
      <c r="B340" s="202"/>
      <c r="C340" s="202"/>
      <c r="D340" s="202"/>
      <c r="E340" s="202"/>
      <c r="F340" s="202"/>
      <c r="G340" s="202"/>
      <c r="H340" s="202"/>
      <c r="I340" s="202"/>
      <c r="J340" s="301"/>
      <c r="K340" s="301"/>
      <c r="L340" s="301"/>
      <c r="M340" s="301"/>
      <c r="N340" s="301"/>
      <c r="O340" s="302"/>
      <c r="P340" s="302"/>
      <c r="Q340" s="203"/>
      <c r="R340" s="203"/>
      <c r="S340" s="203"/>
      <c r="T340" s="204"/>
      <c r="U340" s="204"/>
    </row>
    <row r="341" spans="1:21" x14ac:dyDescent="0.25">
      <c r="A341" s="201"/>
      <c r="B341" s="202"/>
      <c r="C341" s="202"/>
      <c r="D341" s="202"/>
      <c r="E341" s="202"/>
      <c r="F341" s="202"/>
      <c r="G341" s="202"/>
      <c r="H341" s="202"/>
      <c r="I341" s="202"/>
      <c r="J341" s="301"/>
      <c r="K341" s="301"/>
      <c r="L341" s="301"/>
      <c r="M341" s="301"/>
      <c r="N341" s="301"/>
      <c r="O341" s="302"/>
      <c r="P341" s="302"/>
      <c r="Q341" s="203"/>
      <c r="R341" s="203"/>
      <c r="S341" s="203"/>
      <c r="T341" s="204"/>
      <c r="U341" s="204"/>
    </row>
    <row r="342" spans="1:21" x14ac:dyDescent="0.25">
      <c r="A342" s="201"/>
      <c r="B342" s="202"/>
      <c r="C342" s="202"/>
      <c r="D342" s="202"/>
      <c r="E342" s="202"/>
      <c r="F342" s="202"/>
      <c r="G342" s="202"/>
      <c r="H342" s="202"/>
      <c r="I342" s="202"/>
      <c r="J342" s="301"/>
      <c r="K342" s="301"/>
      <c r="L342" s="301"/>
      <c r="M342" s="301"/>
      <c r="N342" s="301"/>
      <c r="O342" s="302"/>
      <c r="P342" s="302"/>
      <c r="Q342" s="203"/>
      <c r="R342" s="203"/>
      <c r="S342" s="203"/>
      <c r="T342" s="204"/>
      <c r="U342" s="204"/>
    </row>
    <row r="343" spans="1:21" x14ac:dyDescent="0.25">
      <c r="A343" s="201"/>
      <c r="B343" s="202"/>
      <c r="C343" s="202"/>
      <c r="D343" s="202"/>
      <c r="E343" s="202"/>
      <c r="F343" s="202"/>
      <c r="G343" s="202"/>
      <c r="H343" s="202"/>
      <c r="I343" s="202"/>
      <c r="J343" s="301"/>
      <c r="K343" s="301"/>
      <c r="L343" s="301"/>
      <c r="M343" s="301"/>
      <c r="N343" s="301"/>
      <c r="O343" s="302"/>
      <c r="P343" s="302"/>
      <c r="Q343" s="203"/>
      <c r="R343" s="203"/>
      <c r="S343" s="203"/>
      <c r="T343" s="204"/>
      <c r="U343" s="204"/>
    </row>
    <row r="344" spans="1:21" x14ac:dyDescent="0.25">
      <c r="A344" s="201"/>
      <c r="B344" s="202"/>
      <c r="C344" s="202"/>
      <c r="D344" s="202"/>
      <c r="E344" s="202"/>
      <c r="F344" s="202"/>
      <c r="G344" s="202"/>
      <c r="H344" s="202"/>
      <c r="I344" s="202"/>
      <c r="J344" s="301"/>
      <c r="K344" s="301"/>
      <c r="L344" s="301"/>
      <c r="M344" s="301"/>
      <c r="N344" s="301"/>
      <c r="O344" s="302"/>
      <c r="P344" s="302"/>
      <c r="Q344" s="203"/>
      <c r="R344" s="203"/>
      <c r="S344" s="203"/>
      <c r="T344" s="204"/>
      <c r="U344" s="204"/>
    </row>
    <row r="345" spans="1:21" x14ac:dyDescent="0.25">
      <c r="A345" s="201"/>
      <c r="B345" s="202"/>
      <c r="C345" s="202"/>
      <c r="D345" s="202"/>
      <c r="E345" s="202"/>
      <c r="F345" s="202"/>
      <c r="G345" s="202"/>
      <c r="H345" s="202"/>
      <c r="I345" s="202"/>
      <c r="J345" s="301"/>
      <c r="K345" s="301"/>
      <c r="L345" s="301"/>
      <c r="M345" s="301"/>
      <c r="N345" s="301"/>
      <c r="O345" s="302"/>
      <c r="P345" s="302"/>
      <c r="Q345" s="203"/>
      <c r="R345" s="203"/>
      <c r="S345" s="203"/>
      <c r="T345" s="204"/>
      <c r="U345" s="204"/>
    </row>
    <row r="346" spans="1:21" x14ac:dyDescent="0.25">
      <c r="A346" s="201"/>
      <c r="B346" s="202"/>
      <c r="C346" s="202"/>
      <c r="D346" s="202"/>
      <c r="E346" s="202"/>
      <c r="F346" s="202"/>
      <c r="G346" s="202"/>
      <c r="H346" s="202"/>
      <c r="I346" s="202"/>
      <c r="J346" s="301"/>
      <c r="K346" s="301"/>
      <c r="L346" s="301"/>
      <c r="M346" s="301"/>
      <c r="N346" s="301"/>
      <c r="O346" s="302"/>
      <c r="P346" s="302"/>
      <c r="Q346" s="203"/>
      <c r="R346" s="203"/>
      <c r="S346" s="203"/>
      <c r="T346" s="204"/>
      <c r="U346" s="204"/>
    </row>
    <row r="347" spans="1:21" x14ac:dyDescent="0.25">
      <c r="A347" s="201"/>
      <c r="B347" s="202"/>
      <c r="C347" s="202"/>
      <c r="D347" s="202"/>
      <c r="E347" s="202"/>
      <c r="F347" s="202"/>
      <c r="G347" s="202"/>
      <c r="H347" s="202"/>
      <c r="I347" s="202"/>
      <c r="J347" s="301"/>
      <c r="K347" s="301"/>
      <c r="L347" s="301"/>
      <c r="M347" s="301"/>
      <c r="N347" s="301"/>
      <c r="O347" s="302"/>
      <c r="P347" s="302"/>
      <c r="Q347" s="203"/>
      <c r="R347" s="203"/>
      <c r="S347" s="203"/>
      <c r="T347" s="204"/>
      <c r="U347" s="204"/>
    </row>
    <row r="348" spans="1:21" x14ac:dyDescent="0.25">
      <c r="A348" s="201"/>
      <c r="B348" s="202"/>
      <c r="C348" s="202"/>
      <c r="D348" s="202"/>
      <c r="E348" s="202"/>
      <c r="F348" s="202"/>
      <c r="G348" s="202"/>
      <c r="H348" s="202"/>
      <c r="I348" s="202"/>
      <c r="J348" s="301"/>
      <c r="K348" s="301"/>
      <c r="L348" s="301"/>
      <c r="M348" s="301"/>
      <c r="N348" s="301"/>
      <c r="O348" s="302"/>
      <c r="P348" s="302"/>
      <c r="Q348" s="203"/>
      <c r="R348" s="203"/>
      <c r="S348" s="203"/>
      <c r="T348" s="204"/>
      <c r="U348" s="204"/>
    </row>
    <row r="349" spans="1:21" x14ac:dyDescent="0.25">
      <c r="A349" s="201"/>
      <c r="B349" s="202"/>
      <c r="C349" s="202"/>
      <c r="D349" s="202"/>
      <c r="E349" s="202"/>
      <c r="F349" s="202"/>
      <c r="G349" s="202"/>
      <c r="H349" s="202"/>
      <c r="I349" s="202"/>
      <c r="J349" s="301"/>
      <c r="K349" s="301"/>
      <c r="L349" s="301"/>
      <c r="M349" s="301"/>
      <c r="N349" s="301"/>
      <c r="O349" s="302"/>
      <c r="P349" s="302"/>
      <c r="Q349" s="203"/>
      <c r="R349" s="203"/>
      <c r="S349" s="203"/>
      <c r="T349" s="204"/>
      <c r="U349" s="204"/>
    </row>
    <row r="350" spans="1:21" x14ac:dyDescent="0.25">
      <c r="A350" s="201"/>
      <c r="B350" s="202"/>
      <c r="C350" s="202"/>
      <c r="D350" s="202"/>
      <c r="E350" s="202"/>
      <c r="F350" s="202"/>
      <c r="G350" s="202"/>
      <c r="H350" s="202"/>
      <c r="I350" s="202"/>
      <c r="J350" s="301"/>
      <c r="K350" s="301"/>
      <c r="L350" s="301"/>
      <c r="M350" s="301"/>
      <c r="N350" s="301"/>
      <c r="O350" s="302"/>
      <c r="P350" s="302"/>
      <c r="Q350" s="203"/>
      <c r="R350" s="203"/>
      <c r="S350" s="203"/>
      <c r="T350" s="204"/>
      <c r="U350" s="204"/>
    </row>
    <row r="351" spans="1:21" x14ac:dyDescent="0.25">
      <c r="A351" s="201"/>
      <c r="B351" s="202"/>
      <c r="C351" s="202"/>
      <c r="D351" s="202"/>
      <c r="E351" s="202"/>
      <c r="F351" s="202"/>
      <c r="G351" s="202"/>
      <c r="H351" s="202"/>
      <c r="I351" s="202"/>
      <c r="J351" s="301"/>
      <c r="K351" s="301"/>
      <c r="L351" s="301"/>
      <c r="M351" s="301"/>
      <c r="N351" s="301"/>
      <c r="O351" s="302"/>
      <c r="P351" s="302"/>
      <c r="Q351" s="203"/>
      <c r="R351" s="203"/>
      <c r="S351" s="203"/>
      <c r="T351" s="204"/>
      <c r="U351" s="204"/>
    </row>
    <row r="352" spans="1:21" x14ac:dyDescent="0.25">
      <c r="A352" s="201"/>
      <c r="B352" s="202"/>
      <c r="C352" s="202"/>
      <c r="D352" s="202"/>
      <c r="E352" s="202"/>
      <c r="F352" s="202"/>
      <c r="G352" s="202"/>
      <c r="H352" s="202"/>
      <c r="I352" s="202"/>
      <c r="J352" s="301"/>
      <c r="K352" s="301"/>
      <c r="L352" s="301"/>
      <c r="M352" s="301"/>
      <c r="N352" s="301"/>
      <c r="O352" s="302"/>
      <c r="P352" s="302"/>
      <c r="Q352" s="203"/>
      <c r="R352" s="203"/>
      <c r="S352" s="203"/>
      <c r="T352" s="204"/>
      <c r="U352" s="204"/>
    </row>
    <row r="353" spans="1:21" x14ac:dyDescent="0.25">
      <c r="A353" s="201"/>
      <c r="B353" s="202"/>
      <c r="C353" s="202"/>
      <c r="D353" s="202"/>
      <c r="E353" s="202"/>
      <c r="F353" s="202"/>
      <c r="G353" s="202"/>
      <c r="H353" s="202"/>
      <c r="I353" s="202"/>
      <c r="J353" s="301"/>
      <c r="K353" s="301"/>
      <c r="L353" s="301"/>
      <c r="M353" s="301"/>
      <c r="N353" s="301"/>
      <c r="O353" s="302"/>
      <c r="P353" s="302"/>
      <c r="Q353" s="203"/>
      <c r="R353" s="203"/>
      <c r="S353" s="203"/>
      <c r="T353" s="204"/>
      <c r="U353" s="204"/>
    </row>
    <row r="354" spans="1:21" x14ac:dyDescent="0.25">
      <c r="A354" s="201"/>
      <c r="B354" s="202"/>
      <c r="C354" s="202"/>
      <c r="D354" s="202"/>
      <c r="E354" s="202"/>
      <c r="F354" s="202"/>
      <c r="G354" s="202"/>
      <c r="H354" s="202"/>
      <c r="I354" s="202"/>
      <c r="J354" s="301"/>
      <c r="K354" s="301"/>
      <c r="L354" s="301"/>
      <c r="M354" s="301"/>
      <c r="N354" s="301"/>
      <c r="O354" s="302"/>
      <c r="P354" s="302"/>
      <c r="Q354" s="203"/>
      <c r="R354" s="203"/>
      <c r="S354" s="203"/>
      <c r="T354" s="204"/>
      <c r="U354" s="204"/>
    </row>
    <row r="355" spans="1:21" x14ac:dyDescent="0.25">
      <c r="A355" s="201"/>
      <c r="B355" s="202"/>
      <c r="C355" s="202"/>
      <c r="D355" s="202"/>
      <c r="E355" s="202"/>
      <c r="F355" s="202"/>
      <c r="G355" s="202"/>
      <c r="H355" s="202"/>
      <c r="I355" s="202"/>
      <c r="J355" s="301"/>
      <c r="K355" s="301"/>
      <c r="L355" s="301"/>
      <c r="M355" s="301"/>
      <c r="N355" s="301"/>
      <c r="O355" s="302"/>
      <c r="P355" s="302"/>
      <c r="Q355" s="203"/>
      <c r="R355" s="203"/>
      <c r="S355" s="203"/>
      <c r="T355" s="204"/>
      <c r="U355" s="204"/>
    </row>
    <row r="356" spans="1:21" x14ac:dyDescent="0.25">
      <c r="A356" s="201"/>
      <c r="B356" s="202"/>
      <c r="C356" s="202"/>
      <c r="D356" s="202"/>
      <c r="E356" s="202"/>
      <c r="F356" s="202"/>
      <c r="G356" s="202"/>
      <c r="H356" s="202"/>
      <c r="I356" s="202"/>
      <c r="J356" s="301"/>
      <c r="K356" s="301"/>
      <c r="L356" s="301"/>
      <c r="M356" s="301"/>
      <c r="N356" s="301"/>
      <c r="O356" s="302"/>
      <c r="P356" s="302"/>
      <c r="Q356" s="203"/>
      <c r="R356" s="203"/>
      <c r="S356" s="203"/>
      <c r="T356" s="204"/>
      <c r="U356" s="204"/>
    </row>
    <row r="357" spans="1:21" x14ac:dyDescent="0.25">
      <c r="A357" s="201"/>
      <c r="B357" s="202"/>
      <c r="C357" s="202"/>
      <c r="D357" s="202"/>
      <c r="E357" s="202"/>
      <c r="F357" s="202"/>
      <c r="G357" s="202"/>
      <c r="H357" s="202"/>
      <c r="I357" s="202"/>
      <c r="J357" s="301"/>
      <c r="K357" s="301"/>
      <c r="L357" s="301"/>
      <c r="M357" s="301"/>
      <c r="N357" s="301"/>
      <c r="O357" s="302"/>
      <c r="P357" s="302"/>
      <c r="Q357" s="203"/>
      <c r="R357" s="203"/>
      <c r="S357" s="203"/>
      <c r="T357" s="204"/>
      <c r="U357" s="204"/>
    </row>
    <row r="358" spans="1:21" x14ac:dyDescent="0.25">
      <c r="A358" s="201"/>
      <c r="B358" s="202"/>
      <c r="C358" s="202"/>
      <c r="D358" s="202"/>
      <c r="E358" s="202"/>
      <c r="F358" s="202"/>
      <c r="G358" s="202"/>
      <c r="H358" s="202"/>
      <c r="I358" s="202"/>
      <c r="J358" s="301"/>
      <c r="K358" s="301"/>
      <c r="L358" s="301"/>
      <c r="M358" s="301"/>
      <c r="N358" s="301"/>
      <c r="O358" s="302"/>
      <c r="P358" s="302"/>
      <c r="Q358" s="203"/>
      <c r="R358" s="203"/>
      <c r="S358" s="203"/>
      <c r="T358" s="204"/>
      <c r="U358" s="204"/>
    </row>
    <row r="359" spans="1:21" x14ac:dyDescent="0.25">
      <c r="A359" s="201"/>
      <c r="B359" s="202"/>
      <c r="C359" s="202"/>
      <c r="D359" s="202"/>
      <c r="E359" s="202"/>
      <c r="F359" s="202"/>
      <c r="G359" s="202"/>
      <c r="H359" s="202"/>
      <c r="I359" s="202"/>
      <c r="J359" s="301"/>
      <c r="K359" s="301"/>
      <c r="L359" s="301"/>
      <c r="M359" s="301"/>
      <c r="N359" s="301"/>
      <c r="O359" s="302"/>
      <c r="P359" s="302"/>
      <c r="Q359" s="203"/>
      <c r="R359" s="203"/>
      <c r="S359" s="203"/>
      <c r="T359" s="204"/>
      <c r="U359" s="204"/>
    </row>
    <row r="360" spans="1:21" x14ac:dyDescent="0.25">
      <c r="A360" s="201"/>
      <c r="B360" s="202"/>
      <c r="C360" s="202"/>
      <c r="D360" s="202"/>
      <c r="E360" s="202"/>
      <c r="F360" s="202"/>
      <c r="G360" s="202"/>
      <c r="H360" s="202"/>
      <c r="I360" s="202"/>
      <c r="J360" s="301"/>
      <c r="K360" s="301"/>
      <c r="L360" s="301"/>
      <c r="M360" s="301"/>
      <c r="N360" s="301"/>
      <c r="O360" s="302"/>
      <c r="P360" s="302"/>
      <c r="Q360" s="203"/>
      <c r="R360" s="203"/>
      <c r="S360" s="203"/>
      <c r="T360" s="204"/>
      <c r="U360" s="204"/>
    </row>
    <row r="361" spans="1:21" x14ac:dyDescent="0.25">
      <c r="A361" s="201"/>
      <c r="B361" s="202"/>
      <c r="C361" s="202"/>
      <c r="D361" s="202"/>
      <c r="E361" s="202"/>
      <c r="F361" s="202"/>
      <c r="G361" s="202"/>
      <c r="H361" s="202"/>
      <c r="I361" s="202"/>
      <c r="J361" s="301"/>
      <c r="K361" s="301"/>
      <c r="L361" s="301"/>
      <c r="M361" s="301"/>
      <c r="N361" s="301"/>
      <c r="O361" s="302"/>
      <c r="P361" s="302"/>
      <c r="Q361" s="203"/>
      <c r="R361" s="203"/>
      <c r="S361" s="203"/>
      <c r="T361" s="204"/>
      <c r="U361" s="204"/>
    </row>
    <row r="362" spans="1:21" x14ac:dyDescent="0.25">
      <c r="A362" s="201"/>
      <c r="B362" s="202"/>
      <c r="C362" s="202"/>
      <c r="D362" s="202"/>
      <c r="E362" s="202"/>
      <c r="F362" s="202"/>
      <c r="G362" s="202"/>
      <c r="H362" s="202"/>
      <c r="I362" s="202"/>
      <c r="J362" s="301"/>
      <c r="K362" s="301"/>
      <c r="L362" s="301"/>
      <c r="M362" s="301"/>
      <c r="N362" s="301"/>
      <c r="O362" s="302"/>
      <c r="P362" s="302"/>
      <c r="Q362" s="203"/>
      <c r="R362" s="203"/>
      <c r="S362" s="203"/>
      <c r="T362" s="204"/>
      <c r="U362" s="204"/>
    </row>
    <row r="363" spans="1:21" x14ac:dyDescent="0.25">
      <c r="A363" s="201"/>
      <c r="B363" s="202"/>
      <c r="C363" s="202"/>
      <c r="D363" s="202"/>
      <c r="E363" s="202"/>
      <c r="F363" s="202"/>
      <c r="G363" s="202"/>
      <c r="H363" s="202"/>
      <c r="I363" s="202"/>
      <c r="J363" s="301"/>
      <c r="K363" s="301"/>
      <c r="L363" s="301"/>
      <c r="M363" s="301"/>
      <c r="N363" s="301"/>
      <c r="O363" s="302"/>
      <c r="P363" s="302"/>
      <c r="Q363" s="203"/>
      <c r="R363" s="203"/>
      <c r="S363" s="203"/>
      <c r="T363" s="204"/>
      <c r="U363" s="204"/>
    </row>
    <row r="364" spans="1:21" x14ac:dyDescent="0.25">
      <c r="A364" s="201"/>
      <c r="B364" s="202"/>
      <c r="C364" s="202"/>
      <c r="D364" s="202"/>
      <c r="E364" s="202"/>
      <c r="F364" s="202"/>
      <c r="G364" s="202"/>
      <c r="H364" s="202"/>
      <c r="I364" s="202"/>
      <c r="J364" s="301"/>
      <c r="K364" s="301"/>
      <c r="L364" s="301"/>
      <c r="M364" s="301"/>
      <c r="N364" s="301"/>
      <c r="O364" s="302"/>
      <c r="P364" s="302"/>
      <c r="Q364" s="203"/>
      <c r="R364" s="203"/>
      <c r="S364" s="203"/>
      <c r="T364" s="204"/>
      <c r="U364" s="204"/>
    </row>
    <row r="365" spans="1:21" x14ac:dyDescent="0.25">
      <c r="A365" s="201"/>
      <c r="B365" s="202"/>
      <c r="C365" s="202"/>
      <c r="D365" s="202"/>
      <c r="E365" s="202"/>
      <c r="F365" s="202"/>
      <c r="G365" s="202"/>
      <c r="H365" s="202"/>
      <c r="I365" s="202"/>
      <c r="J365" s="301"/>
      <c r="K365" s="301"/>
      <c r="L365" s="301"/>
      <c r="M365" s="301"/>
      <c r="N365" s="301"/>
      <c r="O365" s="302"/>
      <c r="P365" s="302"/>
      <c r="Q365" s="203"/>
      <c r="R365" s="203"/>
      <c r="S365" s="203"/>
      <c r="T365" s="204"/>
      <c r="U365" s="204"/>
    </row>
    <row r="366" spans="1:21" x14ac:dyDescent="0.25">
      <c r="A366" s="201"/>
      <c r="B366" s="202"/>
      <c r="C366" s="202"/>
      <c r="D366" s="202"/>
      <c r="E366" s="202"/>
      <c r="F366" s="202"/>
      <c r="G366" s="202"/>
      <c r="H366" s="202"/>
      <c r="I366" s="202"/>
      <c r="J366" s="301"/>
      <c r="K366" s="301"/>
      <c r="L366" s="301"/>
      <c r="M366" s="301"/>
      <c r="N366" s="301"/>
      <c r="O366" s="302"/>
      <c r="P366" s="302"/>
      <c r="Q366" s="203"/>
      <c r="R366" s="203"/>
      <c r="S366" s="203"/>
      <c r="T366" s="204"/>
      <c r="U366" s="204"/>
    </row>
    <row r="367" spans="1:21" x14ac:dyDescent="0.25">
      <c r="A367" s="201"/>
      <c r="B367" s="202"/>
      <c r="C367" s="202"/>
      <c r="D367" s="202"/>
      <c r="E367" s="202"/>
      <c r="F367" s="202"/>
      <c r="G367" s="202"/>
      <c r="H367" s="202"/>
      <c r="I367" s="202"/>
      <c r="J367" s="301"/>
      <c r="K367" s="301"/>
      <c r="L367" s="301"/>
      <c r="M367" s="301"/>
      <c r="N367" s="301"/>
      <c r="O367" s="302"/>
      <c r="P367" s="302"/>
      <c r="Q367" s="203"/>
      <c r="R367" s="203"/>
      <c r="S367" s="203"/>
      <c r="T367" s="204"/>
      <c r="U367" s="204"/>
    </row>
    <row r="368" spans="1:21" x14ac:dyDescent="0.25">
      <c r="A368" s="201"/>
      <c r="B368" s="202"/>
      <c r="C368" s="202"/>
      <c r="D368" s="202"/>
      <c r="E368" s="202"/>
      <c r="F368" s="202"/>
      <c r="G368" s="202"/>
      <c r="H368" s="202"/>
      <c r="I368" s="202"/>
      <c r="J368" s="301"/>
      <c r="K368" s="301"/>
      <c r="L368" s="301"/>
      <c r="M368" s="301"/>
      <c r="N368" s="301"/>
      <c r="O368" s="302"/>
      <c r="P368" s="302"/>
      <c r="Q368" s="203"/>
      <c r="R368" s="203"/>
      <c r="S368" s="203"/>
      <c r="T368" s="204"/>
      <c r="U368" s="204"/>
    </row>
    <row r="369" spans="1:21" x14ac:dyDescent="0.25">
      <c r="A369" s="201"/>
      <c r="B369" s="202"/>
      <c r="C369" s="202"/>
      <c r="D369" s="202"/>
      <c r="E369" s="202"/>
      <c r="F369" s="202"/>
      <c r="G369" s="202"/>
      <c r="H369" s="202"/>
      <c r="I369" s="202"/>
      <c r="J369" s="301"/>
      <c r="K369" s="301"/>
      <c r="L369" s="301"/>
      <c r="M369" s="301"/>
      <c r="N369" s="301"/>
      <c r="O369" s="302"/>
      <c r="P369" s="302"/>
      <c r="Q369" s="203"/>
      <c r="R369" s="203"/>
      <c r="S369" s="203"/>
      <c r="T369" s="204"/>
      <c r="U369" s="204"/>
    </row>
    <row r="370" spans="1:21" x14ac:dyDescent="0.25">
      <c r="A370" s="201"/>
      <c r="B370" s="202"/>
      <c r="C370" s="202"/>
      <c r="D370" s="202"/>
      <c r="E370" s="202"/>
      <c r="F370" s="202"/>
      <c r="G370" s="202"/>
      <c r="H370" s="202"/>
      <c r="I370" s="202"/>
      <c r="J370" s="301"/>
      <c r="K370" s="301"/>
      <c r="L370" s="301"/>
      <c r="M370" s="301"/>
      <c r="N370" s="301"/>
      <c r="O370" s="302"/>
      <c r="P370" s="302"/>
      <c r="Q370" s="203"/>
      <c r="R370" s="203"/>
      <c r="S370" s="203"/>
      <c r="T370" s="204"/>
      <c r="U370" s="204"/>
    </row>
    <row r="371" spans="1:21" x14ac:dyDescent="0.25">
      <c r="A371" s="201"/>
      <c r="B371" s="202"/>
      <c r="C371" s="202"/>
      <c r="D371" s="202"/>
      <c r="E371" s="202"/>
      <c r="F371" s="202"/>
      <c r="G371" s="202"/>
      <c r="H371" s="202"/>
      <c r="I371" s="202"/>
      <c r="J371" s="301"/>
      <c r="K371" s="301"/>
      <c r="L371" s="301"/>
      <c r="M371" s="301"/>
      <c r="N371" s="301"/>
      <c r="O371" s="302"/>
      <c r="P371" s="302"/>
      <c r="Q371" s="203"/>
      <c r="R371" s="203"/>
      <c r="S371" s="203"/>
      <c r="T371" s="204"/>
      <c r="U371" s="204"/>
    </row>
    <row r="372" spans="1:21" x14ac:dyDescent="0.25">
      <c r="A372" s="201"/>
      <c r="B372" s="202"/>
      <c r="C372" s="202"/>
      <c r="D372" s="202"/>
      <c r="E372" s="202"/>
      <c r="F372" s="202"/>
      <c r="G372" s="202"/>
      <c r="H372" s="202"/>
      <c r="I372" s="202"/>
      <c r="J372" s="301"/>
      <c r="K372" s="301"/>
      <c r="L372" s="301"/>
      <c r="M372" s="301"/>
      <c r="N372" s="301"/>
      <c r="O372" s="302"/>
      <c r="P372" s="302"/>
      <c r="Q372" s="203"/>
      <c r="R372" s="203"/>
      <c r="S372" s="203"/>
      <c r="T372" s="204"/>
      <c r="U372" s="204"/>
    </row>
    <row r="373" spans="1:21" x14ac:dyDescent="0.25">
      <c r="A373" s="201"/>
      <c r="B373" s="202"/>
      <c r="C373" s="202"/>
      <c r="D373" s="202"/>
      <c r="E373" s="202"/>
      <c r="F373" s="202"/>
      <c r="G373" s="202"/>
      <c r="H373" s="202"/>
      <c r="I373" s="202"/>
      <c r="J373" s="301"/>
      <c r="K373" s="301"/>
      <c r="L373" s="301"/>
      <c r="M373" s="301"/>
      <c r="N373" s="301"/>
      <c r="O373" s="302"/>
      <c r="P373" s="302"/>
      <c r="Q373" s="203"/>
      <c r="R373" s="203"/>
      <c r="S373" s="203"/>
      <c r="T373" s="204"/>
      <c r="U373" s="204"/>
    </row>
    <row r="374" spans="1:21" x14ac:dyDescent="0.25">
      <c r="A374" s="201"/>
      <c r="B374" s="202"/>
      <c r="C374" s="202"/>
      <c r="D374" s="202"/>
      <c r="E374" s="202"/>
      <c r="F374" s="202"/>
      <c r="G374" s="202"/>
      <c r="H374" s="202"/>
      <c r="I374" s="202"/>
      <c r="J374" s="301"/>
      <c r="K374" s="301"/>
      <c r="L374" s="301"/>
      <c r="M374" s="301"/>
      <c r="N374" s="301"/>
      <c r="O374" s="302"/>
      <c r="P374" s="302"/>
      <c r="Q374" s="203"/>
      <c r="R374" s="203"/>
      <c r="S374" s="203"/>
      <c r="T374" s="204"/>
      <c r="U374" s="204"/>
    </row>
    <row r="375" spans="1:21" x14ac:dyDescent="0.25">
      <c r="A375" s="201"/>
      <c r="B375" s="202"/>
      <c r="C375" s="202"/>
      <c r="D375" s="202"/>
      <c r="E375" s="202"/>
      <c r="F375" s="202"/>
      <c r="G375" s="202"/>
      <c r="H375" s="202"/>
      <c r="I375" s="202"/>
      <c r="J375" s="301"/>
      <c r="K375" s="301"/>
      <c r="L375" s="301"/>
      <c r="M375" s="301"/>
      <c r="N375" s="301"/>
      <c r="O375" s="302"/>
      <c r="P375" s="302"/>
      <c r="Q375" s="203"/>
      <c r="R375" s="203"/>
      <c r="S375" s="203"/>
      <c r="T375" s="204"/>
      <c r="U375" s="204"/>
    </row>
    <row r="376" spans="1:21" x14ac:dyDescent="0.25">
      <c r="A376" s="201"/>
      <c r="B376" s="202"/>
      <c r="C376" s="202"/>
      <c r="D376" s="202"/>
      <c r="E376" s="202"/>
      <c r="F376" s="202"/>
      <c r="G376" s="202"/>
      <c r="H376" s="202"/>
      <c r="I376" s="202"/>
      <c r="J376" s="301"/>
      <c r="K376" s="301"/>
      <c r="L376" s="301"/>
      <c r="M376" s="301"/>
      <c r="N376" s="301"/>
      <c r="O376" s="302"/>
      <c r="P376" s="302"/>
      <c r="Q376" s="203"/>
      <c r="R376" s="203"/>
      <c r="S376" s="203"/>
      <c r="T376" s="204"/>
      <c r="U376" s="204"/>
    </row>
    <row r="377" spans="1:21" x14ac:dyDescent="0.25">
      <c r="A377" s="201"/>
      <c r="B377" s="202"/>
      <c r="C377" s="202"/>
      <c r="D377" s="202"/>
      <c r="E377" s="202"/>
      <c r="F377" s="202"/>
      <c r="G377" s="202"/>
      <c r="H377" s="202"/>
      <c r="I377" s="202"/>
      <c r="J377" s="301"/>
      <c r="K377" s="301"/>
      <c r="L377" s="301"/>
      <c r="M377" s="301"/>
      <c r="N377" s="301"/>
      <c r="O377" s="302"/>
      <c r="P377" s="302"/>
      <c r="Q377" s="203"/>
      <c r="R377" s="203"/>
      <c r="S377" s="203"/>
      <c r="T377" s="204"/>
      <c r="U377" s="204"/>
    </row>
    <row r="378" spans="1:21" x14ac:dyDescent="0.25">
      <c r="A378" s="201"/>
      <c r="B378" s="202"/>
      <c r="C378" s="202"/>
      <c r="D378" s="202"/>
      <c r="E378" s="202"/>
      <c r="F378" s="202"/>
      <c r="G378" s="202"/>
      <c r="H378" s="202"/>
      <c r="I378" s="202"/>
      <c r="J378" s="301"/>
      <c r="K378" s="301"/>
      <c r="L378" s="301"/>
      <c r="M378" s="301"/>
      <c r="N378" s="301"/>
      <c r="O378" s="302"/>
      <c r="P378" s="302"/>
      <c r="Q378" s="203"/>
      <c r="R378" s="203"/>
      <c r="S378" s="203"/>
      <c r="T378" s="204"/>
      <c r="U378" s="204"/>
    </row>
    <row r="379" spans="1:21" x14ac:dyDescent="0.25">
      <c r="A379" s="201"/>
      <c r="B379" s="202"/>
      <c r="C379" s="202"/>
      <c r="D379" s="202"/>
      <c r="E379" s="202"/>
      <c r="F379" s="202"/>
      <c r="G379" s="202"/>
      <c r="H379" s="202"/>
      <c r="I379" s="202"/>
      <c r="J379" s="301"/>
      <c r="K379" s="301"/>
      <c r="L379" s="301"/>
      <c r="M379" s="301"/>
      <c r="N379" s="301"/>
      <c r="O379" s="302"/>
      <c r="P379" s="302"/>
      <c r="Q379" s="203"/>
      <c r="R379" s="203"/>
      <c r="S379" s="203"/>
      <c r="T379" s="204"/>
      <c r="U379" s="204"/>
    </row>
    <row r="380" spans="1:21" x14ac:dyDescent="0.25">
      <c r="A380" s="201"/>
      <c r="B380" s="202"/>
      <c r="C380" s="202"/>
      <c r="D380" s="202"/>
      <c r="E380" s="202"/>
      <c r="F380" s="202"/>
      <c r="G380" s="202"/>
      <c r="H380" s="202"/>
      <c r="I380" s="202"/>
      <c r="J380" s="301"/>
      <c r="K380" s="301"/>
      <c r="L380" s="301"/>
      <c r="M380" s="301"/>
      <c r="N380" s="301"/>
      <c r="O380" s="302"/>
      <c r="P380" s="302"/>
      <c r="Q380" s="203"/>
      <c r="R380" s="203"/>
      <c r="S380" s="203"/>
      <c r="T380" s="204"/>
      <c r="U380" s="204"/>
    </row>
    <row r="381" spans="1:21" x14ac:dyDescent="0.25">
      <c r="A381" s="201"/>
      <c r="B381" s="202"/>
      <c r="C381" s="202"/>
      <c r="D381" s="202"/>
      <c r="E381" s="202"/>
      <c r="F381" s="202"/>
      <c r="G381" s="202"/>
      <c r="H381" s="202"/>
      <c r="I381" s="202"/>
      <c r="J381" s="301"/>
      <c r="K381" s="301"/>
      <c r="L381" s="301"/>
      <c r="M381" s="301"/>
      <c r="N381" s="301"/>
      <c r="O381" s="302"/>
      <c r="P381" s="302"/>
      <c r="Q381" s="203"/>
      <c r="R381" s="203"/>
      <c r="S381" s="203"/>
      <c r="T381" s="204"/>
      <c r="U381" s="204"/>
    </row>
    <row r="382" spans="1:21" x14ac:dyDescent="0.25">
      <c r="A382" s="201"/>
      <c r="B382" s="202"/>
      <c r="C382" s="202"/>
      <c r="D382" s="202"/>
      <c r="E382" s="202"/>
      <c r="F382" s="202"/>
      <c r="G382" s="202"/>
      <c r="H382" s="202"/>
      <c r="I382" s="202"/>
      <c r="J382" s="301"/>
      <c r="K382" s="301"/>
      <c r="L382" s="301"/>
      <c r="M382" s="301"/>
      <c r="N382" s="301"/>
      <c r="O382" s="302"/>
      <c r="P382" s="302"/>
      <c r="Q382" s="203"/>
      <c r="R382" s="203"/>
      <c r="S382" s="203"/>
      <c r="T382" s="204"/>
      <c r="U382" s="204"/>
    </row>
    <row r="383" spans="1:21" x14ac:dyDescent="0.25">
      <c r="A383" s="201"/>
      <c r="B383" s="202"/>
      <c r="C383" s="202"/>
      <c r="D383" s="202"/>
      <c r="E383" s="202"/>
      <c r="F383" s="202"/>
      <c r="G383" s="202"/>
      <c r="H383" s="202"/>
      <c r="I383" s="202"/>
      <c r="J383" s="301"/>
      <c r="K383" s="301"/>
      <c r="L383" s="301"/>
      <c r="M383" s="301"/>
      <c r="N383" s="301"/>
      <c r="O383" s="302"/>
      <c r="P383" s="302"/>
      <c r="Q383" s="203"/>
      <c r="R383" s="203"/>
      <c r="S383" s="203"/>
      <c r="T383" s="204"/>
      <c r="U383" s="204"/>
    </row>
    <row r="384" spans="1:21" x14ac:dyDescent="0.25">
      <c r="A384" s="201"/>
      <c r="B384" s="202"/>
      <c r="C384" s="202"/>
      <c r="D384" s="202"/>
      <c r="E384" s="202"/>
      <c r="F384" s="202"/>
      <c r="G384" s="202"/>
      <c r="H384" s="202"/>
      <c r="I384" s="202"/>
      <c r="J384" s="301"/>
      <c r="K384" s="301"/>
      <c r="L384" s="301"/>
      <c r="M384" s="301"/>
      <c r="N384" s="301"/>
      <c r="O384" s="302"/>
      <c r="P384" s="302"/>
      <c r="Q384" s="203"/>
      <c r="R384" s="203"/>
      <c r="S384" s="203"/>
      <c r="T384" s="204"/>
      <c r="U384" s="204"/>
    </row>
    <row r="385" spans="1:21" x14ac:dyDescent="0.25">
      <c r="A385" s="201"/>
      <c r="B385" s="202"/>
      <c r="C385" s="202"/>
      <c r="D385" s="202"/>
      <c r="E385" s="202"/>
      <c r="F385" s="202"/>
      <c r="G385" s="202"/>
      <c r="H385" s="202"/>
      <c r="I385" s="202"/>
      <c r="J385" s="301"/>
      <c r="K385" s="301"/>
      <c r="L385" s="301"/>
      <c r="M385" s="301"/>
      <c r="N385" s="301"/>
      <c r="O385" s="302"/>
      <c r="P385" s="302"/>
      <c r="Q385" s="203"/>
      <c r="R385" s="203"/>
      <c r="S385" s="203"/>
      <c r="T385" s="204"/>
      <c r="U385" s="204"/>
    </row>
    <row r="386" spans="1:21" x14ac:dyDescent="0.25">
      <c r="A386" s="201"/>
      <c r="B386" s="202"/>
      <c r="C386" s="202"/>
      <c r="D386" s="202"/>
      <c r="E386" s="202"/>
      <c r="F386" s="202"/>
      <c r="G386" s="202"/>
      <c r="H386" s="202"/>
      <c r="I386" s="202"/>
      <c r="J386" s="301"/>
      <c r="K386" s="301"/>
      <c r="L386" s="301"/>
      <c r="M386" s="301"/>
      <c r="N386" s="301"/>
      <c r="O386" s="302"/>
      <c r="P386" s="302"/>
      <c r="Q386" s="203"/>
      <c r="R386" s="203"/>
      <c r="S386" s="203"/>
      <c r="T386" s="204"/>
      <c r="U386" s="204"/>
    </row>
    <row r="387" spans="1:21" x14ac:dyDescent="0.25">
      <c r="A387" s="201"/>
      <c r="B387" s="202"/>
      <c r="C387" s="202"/>
      <c r="D387" s="202"/>
      <c r="E387" s="202"/>
      <c r="F387" s="202"/>
      <c r="G387" s="202"/>
      <c r="H387" s="202"/>
      <c r="I387" s="202"/>
      <c r="J387" s="301"/>
      <c r="K387" s="301"/>
      <c r="L387" s="301"/>
      <c r="M387" s="301"/>
      <c r="N387" s="301"/>
      <c r="O387" s="302"/>
      <c r="P387" s="302"/>
      <c r="Q387" s="203"/>
      <c r="R387" s="203"/>
      <c r="S387" s="203"/>
      <c r="T387" s="204"/>
      <c r="U387" s="204"/>
    </row>
    <row r="388" spans="1:21" x14ac:dyDescent="0.25">
      <c r="A388" s="201"/>
      <c r="B388" s="202"/>
      <c r="C388" s="202"/>
      <c r="D388" s="202"/>
      <c r="E388" s="202"/>
      <c r="F388" s="202"/>
      <c r="G388" s="202"/>
      <c r="H388" s="202"/>
      <c r="I388" s="202"/>
      <c r="J388" s="301"/>
      <c r="K388" s="301"/>
      <c r="L388" s="301"/>
      <c r="M388" s="301"/>
      <c r="N388" s="301"/>
      <c r="O388" s="302"/>
      <c r="P388" s="302"/>
      <c r="Q388" s="203"/>
      <c r="R388" s="203"/>
      <c r="S388" s="203"/>
      <c r="T388" s="204"/>
      <c r="U388" s="204"/>
    </row>
    <row r="389" spans="1:21" x14ac:dyDescent="0.25">
      <c r="A389" s="201"/>
      <c r="B389" s="202"/>
      <c r="C389" s="202"/>
      <c r="D389" s="202"/>
      <c r="E389" s="202"/>
      <c r="F389" s="202"/>
      <c r="G389" s="202"/>
      <c r="H389" s="202"/>
      <c r="I389" s="202"/>
      <c r="J389" s="301"/>
      <c r="K389" s="301"/>
      <c r="L389" s="301"/>
      <c r="M389" s="301"/>
      <c r="N389" s="301"/>
      <c r="O389" s="302"/>
      <c r="P389" s="302"/>
      <c r="Q389" s="203"/>
      <c r="R389" s="203"/>
      <c r="S389" s="203"/>
      <c r="T389" s="204"/>
      <c r="U389" s="204"/>
    </row>
    <row r="390" spans="1:21" x14ac:dyDescent="0.25">
      <c r="A390" s="201"/>
      <c r="B390" s="202"/>
      <c r="C390" s="202"/>
      <c r="D390" s="202"/>
      <c r="E390" s="202"/>
      <c r="F390" s="202"/>
      <c r="G390" s="202"/>
      <c r="H390" s="202"/>
      <c r="I390" s="202"/>
      <c r="J390" s="301"/>
      <c r="K390" s="301"/>
      <c r="L390" s="301"/>
      <c r="M390" s="301"/>
      <c r="N390" s="301"/>
      <c r="O390" s="302"/>
      <c r="P390" s="302"/>
      <c r="Q390" s="203"/>
      <c r="R390" s="203"/>
      <c r="S390" s="203"/>
      <c r="T390" s="204"/>
      <c r="U390" s="204"/>
    </row>
    <row r="391" spans="1:21" x14ac:dyDescent="0.25">
      <c r="A391" s="201"/>
      <c r="B391" s="202"/>
      <c r="C391" s="202"/>
      <c r="D391" s="202"/>
      <c r="E391" s="202"/>
      <c r="F391" s="202"/>
      <c r="G391" s="202"/>
      <c r="H391" s="202"/>
      <c r="I391" s="202"/>
      <c r="J391" s="301"/>
      <c r="K391" s="301"/>
      <c r="L391" s="301"/>
      <c r="M391" s="301"/>
      <c r="N391" s="301"/>
      <c r="O391" s="302"/>
      <c r="P391" s="302"/>
      <c r="Q391" s="203"/>
      <c r="R391" s="203"/>
      <c r="S391" s="203"/>
      <c r="T391" s="204"/>
      <c r="U391" s="204"/>
    </row>
    <row r="392" spans="1:21" x14ac:dyDescent="0.25">
      <c r="A392" s="201"/>
      <c r="B392" s="202"/>
      <c r="C392" s="202"/>
      <c r="D392" s="202"/>
      <c r="E392" s="202"/>
      <c r="F392" s="202"/>
      <c r="G392" s="202"/>
      <c r="H392" s="202"/>
      <c r="I392" s="202"/>
      <c r="J392" s="301"/>
      <c r="K392" s="301"/>
      <c r="L392" s="301"/>
      <c r="M392" s="301"/>
      <c r="N392" s="301"/>
      <c r="O392" s="302"/>
      <c r="P392" s="302"/>
      <c r="Q392" s="203"/>
      <c r="R392" s="203"/>
      <c r="S392" s="203"/>
      <c r="T392" s="204"/>
      <c r="U392" s="204"/>
    </row>
    <row r="393" spans="1:21" x14ac:dyDescent="0.25">
      <c r="A393" s="201"/>
      <c r="B393" s="202"/>
      <c r="C393" s="202"/>
      <c r="D393" s="202"/>
      <c r="E393" s="202"/>
      <c r="F393" s="202"/>
      <c r="G393" s="202"/>
      <c r="H393" s="202"/>
      <c r="I393" s="202"/>
      <c r="J393" s="301"/>
      <c r="K393" s="301"/>
      <c r="L393" s="301"/>
      <c r="M393" s="301"/>
      <c r="N393" s="301"/>
      <c r="O393" s="302"/>
      <c r="P393" s="302"/>
      <c r="Q393" s="203"/>
      <c r="R393" s="203"/>
      <c r="S393" s="203"/>
      <c r="T393" s="204"/>
      <c r="U393" s="204"/>
    </row>
    <row r="394" spans="1:21" x14ac:dyDescent="0.25">
      <c r="A394" s="201"/>
      <c r="B394" s="202"/>
      <c r="C394" s="202"/>
      <c r="D394" s="202"/>
      <c r="E394" s="202"/>
      <c r="F394" s="202"/>
      <c r="G394" s="202"/>
      <c r="H394" s="202"/>
      <c r="I394" s="202"/>
      <c r="J394" s="301"/>
      <c r="K394" s="301"/>
      <c r="L394" s="301"/>
      <c r="M394" s="301"/>
      <c r="N394" s="301"/>
      <c r="O394" s="302"/>
      <c r="P394" s="302"/>
      <c r="Q394" s="203"/>
      <c r="R394" s="203"/>
      <c r="S394" s="203"/>
      <c r="T394" s="204"/>
      <c r="U394" s="204"/>
    </row>
    <row r="395" spans="1:21" x14ac:dyDescent="0.25">
      <c r="A395" s="201"/>
      <c r="B395" s="202"/>
      <c r="C395" s="202"/>
      <c r="D395" s="202"/>
      <c r="E395" s="202"/>
      <c r="F395" s="202"/>
      <c r="G395" s="202"/>
      <c r="H395" s="202"/>
      <c r="I395" s="202"/>
      <c r="J395" s="301"/>
      <c r="K395" s="301"/>
      <c r="L395" s="301"/>
      <c r="M395" s="301"/>
      <c r="N395" s="301"/>
      <c r="O395" s="302"/>
      <c r="P395" s="302"/>
      <c r="Q395" s="203"/>
      <c r="R395" s="203"/>
      <c r="S395" s="203"/>
      <c r="T395" s="204"/>
      <c r="U395" s="204"/>
    </row>
    <row r="396" spans="1:21" x14ac:dyDescent="0.25">
      <c r="A396" s="201"/>
      <c r="B396" s="202"/>
      <c r="C396" s="202"/>
      <c r="D396" s="202"/>
      <c r="E396" s="202"/>
      <c r="F396" s="202"/>
      <c r="G396" s="202"/>
      <c r="H396" s="202"/>
      <c r="I396" s="202"/>
      <c r="J396" s="301"/>
      <c r="K396" s="301"/>
      <c r="L396" s="301"/>
      <c r="M396" s="301"/>
      <c r="N396" s="301"/>
      <c r="O396" s="302"/>
      <c r="P396" s="302"/>
      <c r="Q396" s="203"/>
      <c r="R396" s="203"/>
      <c r="S396" s="203"/>
      <c r="T396" s="204"/>
      <c r="U396" s="204"/>
    </row>
    <row r="397" spans="1:21" x14ac:dyDescent="0.25">
      <c r="A397" s="201"/>
      <c r="B397" s="202"/>
      <c r="C397" s="202"/>
      <c r="D397" s="202"/>
      <c r="E397" s="202"/>
      <c r="F397" s="202"/>
      <c r="G397" s="202"/>
      <c r="H397" s="202"/>
      <c r="I397" s="202"/>
      <c r="J397" s="301"/>
      <c r="K397" s="301"/>
      <c r="L397" s="301"/>
      <c r="M397" s="301"/>
      <c r="N397" s="301"/>
      <c r="O397" s="302"/>
      <c r="P397" s="302"/>
      <c r="Q397" s="203"/>
      <c r="R397" s="203"/>
      <c r="S397" s="203"/>
      <c r="T397" s="204"/>
      <c r="U397" s="204"/>
    </row>
    <row r="398" spans="1:21" x14ac:dyDescent="0.25">
      <c r="A398" s="201"/>
      <c r="B398" s="202"/>
      <c r="C398" s="202"/>
      <c r="D398" s="202"/>
      <c r="E398" s="202"/>
      <c r="F398" s="202"/>
      <c r="G398" s="202"/>
      <c r="H398" s="202"/>
      <c r="I398" s="202"/>
      <c r="J398" s="301"/>
      <c r="K398" s="301"/>
      <c r="L398" s="301"/>
      <c r="M398" s="301"/>
      <c r="N398" s="301"/>
      <c r="O398" s="302"/>
      <c r="P398" s="302"/>
      <c r="Q398" s="203"/>
      <c r="R398" s="203"/>
      <c r="S398" s="203"/>
      <c r="T398" s="204"/>
      <c r="U398" s="204"/>
    </row>
    <row r="399" spans="1:21" x14ac:dyDescent="0.25">
      <c r="A399" s="201"/>
      <c r="B399" s="202"/>
      <c r="C399" s="202"/>
      <c r="D399" s="202"/>
      <c r="E399" s="202"/>
      <c r="F399" s="202"/>
      <c r="G399" s="202"/>
      <c r="H399" s="202"/>
      <c r="I399" s="202"/>
      <c r="J399" s="301"/>
      <c r="K399" s="301"/>
      <c r="L399" s="301"/>
      <c r="M399" s="301"/>
      <c r="N399" s="301"/>
      <c r="O399" s="302"/>
      <c r="P399" s="302"/>
      <c r="Q399" s="203"/>
      <c r="R399" s="203"/>
      <c r="S399" s="203"/>
      <c r="T399" s="204"/>
      <c r="U399" s="204"/>
    </row>
    <row r="400" spans="1:21" x14ac:dyDescent="0.25">
      <c r="A400" s="201"/>
      <c r="B400" s="202"/>
      <c r="C400" s="202"/>
      <c r="D400" s="202"/>
      <c r="E400" s="202"/>
      <c r="F400" s="202"/>
      <c r="G400" s="202"/>
      <c r="H400" s="202"/>
      <c r="I400" s="202"/>
      <c r="J400" s="301"/>
      <c r="K400" s="301"/>
      <c r="L400" s="301"/>
      <c r="M400" s="301"/>
      <c r="N400" s="301"/>
      <c r="O400" s="302"/>
      <c r="P400" s="302"/>
      <c r="Q400" s="203"/>
      <c r="R400" s="203"/>
      <c r="S400" s="203"/>
      <c r="T400" s="204"/>
      <c r="U400" s="204"/>
    </row>
    <row r="401" spans="1:21" x14ac:dyDescent="0.25">
      <c r="A401" s="201"/>
      <c r="B401" s="202"/>
      <c r="C401" s="202"/>
      <c r="D401" s="202"/>
      <c r="E401" s="202"/>
      <c r="F401" s="202"/>
      <c r="G401" s="202"/>
      <c r="H401" s="202"/>
      <c r="I401" s="202"/>
      <c r="J401" s="301"/>
      <c r="K401" s="301"/>
      <c r="L401" s="301"/>
      <c r="M401" s="301"/>
      <c r="N401" s="301"/>
      <c r="O401" s="302"/>
      <c r="P401" s="302"/>
      <c r="Q401" s="203"/>
      <c r="R401" s="203"/>
      <c r="S401" s="203"/>
      <c r="T401" s="204"/>
      <c r="U401" s="204"/>
    </row>
    <row r="402" spans="1:21" x14ac:dyDescent="0.25">
      <c r="A402" s="201"/>
      <c r="B402" s="202"/>
      <c r="C402" s="202"/>
      <c r="D402" s="202"/>
      <c r="E402" s="202"/>
      <c r="F402" s="202"/>
      <c r="G402" s="202"/>
      <c r="H402" s="202"/>
      <c r="I402" s="202"/>
      <c r="J402" s="301"/>
      <c r="K402" s="301"/>
      <c r="L402" s="301"/>
      <c r="M402" s="301"/>
      <c r="N402" s="301"/>
      <c r="O402" s="302"/>
      <c r="P402" s="302"/>
      <c r="Q402" s="203"/>
      <c r="R402" s="203"/>
      <c r="S402" s="203"/>
      <c r="T402" s="204"/>
      <c r="U402" s="204"/>
    </row>
    <row r="403" spans="1:21" x14ac:dyDescent="0.25">
      <c r="A403" s="201"/>
      <c r="B403" s="202"/>
      <c r="C403" s="202"/>
      <c r="D403" s="202"/>
      <c r="E403" s="202"/>
      <c r="F403" s="202"/>
      <c r="G403" s="202"/>
      <c r="H403" s="202"/>
      <c r="I403" s="202"/>
      <c r="J403" s="301"/>
      <c r="K403" s="301"/>
      <c r="L403" s="301"/>
      <c r="M403" s="301"/>
      <c r="N403" s="301"/>
      <c r="O403" s="302"/>
      <c r="P403" s="302"/>
      <c r="Q403" s="203"/>
      <c r="R403" s="203"/>
      <c r="S403" s="203"/>
      <c r="T403" s="204"/>
      <c r="U403" s="204"/>
    </row>
    <row r="404" spans="1:21" x14ac:dyDescent="0.25">
      <c r="A404" s="201"/>
      <c r="B404" s="202"/>
      <c r="C404" s="202"/>
      <c r="D404" s="202"/>
      <c r="E404" s="202"/>
      <c r="F404" s="202"/>
      <c r="G404" s="202"/>
      <c r="H404" s="202"/>
      <c r="I404" s="202"/>
      <c r="J404" s="301"/>
      <c r="K404" s="301"/>
      <c r="L404" s="301"/>
      <c r="M404" s="301"/>
      <c r="N404" s="301"/>
      <c r="O404" s="302"/>
      <c r="P404" s="302"/>
      <c r="Q404" s="203"/>
      <c r="R404" s="203"/>
      <c r="S404" s="203"/>
      <c r="T404" s="204"/>
      <c r="U404" s="204"/>
    </row>
    <row r="405" spans="1:21" x14ac:dyDescent="0.25">
      <c r="A405" s="201"/>
      <c r="B405" s="202"/>
      <c r="C405" s="202"/>
      <c r="D405" s="202"/>
      <c r="E405" s="202"/>
      <c r="F405" s="202"/>
      <c r="G405" s="202"/>
      <c r="H405" s="202"/>
      <c r="I405" s="202"/>
      <c r="J405" s="301"/>
      <c r="K405" s="301"/>
      <c r="L405" s="301"/>
      <c r="M405" s="301"/>
      <c r="N405" s="301"/>
      <c r="O405" s="302"/>
      <c r="P405" s="302"/>
      <c r="Q405" s="203"/>
      <c r="R405" s="203"/>
      <c r="S405" s="203"/>
      <c r="T405" s="204"/>
      <c r="U405" s="204"/>
    </row>
    <row r="406" spans="1:21" x14ac:dyDescent="0.25">
      <c r="A406" s="201"/>
      <c r="B406" s="202"/>
      <c r="C406" s="202"/>
      <c r="D406" s="202"/>
      <c r="E406" s="202"/>
      <c r="F406" s="202"/>
      <c r="G406" s="202"/>
      <c r="H406" s="202"/>
      <c r="I406" s="202"/>
      <c r="J406" s="301"/>
      <c r="K406" s="301"/>
      <c r="L406" s="301"/>
      <c r="M406" s="301"/>
      <c r="N406" s="301"/>
      <c r="O406" s="302"/>
      <c r="P406" s="302"/>
      <c r="Q406" s="203"/>
      <c r="R406" s="203"/>
      <c r="S406" s="203"/>
      <c r="T406" s="204"/>
      <c r="U406" s="204"/>
    </row>
    <row r="407" spans="1:21" x14ac:dyDescent="0.25">
      <c r="A407" s="201"/>
      <c r="B407" s="202"/>
      <c r="C407" s="202"/>
      <c r="D407" s="202"/>
      <c r="E407" s="202"/>
      <c r="F407" s="202"/>
      <c r="G407" s="202"/>
      <c r="H407" s="202"/>
      <c r="I407" s="202"/>
      <c r="J407" s="301"/>
      <c r="K407" s="301"/>
      <c r="L407" s="301"/>
      <c r="M407" s="301"/>
      <c r="N407" s="301"/>
      <c r="O407" s="302"/>
      <c r="P407" s="302"/>
      <c r="Q407" s="203"/>
      <c r="R407" s="203"/>
      <c r="S407" s="203"/>
      <c r="T407" s="204"/>
      <c r="U407" s="204"/>
    </row>
    <row r="408" spans="1:21" x14ac:dyDescent="0.25">
      <c r="A408" s="201"/>
      <c r="B408" s="202"/>
      <c r="C408" s="202"/>
      <c r="D408" s="202"/>
      <c r="E408" s="202"/>
      <c r="F408" s="202"/>
      <c r="G408" s="202"/>
      <c r="H408" s="202"/>
      <c r="I408" s="202"/>
      <c r="J408" s="301"/>
      <c r="K408" s="301"/>
      <c r="L408" s="301"/>
      <c r="M408" s="301"/>
      <c r="N408" s="301"/>
      <c r="O408" s="302"/>
      <c r="P408" s="302"/>
      <c r="Q408" s="203"/>
      <c r="R408" s="203"/>
      <c r="S408" s="203"/>
      <c r="T408" s="204"/>
      <c r="U408" s="204"/>
    </row>
    <row r="409" spans="1:21" x14ac:dyDescent="0.25">
      <c r="A409" s="201"/>
      <c r="B409" s="202"/>
      <c r="C409" s="202"/>
      <c r="D409" s="202"/>
      <c r="E409" s="202"/>
      <c r="F409" s="202"/>
      <c r="G409" s="202"/>
      <c r="H409" s="202"/>
      <c r="I409" s="202"/>
      <c r="J409" s="301"/>
      <c r="K409" s="301"/>
      <c r="L409" s="301"/>
      <c r="M409" s="301"/>
      <c r="N409" s="301"/>
      <c r="O409" s="302"/>
      <c r="P409" s="302"/>
      <c r="Q409" s="203"/>
      <c r="R409" s="203"/>
      <c r="S409" s="203"/>
      <c r="T409" s="204"/>
      <c r="U409" s="204"/>
    </row>
    <row r="410" spans="1:21" x14ac:dyDescent="0.25">
      <c r="A410" s="201"/>
      <c r="B410" s="202"/>
      <c r="C410" s="202"/>
      <c r="D410" s="202"/>
      <c r="E410" s="202"/>
      <c r="F410" s="202"/>
      <c r="G410" s="202"/>
      <c r="H410" s="202"/>
      <c r="I410" s="202"/>
      <c r="J410" s="301"/>
      <c r="K410" s="301"/>
      <c r="L410" s="301"/>
      <c r="M410" s="301"/>
      <c r="N410" s="301"/>
      <c r="O410" s="302"/>
      <c r="P410" s="302"/>
      <c r="Q410" s="203"/>
      <c r="R410" s="203"/>
      <c r="S410" s="203"/>
      <c r="T410" s="204"/>
      <c r="U410" s="204"/>
    </row>
    <row r="411" spans="1:21" x14ac:dyDescent="0.25">
      <c r="A411" s="201"/>
      <c r="B411" s="202"/>
      <c r="C411" s="202"/>
      <c r="D411" s="202"/>
      <c r="E411" s="202"/>
      <c r="F411" s="202"/>
      <c r="G411" s="202"/>
      <c r="H411" s="202"/>
      <c r="I411" s="202"/>
      <c r="J411" s="301"/>
      <c r="K411" s="301"/>
      <c r="L411" s="301"/>
      <c r="M411" s="301"/>
      <c r="N411" s="301"/>
      <c r="O411" s="302"/>
      <c r="P411" s="302"/>
      <c r="Q411" s="203"/>
      <c r="R411" s="203"/>
      <c r="S411" s="203"/>
      <c r="T411" s="204"/>
      <c r="U411" s="204"/>
    </row>
    <row r="412" spans="1:21" x14ac:dyDescent="0.25">
      <c r="A412" s="201"/>
      <c r="B412" s="202"/>
      <c r="C412" s="202"/>
      <c r="D412" s="202"/>
      <c r="E412" s="202"/>
      <c r="F412" s="202"/>
      <c r="G412" s="202"/>
      <c r="H412" s="202"/>
      <c r="I412" s="202"/>
      <c r="J412" s="301"/>
      <c r="K412" s="301"/>
      <c r="L412" s="301"/>
      <c r="M412" s="301"/>
      <c r="N412" s="301"/>
      <c r="O412" s="302"/>
      <c r="P412" s="302"/>
      <c r="Q412" s="203"/>
      <c r="R412" s="203"/>
      <c r="S412" s="203"/>
      <c r="T412" s="204"/>
      <c r="U412" s="204"/>
    </row>
    <row r="413" spans="1:21" x14ac:dyDescent="0.25">
      <c r="A413" s="201"/>
      <c r="B413" s="202"/>
      <c r="C413" s="202"/>
      <c r="D413" s="202"/>
      <c r="E413" s="202"/>
      <c r="F413" s="202"/>
      <c r="G413" s="202"/>
      <c r="H413" s="202"/>
      <c r="I413" s="202"/>
      <c r="J413" s="301"/>
      <c r="K413" s="301"/>
      <c r="L413" s="301"/>
      <c r="M413" s="301"/>
      <c r="N413" s="301"/>
      <c r="O413" s="302"/>
      <c r="P413" s="302"/>
      <c r="Q413" s="203"/>
      <c r="R413" s="203"/>
      <c r="S413" s="203"/>
      <c r="T413" s="204"/>
      <c r="U413" s="204"/>
    </row>
    <row r="414" spans="1:21" x14ac:dyDescent="0.25">
      <c r="A414" s="201"/>
      <c r="B414" s="202"/>
      <c r="C414" s="202"/>
      <c r="D414" s="202"/>
      <c r="E414" s="202"/>
      <c r="F414" s="202"/>
      <c r="G414" s="202"/>
      <c r="H414" s="202"/>
      <c r="I414" s="202"/>
      <c r="J414" s="301"/>
      <c r="K414" s="301"/>
      <c r="L414" s="301"/>
      <c r="M414" s="301"/>
      <c r="N414" s="301"/>
      <c r="O414" s="302"/>
      <c r="P414" s="302"/>
      <c r="Q414" s="203"/>
      <c r="R414" s="203"/>
      <c r="S414" s="203"/>
      <c r="T414" s="204"/>
      <c r="U414" s="204"/>
    </row>
    <row r="415" spans="1:21" x14ac:dyDescent="0.25">
      <c r="A415" s="201"/>
      <c r="B415" s="202"/>
      <c r="C415" s="202"/>
      <c r="D415" s="202"/>
      <c r="E415" s="202"/>
      <c r="F415" s="202"/>
      <c r="G415" s="202"/>
      <c r="H415" s="202"/>
      <c r="I415" s="202"/>
      <c r="J415" s="301"/>
      <c r="K415" s="301"/>
      <c r="L415" s="301"/>
      <c r="M415" s="301"/>
      <c r="N415" s="301"/>
      <c r="O415" s="302"/>
      <c r="P415" s="302"/>
      <c r="Q415" s="203"/>
      <c r="R415" s="203"/>
      <c r="S415" s="203"/>
      <c r="T415" s="204"/>
      <c r="U415" s="204"/>
    </row>
    <row r="416" spans="1:21" x14ac:dyDescent="0.25">
      <c r="A416" s="201"/>
      <c r="B416" s="202"/>
      <c r="C416" s="202"/>
      <c r="D416" s="202"/>
      <c r="E416" s="202"/>
      <c r="F416" s="202"/>
      <c r="G416" s="202"/>
      <c r="H416" s="202"/>
      <c r="I416" s="202"/>
      <c r="J416" s="301"/>
      <c r="K416" s="301"/>
      <c r="L416" s="301"/>
      <c r="M416" s="301"/>
      <c r="N416" s="301"/>
      <c r="O416" s="302"/>
      <c r="P416" s="302"/>
      <c r="Q416" s="203"/>
      <c r="R416" s="203"/>
      <c r="S416" s="203"/>
      <c r="T416" s="204"/>
      <c r="U416" s="204"/>
    </row>
    <row r="417" spans="1:21" x14ac:dyDescent="0.25">
      <c r="A417" s="201"/>
      <c r="B417" s="202"/>
      <c r="C417" s="202"/>
      <c r="D417" s="202"/>
      <c r="E417" s="202"/>
      <c r="F417" s="202"/>
      <c r="G417" s="202"/>
      <c r="H417" s="202"/>
      <c r="I417" s="202"/>
      <c r="J417" s="301"/>
      <c r="K417" s="301"/>
      <c r="L417" s="301"/>
      <c r="M417" s="301"/>
      <c r="N417" s="301"/>
      <c r="O417" s="302"/>
      <c r="P417" s="302"/>
      <c r="Q417" s="203"/>
      <c r="R417" s="203"/>
      <c r="S417" s="203"/>
      <c r="T417" s="204"/>
      <c r="U417" s="204"/>
    </row>
    <row r="418" spans="1:21" x14ac:dyDescent="0.25">
      <c r="A418" s="201"/>
      <c r="B418" s="202"/>
      <c r="C418" s="202"/>
      <c r="D418" s="202"/>
      <c r="E418" s="202"/>
      <c r="F418" s="202"/>
      <c r="G418" s="202"/>
      <c r="H418" s="202"/>
      <c r="I418" s="202"/>
      <c r="J418" s="301"/>
      <c r="K418" s="301"/>
      <c r="L418" s="301"/>
      <c r="M418" s="301"/>
      <c r="N418" s="301"/>
      <c r="O418" s="302"/>
      <c r="P418" s="302"/>
      <c r="Q418" s="203"/>
      <c r="R418" s="203"/>
      <c r="S418" s="203"/>
      <c r="T418" s="204"/>
      <c r="U418" s="204"/>
    </row>
    <row r="419" spans="1:21" x14ac:dyDescent="0.25">
      <c r="A419" s="201"/>
      <c r="B419" s="202"/>
      <c r="C419" s="202"/>
      <c r="D419" s="202"/>
      <c r="E419" s="202"/>
      <c r="F419" s="202"/>
      <c r="G419" s="202"/>
      <c r="H419" s="202"/>
      <c r="I419" s="202"/>
      <c r="J419" s="301"/>
      <c r="K419" s="301"/>
      <c r="L419" s="301"/>
      <c r="M419" s="301"/>
      <c r="N419" s="301"/>
      <c r="O419" s="302"/>
      <c r="P419" s="302"/>
      <c r="Q419" s="203"/>
      <c r="R419" s="203"/>
      <c r="S419" s="203"/>
      <c r="T419" s="204"/>
      <c r="U419" s="204"/>
    </row>
    <row r="420" spans="1:21" x14ac:dyDescent="0.25">
      <c r="A420" s="201"/>
      <c r="B420" s="202"/>
      <c r="C420" s="202"/>
      <c r="D420" s="202"/>
      <c r="E420" s="202"/>
      <c r="F420" s="202"/>
      <c r="G420" s="202"/>
      <c r="H420" s="202"/>
      <c r="I420" s="202"/>
      <c r="J420" s="301"/>
      <c r="K420" s="301"/>
      <c r="L420" s="301"/>
      <c r="M420" s="301"/>
      <c r="N420" s="301"/>
      <c r="O420" s="302"/>
      <c r="P420" s="302"/>
      <c r="Q420" s="203"/>
      <c r="R420" s="203"/>
      <c r="S420" s="203"/>
      <c r="T420" s="204"/>
      <c r="U420" s="204"/>
    </row>
    <row r="421" spans="1:21" x14ac:dyDescent="0.25">
      <c r="A421" s="201"/>
      <c r="B421" s="202"/>
      <c r="C421" s="202"/>
      <c r="D421" s="202"/>
      <c r="E421" s="202"/>
      <c r="F421" s="202"/>
      <c r="G421" s="202"/>
      <c r="H421" s="202"/>
      <c r="I421" s="202"/>
      <c r="J421" s="301"/>
      <c r="K421" s="301"/>
      <c r="L421" s="301"/>
      <c r="M421" s="301"/>
      <c r="N421" s="301"/>
      <c r="O421" s="302"/>
      <c r="P421" s="302"/>
      <c r="Q421" s="203"/>
      <c r="R421" s="203"/>
      <c r="S421" s="203"/>
      <c r="T421" s="204"/>
      <c r="U421" s="204"/>
    </row>
    <row r="422" spans="1:21" x14ac:dyDescent="0.25">
      <c r="A422" s="201"/>
      <c r="B422" s="202"/>
      <c r="C422" s="202"/>
      <c r="D422" s="202"/>
      <c r="E422" s="202"/>
      <c r="F422" s="202"/>
      <c r="G422" s="202"/>
      <c r="H422" s="202"/>
      <c r="I422" s="202"/>
      <c r="J422" s="301"/>
      <c r="K422" s="301"/>
      <c r="L422" s="301"/>
      <c r="M422" s="301"/>
      <c r="N422" s="301"/>
      <c r="O422" s="302"/>
      <c r="P422" s="302"/>
      <c r="Q422" s="203"/>
      <c r="R422" s="203"/>
      <c r="S422" s="203"/>
      <c r="T422" s="204"/>
      <c r="U422" s="204"/>
    </row>
    <row r="423" spans="1:21" x14ac:dyDescent="0.25">
      <c r="A423" s="201"/>
      <c r="B423" s="202"/>
      <c r="C423" s="202"/>
      <c r="D423" s="202"/>
      <c r="E423" s="202"/>
      <c r="F423" s="202"/>
      <c r="G423" s="202"/>
      <c r="H423" s="202"/>
      <c r="I423" s="202"/>
      <c r="J423" s="301"/>
      <c r="K423" s="301"/>
      <c r="L423" s="301"/>
      <c r="M423" s="301"/>
      <c r="N423" s="301"/>
      <c r="O423" s="302"/>
      <c r="P423" s="302"/>
      <c r="Q423" s="203"/>
      <c r="R423" s="203"/>
      <c r="S423" s="203"/>
      <c r="T423" s="204"/>
      <c r="U423" s="204"/>
    </row>
    <row r="424" spans="1:21" x14ac:dyDescent="0.25">
      <c r="A424" s="201"/>
      <c r="B424" s="202"/>
      <c r="C424" s="202"/>
      <c r="D424" s="202"/>
      <c r="E424" s="202"/>
      <c r="F424" s="202"/>
      <c r="G424" s="202"/>
      <c r="H424" s="202"/>
      <c r="I424" s="202"/>
      <c r="J424" s="301"/>
      <c r="K424" s="301"/>
      <c r="L424" s="301"/>
      <c r="M424" s="301"/>
      <c r="N424" s="301"/>
      <c r="O424" s="302"/>
      <c r="P424" s="302"/>
      <c r="Q424" s="203"/>
      <c r="R424" s="203"/>
      <c r="S424" s="203"/>
      <c r="T424" s="204"/>
      <c r="U424" s="204"/>
    </row>
    <row r="425" spans="1:21" x14ac:dyDescent="0.25">
      <c r="A425" s="201"/>
      <c r="B425" s="202"/>
      <c r="C425" s="202"/>
      <c r="D425" s="202"/>
      <c r="E425" s="202"/>
      <c r="F425" s="202"/>
      <c r="G425" s="202"/>
      <c r="H425" s="202"/>
      <c r="I425" s="202"/>
      <c r="J425" s="301"/>
      <c r="K425" s="301"/>
      <c r="L425" s="301"/>
      <c r="M425" s="301"/>
      <c r="N425" s="301"/>
      <c r="O425" s="302"/>
      <c r="P425" s="302"/>
      <c r="Q425" s="203"/>
      <c r="R425" s="203"/>
      <c r="S425" s="203"/>
      <c r="T425" s="204"/>
      <c r="U425" s="204"/>
    </row>
    <row r="426" spans="1:21" x14ac:dyDescent="0.25">
      <c r="A426" s="201"/>
      <c r="B426" s="202"/>
      <c r="C426" s="202"/>
      <c r="D426" s="202"/>
      <c r="E426" s="202"/>
      <c r="F426" s="202"/>
      <c r="G426" s="202"/>
      <c r="H426" s="202"/>
      <c r="I426" s="202"/>
      <c r="J426" s="301"/>
      <c r="K426" s="301"/>
      <c r="L426" s="301"/>
      <c r="M426" s="301"/>
      <c r="N426" s="301"/>
      <c r="O426" s="302"/>
      <c r="P426" s="302"/>
      <c r="Q426" s="203"/>
      <c r="R426" s="203"/>
      <c r="S426" s="203"/>
      <c r="T426" s="204"/>
      <c r="U426" s="204"/>
    </row>
    <row r="427" spans="1:21" x14ac:dyDescent="0.25">
      <c r="A427" s="201"/>
      <c r="B427" s="202"/>
      <c r="C427" s="202"/>
      <c r="D427" s="202"/>
      <c r="E427" s="202"/>
      <c r="F427" s="202"/>
      <c r="G427" s="202"/>
      <c r="H427" s="202"/>
      <c r="I427" s="202"/>
      <c r="J427" s="301"/>
      <c r="K427" s="301"/>
      <c r="L427" s="301"/>
      <c r="M427" s="301"/>
      <c r="N427" s="301"/>
      <c r="O427" s="302"/>
      <c r="P427" s="302"/>
      <c r="Q427" s="203"/>
      <c r="R427" s="203"/>
      <c r="S427" s="203"/>
      <c r="T427" s="204"/>
      <c r="U427" s="204"/>
    </row>
    <row r="428" spans="1:21" x14ac:dyDescent="0.25">
      <c r="A428" s="201"/>
      <c r="B428" s="202"/>
      <c r="C428" s="202"/>
      <c r="D428" s="202"/>
      <c r="E428" s="202"/>
      <c r="F428" s="202"/>
      <c r="G428" s="202"/>
      <c r="H428" s="202"/>
      <c r="I428" s="202"/>
      <c r="J428" s="301"/>
      <c r="K428" s="301"/>
      <c r="L428" s="301"/>
      <c r="M428" s="301"/>
      <c r="N428" s="301"/>
      <c r="O428" s="302"/>
      <c r="P428" s="302"/>
      <c r="Q428" s="203"/>
      <c r="R428" s="203"/>
      <c r="S428" s="203"/>
      <c r="T428" s="204"/>
      <c r="U428" s="204"/>
    </row>
    <row r="429" spans="1:21" x14ac:dyDescent="0.25">
      <c r="A429" s="201"/>
      <c r="B429" s="202"/>
      <c r="C429" s="202"/>
      <c r="D429" s="202"/>
      <c r="E429" s="202"/>
      <c r="F429" s="202"/>
      <c r="G429" s="202"/>
      <c r="H429" s="202"/>
      <c r="I429" s="202"/>
      <c r="J429" s="301"/>
      <c r="K429" s="301"/>
      <c r="L429" s="301"/>
      <c r="M429" s="301"/>
      <c r="N429" s="301"/>
      <c r="O429" s="302"/>
      <c r="P429" s="302"/>
      <c r="Q429" s="203"/>
      <c r="R429" s="203"/>
      <c r="S429" s="203"/>
      <c r="T429" s="204"/>
      <c r="U429" s="204"/>
    </row>
    <row r="430" spans="1:21" x14ac:dyDescent="0.25">
      <c r="A430" s="201"/>
      <c r="B430" s="202"/>
      <c r="C430" s="202"/>
      <c r="D430" s="202"/>
      <c r="E430" s="202"/>
      <c r="F430" s="202"/>
      <c r="G430" s="202"/>
      <c r="H430" s="202"/>
      <c r="I430" s="202"/>
      <c r="J430" s="301"/>
      <c r="K430" s="301"/>
      <c r="L430" s="301"/>
      <c r="M430" s="301"/>
      <c r="N430" s="301"/>
      <c r="O430" s="302"/>
      <c r="P430" s="302"/>
      <c r="Q430" s="203"/>
      <c r="R430" s="203"/>
      <c r="S430" s="203"/>
      <c r="T430" s="204"/>
      <c r="U430" s="204"/>
    </row>
    <row r="431" spans="1:21" x14ac:dyDescent="0.25">
      <c r="A431" s="201"/>
      <c r="B431" s="202"/>
      <c r="C431" s="202"/>
      <c r="D431" s="202"/>
      <c r="E431" s="202"/>
      <c r="F431" s="202"/>
      <c r="G431" s="202"/>
      <c r="H431" s="202"/>
      <c r="I431" s="202"/>
      <c r="J431" s="301"/>
      <c r="K431" s="301"/>
      <c r="L431" s="301"/>
      <c r="M431" s="301"/>
      <c r="N431" s="301"/>
      <c r="O431" s="302"/>
      <c r="P431" s="302"/>
      <c r="Q431" s="203"/>
      <c r="R431" s="203"/>
      <c r="S431" s="203"/>
      <c r="T431" s="204"/>
      <c r="U431" s="204"/>
    </row>
    <row r="432" spans="1:21" x14ac:dyDescent="0.25">
      <c r="A432" s="201"/>
      <c r="B432" s="202"/>
      <c r="C432" s="202"/>
      <c r="D432" s="202"/>
      <c r="E432" s="202"/>
      <c r="F432" s="202"/>
      <c r="G432" s="202"/>
      <c r="H432" s="202"/>
      <c r="I432" s="202"/>
      <c r="J432" s="301"/>
      <c r="K432" s="301"/>
      <c r="L432" s="301"/>
      <c r="M432" s="301"/>
      <c r="N432" s="301"/>
      <c r="O432" s="302"/>
      <c r="P432" s="302"/>
      <c r="Q432" s="203"/>
      <c r="R432" s="203"/>
      <c r="S432" s="203"/>
      <c r="T432" s="204"/>
      <c r="U432" s="204"/>
    </row>
    <row r="433" spans="1:21" x14ac:dyDescent="0.25">
      <c r="A433" s="201"/>
      <c r="B433" s="202"/>
      <c r="C433" s="202"/>
      <c r="D433" s="202"/>
      <c r="E433" s="202"/>
      <c r="F433" s="202"/>
      <c r="G433" s="202"/>
      <c r="H433" s="202"/>
      <c r="I433" s="202"/>
      <c r="J433" s="301"/>
      <c r="K433" s="301"/>
      <c r="L433" s="301"/>
      <c r="M433" s="301"/>
      <c r="N433" s="301"/>
      <c r="O433" s="302"/>
      <c r="P433" s="302"/>
      <c r="Q433" s="203"/>
      <c r="R433" s="203"/>
      <c r="S433" s="203"/>
      <c r="T433" s="204"/>
      <c r="U433" s="204"/>
    </row>
    <row r="434" spans="1:21" x14ac:dyDescent="0.25">
      <c r="A434" s="201"/>
      <c r="B434" s="202"/>
      <c r="C434" s="202"/>
      <c r="D434" s="202"/>
      <c r="E434" s="202"/>
      <c r="F434" s="202"/>
      <c r="G434" s="202"/>
      <c r="H434" s="202"/>
      <c r="I434" s="202"/>
      <c r="J434" s="301"/>
      <c r="K434" s="301"/>
      <c r="L434" s="301"/>
      <c r="M434" s="301"/>
      <c r="N434" s="301"/>
      <c r="O434" s="302"/>
      <c r="P434" s="302"/>
      <c r="Q434" s="203"/>
      <c r="R434" s="203"/>
      <c r="S434" s="203"/>
      <c r="T434" s="204"/>
      <c r="U434" s="204"/>
    </row>
    <row r="435" spans="1:21" x14ac:dyDescent="0.25">
      <c r="A435" s="201"/>
      <c r="B435" s="202"/>
      <c r="C435" s="202"/>
      <c r="D435" s="202"/>
      <c r="E435" s="202"/>
      <c r="F435" s="202"/>
      <c r="G435" s="202"/>
      <c r="H435" s="202"/>
      <c r="I435" s="202"/>
      <c r="J435" s="301"/>
      <c r="K435" s="301"/>
      <c r="L435" s="301"/>
      <c r="M435" s="301"/>
      <c r="N435" s="301"/>
      <c r="O435" s="302"/>
      <c r="P435" s="302"/>
      <c r="Q435" s="203"/>
      <c r="R435" s="203"/>
      <c r="S435" s="203"/>
      <c r="T435" s="204"/>
      <c r="U435" s="204"/>
    </row>
    <row r="436" spans="1:21" x14ac:dyDescent="0.25">
      <c r="A436" s="201"/>
      <c r="B436" s="202"/>
      <c r="C436" s="202"/>
      <c r="D436" s="202"/>
      <c r="E436" s="202"/>
      <c r="F436" s="202"/>
      <c r="G436" s="202"/>
      <c r="H436" s="202"/>
      <c r="I436" s="202"/>
      <c r="J436" s="301"/>
      <c r="K436" s="301"/>
      <c r="L436" s="301"/>
      <c r="M436" s="301"/>
      <c r="N436" s="301"/>
      <c r="O436" s="302"/>
      <c r="P436" s="302"/>
      <c r="Q436" s="203"/>
      <c r="R436" s="203"/>
      <c r="S436" s="203"/>
      <c r="T436" s="204"/>
      <c r="U436" s="204"/>
    </row>
    <row r="437" spans="1:21" x14ac:dyDescent="0.25">
      <c r="A437" s="201"/>
      <c r="B437" s="202"/>
      <c r="C437" s="202"/>
      <c r="D437" s="202"/>
      <c r="E437" s="202"/>
      <c r="F437" s="202"/>
      <c r="G437" s="202"/>
      <c r="H437" s="202"/>
      <c r="I437" s="202"/>
      <c r="J437" s="301"/>
      <c r="K437" s="301"/>
      <c r="L437" s="301"/>
      <c r="M437" s="301"/>
      <c r="N437" s="301"/>
      <c r="O437" s="302"/>
      <c r="P437" s="302"/>
      <c r="Q437" s="203"/>
      <c r="R437" s="203"/>
      <c r="S437" s="203"/>
      <c r="T437" s="204"/>
      <c r="U437" s="204"/>
    </row>
    <row r="438" spans="1:21" x14ac:dyDescent="0.25">
      <c r="A438" s="201"/>
      <c r="B438" s="202"/>
      <c r="C438" s="202"/>
      <c r="D438" s="202"/>
      <c r="E438" s="202"/>
      <c r="F438" s="202"/>
      <c r="G438" s="202"/>
      <c r="H438" s="202"/>
      <c r="I438" s="202"/>
      <c r="J438" s="301"/>
      <c r="K438" s="301"/>
      <c r="L438" s="301"/>
      <c r="M438" s="301"/>
      <c r="N438" s="301"/>
      <c r="O438" s="302"/>
      <c r="P438" s="302"/>
      <c r="Q438" s="203"/>
      <c r="R438" s="203"/>
      <c r="S438" s="203"/>
      <c r="T438" s="204"/>
      <c r="U438" s="204"/>
    </row>
    <row r="439" spans="1:21" x14ac:dyDescent="0.25">
      <c r="A439" s="201"/>
      <c r="B439" s="202"/>
      <c r="C439" s="202"/>
      <c r="D439" s="202"/>
      <c r="E439" s="202"/>
      <c r="F439" s="202"/>
      <c r="G439" s="202"/>
      <c r="H439" s="202"/>
      <c r="I439" s="202"/>
      <c r="J439" s="301"/>
      <c r="K439" s="301"/>
      <c r="L439" s="301"/>
      <c r="M439" s="301"/>
      <c r="N439" s="301"/>
      <c r="O439" s="302"/>
      <c r="P439" s="302"/>
      <c r="Q439" s="203"/>
      <c r="R439" s="203"/>
      <c r="S439" s="203"/>
      <c r="T439" s="204"/>
      <c r="U439" s="204"/>
    </row>
    <row r="440" spans="1:21" x14ac:dyDescent="0.25">
      <c r="A440" s="201"/>
      <c r="B440" s="202"/>
      <c r="C440" s="202"/>
      <c r="D440" s="202"/>
      <c r="E440" s="202"/>
      <c r="F440" s="202"/>
      <c r="G440" s="202"/>
      <c r="H440" s="202"/>
      <c r="I440" s="202"/>
      <c r="J440" s="301"/>
      <c r="K440" s="301"/>
      <c r="L440" s="301"/>
      <c r="M440" s="301"/>
      <c r="N440" s="301"/>
      <c r="O440" s="302"/>
      <c r="P440" s="302"/>
      <c r="Q440" s="203"/>
      <c r="R440" s="203"/>
      <c r="S440" s="203"/>
      <c r="T440" s="204"/>
      <c r="U440" s="204"/>
    </row>
    <row r="441" spans="1:21" x14ac:dyDescent="0.25">
      <c r="A441" s="201"/>
      <c r="B441" s="202"/>
      <c r="C441" s="202"/>
      <c r="D441" s="202"/>
      <c r="E441" s="202"/>
      <c r="F441" s="202"/>
      <c r="G441" s="202"/>
      <c r="H441" s="202"/>
      <c r="I441" s="202"/>
      <c r="J441" s="301"/>
      <c r="K441" s="301"/>
      <c r="L441" s="301"/>
      <c r="M441" s="301"/>
      <c r="N441" s="301"/>
      <c r="O441" s="302"/>
      <c r="P441" s="302"/>
      <c r="Q441" s="203"/>
      <c r="R441" s="203"/>
      <c r="S441" s="203"/>
      <c r="T441" s="204"/>
      <c r="U441" s="204"/>
    </row>
    <row r="442" spans="1:21" x14ac:dyDescent="0.25">
      <c r="A442" s="201"/>
      <c r="B442" s="202"/>
      <c r="C442" s="202"/>
      <c r="D442" s="202"/>
      <c r="E442" s="202"/>
      <c r="F442" s="202"/>
      <c r="G442" s="202"/>
      <c r="H442" s="202"/>
      <c r="I442" s="202"/>
      <c r="J442" s="301"/>
      <c r="K442" s="301"/>
      <c r="L442" s="301"/>
      <c r="M442" s="301"/>
      <c r="N442" s="301"/>
      <c r="O442" s="302"/>
      <c r="P442" s="302"/>
      <c r="Q442" s="203"/>
      <c r="R442" s="203"/>
      <c r="S442" s="203"/>
      <c r="T442" s="204"/>
      <c r="U442" s="204"/>
    </row>
    <row r="443" spans="1:21" x14ac:dyDescent="0.25">
      <c r="A443" s="201"/>
      <c r="B443" s="202"/>
      <c r="C443" s="202"/>
      <c r="D443" s="202"/>
      <c r="E443" s="202"/>
      <c r="F443" s="202"/>
      <c r="G443" s="202"/>
      <c r="H443" s="202"/>
      <c r="I443" s="202"/>
      <c r="J443" s="301"/>
      <c r="K443" s="301"/>
      <c r="L443" s="301"/>
      <c r="M443" s="301"/>
      <c r="N443" s="301"/>
      <c r="O443" s="302"/>
      <c r="P443" s="302"/>
      <c r="Q443" s="203"/>
      <c r="R443" s="203"/>
      <c r="S443" s="203"/>
      <c r="T443" s="204"/>
      <c r="U443" s="204"/>
    </row>
    <row r="444" spans="1:21" x14ac:dyDescent="0.25">
      <c r="A444" s="201"/>
      <c r="B444" s="202"/>
      <c r="C444" s="202"/>
      <c r="D444" s="202"/>
      <c r="E444" s="202"/>
      <c r="F444" s="202"/>
      <c r="G444" s="202"/>
      <c r="H444" s="202"/>
      <c r="I444" s="202"/>
      <c r="J444" s="301"/>
      <c r="K444" s="301"/>
      <c r="L444" s="301"/>
      <c r="M444" s="301"/>
      <c r="N444" s="301"/>
      <c r="O444" s="302"/>
      <c r="P444" s="302"/>
      <c r="Q444" s="203"/>
      <c r="R444" s="203"/>
      <c r="S444" s="203"/>
      <c r="T444" s="204"/>
      <c r="U444" s="204"/>
    </row>
    <row r="445" spans="1:21" x14ac:dyDescent="0.25">
      <c r="A445" s="201"/>
      <c r="B445" s="202"/>
      <c r="C445" s="202"/>
      <c r="D445" s="202"/>
      <c r="E445" s="202"/>
      <c r="F445" s="202"/>
      <c r="G445" s="202"/>
      <c r="H445" s="202"/>
      <c r="I445" s="202"/>
      <c r="J445" s="301"/>
      <c r="K445" s="301"/>
      <c r="L445" s="301"/>
      <c r="M445" s="301"/>
      <c r="N445" s="301"/>
      <c r="O445" s="302"/>
      <c r="P445" s="302"/>
      <c r="Q445" s="203"/>
      <c r="R445" s="203"/>
      <c r="S445" s="203"/>
      <c r="T445" s="204"/>
      <c r="U445" s="204"/>
    </row>
    <row r="446" spans="1:21" x14ac:dyDescent="0.25">
      <c r="A446" s="201"/>
      <c r="B446" s="202"/>
      <c r="C446" s="202"/>
      <c r="D446" s="202"/>
      <c r="E446" s="202"/>
      <c r="F446" s="202"/>
      <c r="G446" s="202"/>
      <c r="H446" s="202"/>
      <c r="I446" s="202"/>
      <c r="J446" s="301"/>
      <c r="K446" s="301"/>
      <c r="L446" s="301"/>
      <c r="M446" s="301"/>
      <c r="N446" s="301"/>
      <c r="O446" s="302"/>
      <c r="P446" s="302"/>
      <c r="Q446" s="203"/>
      <c r="R446" s="203"/>
      <c r="S446" s="203"/>
      <c r="T446" s="204"/>
      <c r="U446" s="204"/>
    </row>
    <row r="447" spans="1:21" x14ac:dyDescent="0.25">
      <c r="A447" s="201"/>
      <c r="B447" s="202"/>
      <c r="C447" s="202"/>
      <c r="D447" s="202"/>
      <c r="E447" s="202"/>
      <c r="F447" s="202"/>
      <c r="G447" s="202"/>
      <c r="H447" s="202"/>
      <c r="I447" s="202"/>
      <c r="J447" s="301"/>
      <c r="K447" s="301"/>
      <c r="L447" s="301"/>
      <c r="M447" s="301"/>
      <c r="N447" s="301"/>
      <c r="O447" s="302"/>
      <c r="P447" s="302"/>
      <c r="Q447" s="203"/>
      <c r="R447" s="203"/>
      <c r="S447" s="203"/>
      <c r="T447" s="204"/>
      <c r="U447" s="204"/>
    </row>
    <row r="448" spans="1:21" x14ac:dyDescent="0.25">
      <c r="A448" s="201"/>
      <c r="B448" s="202"/>
      <c r="C448" s="202"/>
      <c r="D448" s="202"/>
      <c r="E448" s="202"/>
      <c r="F448" s="202"/>
      <c r="G448" s="202"/>
      <c r="H448" s="202"/>
      <c r="I448" s="202"/>
      <c r="J448" s="301"/>
      <c r="K448" s="301"/>
      <c r="L448" s="301"/>
      <c r="M448" s="301"/>
      <c r="N448" s="301"/>
      <c r="O448" s="302"/>
      <c r="P448" s="302"/>
      <c r="Q448" s="203"/>
      <c r="R448" s="203"/>
      <c r="S448" s="203"/>
      <c r="T448" s="204"/>
      <c r="U448" s="204"/>
    </row>
    <row r="449" spans="1:21" x14ac:dyDescent="0.25">
      <c r="A449" s="201"/>
      <c r="B449" s="202"/>
      <c r="C449" s="202"/>
      <c r="D449" s="202"/>
      <c r="E449" s="202"/>
      <c r="F449" s="202"/>
      <c r="G449" s="202"/>
      <c r="H449" s="202"/>
      <c r="I449" s="202"/>
      <c r="J449" s="301"/>
      <c r="K449" s="301"/>
      <c r="L449" s="301"/>
      <c r="M449" s="301"/>
      <c r="N449" s="301"/>
      <c r="O449" s="302"/>
      <c r="P449" s="302"/>
      <c r="Q449" s="203"/>
      <c r="R449" s="203"/>
      <c r="S449" s="203"/>
      <c r="T449" s="204"/>
      <c r="U449" s="204"/>
    </row>
    <row r="450" spans="1:21" x14ac:dyDescent="0.25">
      <c r="A450" s="201"/>
      <c r="B450" s="202"/>
      <c r="C450" s="202"/>
      <c r="D450" s="202"/>
      <c r="E450" s="202"/>
      <c r="F450" s="202"/>
      <c r="G450" s="202"/>
      <c r="H450" s="202"/>
      <c r="I450" s="202"/>
      <c r="J450" s="301"/>
      <c r="K450" s="301"/>
      <c r="L450" s="301"/>
      <c r="M450" s="301"/>
      <c r="N450" s="301"/>
      <c r="O450" s="302"/>
      <c r="P450" s="302"/>
      <c r="Q450" s="203"/>
      <c r="R450" s="203"/>
      <c r="S450" s="203"/>
      <c r="T450" s="204"/>
      <c r="U450" s="204"/>
    </row>
    <row r="451" spans="1:21" x14ac:dyDescent="0.25">
      <c r="A451" s="201"/>
      <c r="B451" s="202"/>
      <c r="C451" s="202"/>
      <c r="D451" s="202"/>
      <c r="E451" s="202"/>
      <c r="F451" s="202"/>
      <c r="G451" s="202"/>
      <c r="H451" s="202"/>
      <c r="I451" s="202"/>
      <c r="J451" s="301"/>
      <c r="K451" s="301"/>
      <c r="L451" s="301"/>
      <c r="M451" s="301"/>
      <c r="N451" s="301"/>
      <c r="O451" s="302"/>
      <c r="P451" s="302"/>
      <c r="Q451" s="203"/>
      <c r="R451" s="203"/>
      <c r="S451" s="203"/>
      <c r="T451" s="204"/>
      <c r="U451" s="204"/>
    </row>
    <row r="452" spans="1:21" x14ac:dyDescent="0.25">
      <c r="A452" s="201"/>
      <c r="B452" s="202"/>
      <c r="C452" s="202"/>
      <c r="D452" s="202"/>
      <c r="E452" s="202"/>
      <c r="F452" s="202"/>
      <c r="G452" s="202"/>
      <c r="H452" s="202"/>
      <c r="I452" s="202"/>
      <c r="J452" s="301"/>
      <c r="K452" s="301"/>
      <c r="L452" s="301"/>
      <c r="M452" s="301"/>
      <c r="N452" s="301"/>
      <c r="O452" s="302"/>
      <c r="P452" s="302"/>
      <c r="Q452" s="203"/>
      <c r="R452" s="203"/>
      <c r="S452" s="203"/>
      <c r="T452" s="204"/>
      <c r="U452" s="204"/>
    </row>
    <row r="453" spans="1:21" x14ac:dyDescent="0.25">
      <c r="A453" s="201"/>
      <c r="B453" s="202"/>
      <c r="C453" s="202"/>
      <c r="D453" s="202"/>
      <c r="E453" s="202"/>
      <c r="F453" s="202"/>
      <c r="G453" s="202"/>
      <c r="H453" s="202"/>
      <c r="I453" s="202"/>
      <c r="J453" s="301"/>
      <c r="K453" s="301"/>
      <c r="L453" s="301"/>
      <c r="M453" s="301"/>
      <c r="N453" s="301"/>
      <c r="O453" s="302"/>
      <c r="P453" s="302"/>
      <c r="Q453" s="203"/>
      <c r="R453" s="203"/>
      <c r="S453" s="203"/>
      <c r="T453" s="204"/>
      <c r="U453" s="204"/>
    </row>
    <row r="454" spans="1:21" x14ac:dyDescent="0.25">
      <c r="A454" s="201"/>
      <c r="B454" s="202"/>
      <c r="C454" s="202"/>
      <c r="D454" s="202"/>
      <c r="E454" s="202"/>
      <c r="F454" s="202"/>
      <c r="G454" s="202"/>
      <c r="H454" s="202"/>
      <c r="I454" s="202"/>
      <c r="J454" s="301"/>
      <c r="K454" s="301"/>
      <c r="L454" s="301"/>
      <c r="M454" s="301"/>
      <c r="N454" s="301"/>
      <c r="O454" s="302"/>
      <c r="P454" s="302"/>
      <c r="Q454" s="203"/>
      <c r="R454" s="203"/>
      <c r="S454" s="203"/>
      <c r="T454" s="204"/>
      <c r="U454" s="204"/>
    </row>
    <row r="455" spans="1:21" x14ac:dyDescent="0.25">
      <c r="A455" s="201"/>
      <c r="B455" s="202"/>
      <c r="C455" s="202"/>
      <c r="D455" s="202"/>
      <c r="E455" s="202"/>
      <c r="F455" s="202"/>
      <c r="G455" s="202"/>
      <c r="H455" s="202"/>
      <c r="I455" s="202"/>
      <c r="J455" s="301"/>
      <c r="K455" s="301"/>
      <c r="L455" s="301"/>
      <c r="M455" s="301"/>
      <c r="N455" s="301"/>
      <c r="O455" s="302"/>
      <c r="P455" s="302"/>
      <c r="Q455" s="203"/>
      <c r="R455" s="203"/>
      <c r="S455" s="203"/>
      <c r="T455" s="204"/>
      <c r="U455" s="204"/>
    </row>
    <row r="456" spans="1:21" x14ac:dyDescent="0.25">
      <c r="A456" s="201"/>
      <c r="B456" s="202"/>
      <c r="C456" s="202"/>
      <c r="D456" s="202"/>
      <c r="E456" s="202"/>
      <c r="F456" s="202"/>
      <c r="G456" s="202"/>
      <c r="H456" s="202"/>
      <c r="I456" s="202"/>
      <c r="J456" s="301"/>
      <c r="K456" s="301"/>
      <c r="L456" s="301"/>
      <c r="M456" s="301"/>
      <c r="N456" s="301"/>
      <c r="O456" s="302"/>
      <c r="P456" s="302"/>
      <c r="Q456" s="203"/>
      <c r="R456" s="203"/>
      <c r="S456" s="203"/>
      <c r="T456" s="204"/>
      <c r="U456" s="204"/>
    </row>
    <row r="457" spans="1:21" x14ac:dyDescent="0.25">
      <c r="A457" s="201"/>
      <c r="B457" s="202"/>
      <c r="C457" s="202"/>
      <c r="D457" s="202"/>
      <c r="E457" s="202"/>
      <c r="F457" s="202"/>
      <c r="G457" s="202"/>
      <c r="H457" s="202"/>
      <c r="I457" s="202"/>
      <c r="J457" s="301"/>
      <c r="K457" s="301"/>
      <c r="L457" s="301"/>
      <c r="M457" s="301"/>
      <c r="N457" s="301"/>
      <c r="O457" s="302"/>
      <c r="P457" s="302"/>
      <c r="Q457" s="203"/>
      <c r="R457" s="203"/>
      <c r="S457" s="203"/>
      <c r="T457" s="204"/>
      <c r="U457" s="204"/>
    </row>
    <row r="458" spans="1:21" x14ac:dyDescent="0.25">
      <c r="A458" s="201"/>
      <c r="B458" s="202"/>
      <c r="C458" s="202"/>
      <c r="D458" s="202"/>
      <c r="E458" s="202"/>
      <c r="F458" s="202"/>
      <c r="G458" s="202"/>
      <c r="H458" s="202"/>
      <c r="I458" s="202"/>
      <c r="J458" s="301"/>
      <c r="K458" s="301"/>
      <c r="L458" s="301"/>
      <c r="M458" s="301"/>
      <c r="N458" s="301"/>
      <c r="O458" s="302"/>
      <c r="P458" s="302"/>
      <c r="Q458" s="203"/>
      <c r="R458" s="203"/>
      <c r="S458" s="203"/>
      <c r="T458" s="204"/>
      <c r="U458" s="204"/>
    </row>
    <row r="459" spans="1:21" x14ac:dyDescent="0.25">
      <c r="A459" s="201"/>
      <c r="B459" s="202"/>
      <c r="C459" s="202"/>
      <c r="D459" s="202"/>
      <c r="E459" s="202"/>
      <c r="F459" s="202"/>
      <c r="G459" s="202"/>
      <c r="H459" s="202"/>
      <c r="I459" s="202"/>
      <c r="J459" s="301"/>
      <c r="K459" s="301"/>
      <c r="L459" s="301"/>
      <c r="M459" s="301"/>
      <c r="N459" s="301"/>
      <c r="O459" s="302"/>
      <c r="P459" s="302"/>
      <c r="Q459" s="203"/>
      <c r="R459" s="203"/>
      <c r="S459" s="203"/>
      <c r="T459" s="204"/>
      <c r="U459" s="204"/>
    </row>
    <row r="460" spans="1:21" x14ac:dyDescent="0.25">
      <c r="A460" s="201"/>
      <c r="B460" s="202"/>
      <c r="C460" s="202"/>
      <c r="D460" s="202"/>
      <c r="E460" s="202"/>
      <c r="F460" s="202"/>
      <c r="G460" s="202"/>
      <c r="H460" s="202"/>
      <c r="I460" s="202"/>
      <c r="J460" s="301"/>
      <c r="K460" s="301"/>
      <c r="L460" s="301"/>
      <c r="M460" s="301"/>
      <c r="N460" s="301"/>
      <c r="O460" s="302"/>
      <c r="P460" s="302"/>
      <c r="Q460" s="203"/>
      <c r="R460" s="203"/>
      <c r="S460" s="203"/>
      <c r="T460" s="204"/>
      <c r="U460" s="204"/>
    </row>
    <row r="461" spans="1:21" x14ac:dyDescent="0.25">
      <c r="A461" s="201"/>
      <c r="B461" s="202"/>
      <c r="C461" s="202"/>
      <c r="D461" s="202"/>
      <c r="E461" s="202"/>
      <c r="F461" s="202"/>
      <c r="G461" s="202"/>
      <c r="H461" s="202"/>
      <c r="I461" s="202"/>
      <c r="J461" s="301"/>
      <c r="K461" s="301"/>
      <c r="L461" s="301"/>
      <c r="M461" s="301"/>
      <c r="N461" s="301"/>
      <c r="O461" s="302"/>
      <c r="P461" s="302"/>
      <c r="Q461" s="203"/>
      <c r="R461" s="203"/>
      <c r="S461" s="203"/>
      <c r="T461" s="204"/>
      <c r="U461" s="204"/>
    </row>
    <row r="462" spans="1:21" x14ac:dyDescent="0.25">
      <c r="A462" s="201"/>
      <c r="B462" s="202"/>
      <c r="C462" s="202"/>
      <c r="D462" s="202"/>
      <c r="E462" s="202"/>
      <c r="F462" s="202"/>
      <c r="G462" s="202"/>
      <c r="H462" s="202"/>
      <c r="I462" s="202"/>
      <c r="J462" s="301"/>
      <c r="K462" s="301"/>
      <c r="L462" s="301"/>
      <c r="M462" s="301"/>
      <c r="N462" s="301"/>
      <c r="O462" s="302"/>
      <c r="P462" s="302"/>
      <c r="Q462" s="203"/>
      <c r="R462" s="203"/>
      <c r="S462" s="203"/>
      <c r="T462" s="204"/>
      <c r="U462" s="204"/>
    </row>
    <row r="463" spans="1:21" x14ac:dyDescent="0.25">
      <c r="A463" s="201"/>
      <c r="B463" s="202"/>
      <c r="C463" s="202"/>
      <c r="D463" s="202"/>
      <c r="E463" s="202"/>
      <c r="F463" s="202"/>
      <c r="G463" s="202"/>
      <c r="H463" s="202"/>
      <c r="I463" s="202"/>
      <c r="J463" s="301"/>
      <c r="K463" s="301"/>
      <c r="L463" s="301"/>
      <c r="M463" s="301"/>
      <c r="N463" s="301"/>
      <c r="O463" s="302"/>
      <c r="P463" s="302"/>
      <c r="Q463" s="203"/>
      <c r="R463" s="203"/>
      <c r="S463" s="203"/>
      <c r="T463" s="204"/>
      <c r="U463" s="204"/>
    </row>
    <row r="464" spans="1:21" x14ac:dyDescent="0.25">
      <c r="A464" s="201"/>
      <c r="B464" s="202"/>
      <c r="C464" s="202"/>
      <c r="D464" s="202"/>
      <c r="E464" s="202"/>
      <c r="F464" s="202"/>
      <c r="G464" s="202"/>
      <c r="H464" s="202"/>
      <c r="I464" s="202"/>
      <c r="J464" s="301"/>
      <c r="K464" s="301"/>
      <c r="L464" s="301"/>
      <c r="M464" s="301"/>
      <c r="N464" s="301"/>
      <c r="O464" s="302"/>
      <c r="P464" s="302"/>
      <c r="Q464" s="203"/>
      <c r="R464" s="203"/>
      <c r="S464" s="203"/>
      <c r="T464" s="204"/>
      <c r="U464" s="204"/>
    </row>
    <row r="465" spans="1:21" x14ac:dyDescent="0.25">
      <c r="A465" s="201"/>
      <c r="B465" s="202"/>
      <c r="C465" s="202"/>
      <c r="D465" s="202"/>
      <c r="E465" s="202"/>
      <c r="F465" s="202"/>
      <c r="G465" s="202"/>
      <c r="H465" s="202"/>
      <c r="I465" s="202"/>
      <c r="J465" s="301"/>
      <c r="K465" s="301"/>
      <c r="L465" s="301"/>
      <c r="M465" s="301"/>
      <c r="N465" s="301"/>
      <c r="O465" s="302"/>
      <c r="P465" s="302"/>
      <c r="Q465" s="203"/>
      <c r="R465" s="203"/>
      <c r="S465" s="203"/>
      <c r="T465" s="204"/>
      <c r="U465" s="204"/>
    </row>
    <row r="466" spans="1:21" x14ac:dyDescent="0.25">
      <c r="A466" s="201"/>
      <c r="B466" s="202"/>
      <c r="C466" s="202"/>
      <c r="D466" s="202"/>
      <c r="E466" s="202"/>
      <c r="F466" s="202"/>
      <c r="G466" s="202"/>
      <c r="H466" s="202"/>
      <c r="I466" s="202"/>
      <c r="J466" s="301"/>
      <c r="K466" s="301"/>
      <c r="L466" s="301"/>
      <c r="M466" s="301"/>
      <c r="N466" s="301"/>
      <c r="O466" s="302"/>
      <c r="P466" s="302"/>
      <c r="Q466" s="203"/>
      <c r="R466" s="203"/>
      <c r="S466" s="203"/>
      <c r="T466" s="204"/>
      <c r="U466" s="204"/>
    </row>
    <row r="467" spans="1:21" x14ac:dyDescent="0.25">
      <c r="A467" s="201"/>
      <c r="B467" s="202"/>
      <c r="C467" s="202"/>
      <c r="D467" s="202"/>
      <c r="E467" s="202"/>
      <c r="F467" s="202"/>
      <c r="G467" s="202"/>
      <c r="H467" s="202"/>
      <c r="I467" s="202"/>
      <c r="J467" s="301"/>
      <c r="K467" s="301"/>
      <c r="L467" s="301"/>
      <c r="M467" s="301"/>
      <c r="N467" s="301"/>
      <c r="O467" s="302"/>
      <c r="P467" s="302"/>
      <c r="Q467" s="203"/>
      <c r="R467" s="203"/>
      <c r="S467" s="203"/>
      <c r="T467" s="204"/>
      <c r="U467" s="204"/>
    </row>
    <row r="468" spans="1:21" x14ac:dyDescent="0.25">
      <c r="A468" s="201"/>
      <c r="B468" s="202"/>
      <c r="C468" s="202"/>
      <c r="D468" s="202"/>
      <c r="E468" s="202"/>
      <c r="F468" s="202"/>
      <c r="G468" s="202"/>
      <c r="H468" s="202"/>
      <c r="I468" s="202"/>
      <c r="J468" s="301"/>
      <c r="K468" s="301"/>
      <c r="L468" s="301"/>
      <c r="M468" s="301"/>
      <c r="N468" s="301"/>
      <c r="O468" s="302"/>
      <c r="P468" s="302"/>
      <c r="Q468" s="203"/>
      <c r="R468" s="203"/>
      <c r="S468" s="203"/>
      <c r="T468" s="204"/>
      <c r="U468" s="204"/>
    </row>
    <row r="469" spans="1:21" x14ac:dyDescent="0.25">
      <c r="A469" s="201"/>
      <c r="B469" s="202"/>
      <c r="C469" s="202"/>
      <c r="D469" s="202"/>
      <c r="E469" s="202"/>
      <c r="F469" s="202"/>
      <c r="G469" s="202"/>
      <c r="H469" s="202"/>
      <c r="I469" s="202"/>
      <c r="J469" s="301"/>
      <c r="K469" s="301"/>
      <c r="L469" s="301"/>
      <c r="M469" s="301"/>
      <c r="N469" s="301"/>
      <c r="O469" s="302"/>
      <c r="P469" s="302"/>
      <c r="Q469" s="203"/>
      <c r="R469" s="203"/>
      <c r="S469" s="203"/>
      <c r="T469" s="204"/>
      <c r="U469" s="204"/>
    </row>
    <row r="470" spans="1:21" x14ac:dyDescent="0.25">
      <c r="A470" s="201"/>
      <c r="B470" s="202"/>
      <c r="C470" s="202"/>
      <c r="D470" s="202"/>
      <c r="E470" s="202"/>
      <c r="F470" s="202"/>
      <c r="G470" s="202"/>
      <c r="H470" s="202"/>
      <c r="I470" s="202"/>
      <c r="J470" s="301"/>
      <c r="K470" s="301"/>
      <c r="L470" s="301"/>
      <c r="M470" s="301"/>
      <c r="N470" s="301"/>
      <c r="O470" s="302"/>
      <c r="P470" s="302"/>
      <c r="Q470" s="203"/>
      <c r="R470" s="203"/>
      <c r="S470" s="203"/>
      <c r="T470" s="204"/>
      <c r="U470" s="204"/>
    </row>
    <row r="471" spans="1:21" x14ac:dyDescent="0.25">
      <c r="A471" s="201"/>
      <c r="B471" s="202"/>
      <c r="C471" s="202"/>
      <c r="D471" s="202"/>
      <c r="E471" s="202"/>
      <c r="F471" s="202"/>
      <c r="G471" s="202"/>
      <c r="H471" s="202"/>
      <c r="I471" s="202"/>
      <c r="J471" s="301"/>
      <c r="K471" s="301"/>
      <c r="L471" s="301"/>
      <c r="M471" s="301"/>
      <c r="N471" s="301"/>
      <c r="O471" s="302"/>
      <c r="P471" s="302"/>
      <c r="Q471" s="203"/>
      <c r="R471" s="203"/>
      <c r="S471" s="203"/>
      <c r="T471" s="204"/>
      <c r="U471" s="204"/>
    </row>
    <row r="472" spans="1:21" x14ac:dyDescent="0.25">
      <c r="A472" s="201"/>
      <c r="B472" s="202"/>
      <c r="C472" s="202"/>
      <c r="D472" s="202"/>
      <c r="E472" s="202"/>
      <c r="F472" s="202"/>
      <c r="G472" s="202"/>
      <c r="H472" s="202"/>
      <c r="I472" s="202"/>
      <c r="J472" s="301"/>
      <c r="K472" s="301"/>
      <c r="L472" s="301"/>
      <c r="M472" s="301"/>
      <c r="N472" s="301"/>
      <c r="O472" s="302"/>
      <c r="P472" s="302"/>
      <c r="Q472" s="203"/>
      <c r="R472" s="203"/>
      <c r="S472" s="203"/>
      <c r="T472" s="204"/>
      <c r="U472" s="204"/>
    </row>
    <row r="473" spans="1:21" x14ac:dyDescent="0.25">
      <c r="A473" s="201"/>
      <c r="B473" s="202"/>
      <c r="C473" s="202"/>
      <c r="D473" s="202"/>
      <c r="E473" s="202"/>
      <c r="F473" s="202"/>
      <c r="G473" s="202"/>
      <c r="H473" s="202"/>
      <c r="I473" s="202"/>
      <c r="J473" s="301"/>
      <c r="K473" s="301"/>
      <c r="L473" s="301"/>
      <c r="M473" s="301"/>
      <c r="N473" s="301"/>
      <c r="O473" s="302"/>
      <c r="P473" s="302"/>
      <c r="Q473" s="203"/>
      <c r="R473" s="203"/>
      <c r="S473" s="203"/>
      <c r="T473" s="204"/>
      <c r="U473" s="204"/>
    </row>
    <row r="474" spans="1:21" x14ac:dyDescent="0.25">
      <c r="A474" s="201"/>
      <c r="B474" s="202"/>
      <c r="C474" s="202"/>
      <c r="D474" s="202"/>
      <c r="E474" s="202"/>
      <c r="F474" s="202"/>
      <c r="G474" s="202"/>
      <c r="H474" s="202"/>
      <c r="I474" s="202"/>
      <c r="J474" s="301"/>
      <c r="K474" s="301"/>
      <c r="L474" s="301"/>
      <c r="M474" s="301"/>
      <c r="N474" s="301"/>
      <c r="O474" s="302"/>
      <c r="P474" s="302"/>
      <c r="Q474" s="203"/>
      <c r="R474" s="203"/>
      <c r="S474" s="203"/>
      <c r="T474" s="204"/>
      <c r="U474" s="204"/>
    </row>
    <row r="475" spans="1:21" x14ac:dyDescent="0.25">
      <c r="A475" s="201"/>
      <c r="B475" s="202"/>
      <c r="C475" s="202"/>
      <c r="D475" s="202"/>
      <c r="E475" s="202"/>
      <c r="F475" s="202"/>
      <c r="G475" s="202"/>
      <c r="H475" s="202"/>
      <c r="I475" s="202"/>
      <c r="J475" s="301"/>
      <c r="K475" s="301"/>
      <c r="L475" s="301"/>
      <c r="M475" s="301"/>
      <c r="N475" s="301"/>
      <c r="O475" s="302"/>
      <c r="P475" s="302"/>
      <c r="Q475" s="203"/>
      <c r="R475" s="203"/>
      <c r="S475" s="203"/>
      <c r="T475" s="204"/>
      <c r="U475" s="204"/>
    </row>
    <row r="476" spans="1:21" x14ac:dyDescent="0.25">
      <c r="A476" s="201"/>
      <c r="B476" s="202"/>
      <c r="C476" s="202"/>
      <c r="D476" s="202"/>
      <c r="E476" s="202"/>
      <c r="F476" s="202"/>
      <c r="G476" s="202"/>
      <c r="H476" s="202"/>
      <c r="I476" s="202"/>
      <c r="J476" s="301"/>
      <c r="K476" s="301"/>
      <c r="L476" s="301"/>
      <c r="M476" s="301"/>
      <c r="N476" s="301"/>
      <c r="O476" s="302"/>
      <c r="P476" s="302"/>
      <c r="Q476" s="203"/>
      <c r="R476" s="203"/>
      <c r="S476" s="203"/>
      <c r="T476" s="204"/>
      <c r="U476" s="204"/>
    </row>
    <row r="477" spans="1:21" x14ac:dyDescent="0.25">
      <c r="A477" s="201"/>
      <c r="B477" s="202"/>
      <c r="C477" s="202"/>
      <c r="D477" s="202"/>
      <c r="E477" s="202"/>
      <c r="F477" s="202"/>
      <c r="G477" s="202"/>
      <c r="H477" s="202"/>
      <c r="I477" s="202"/>
      <c r="J477" s="301"/>
      <c r="K477" s="301"/>
      <c r="L477" s="301"/>
      <c r="M477" s="301"/>
      <c r="N477" s="301"/>
      <c r="O477" s="302"/>
      <c r="P477" s="302"/>
      <c r="Q477" s="203"/>
      <c r="R477" s="203"/>
      <c r="S477" s="203"/>
      <c r="T477" s="204"/>
      <c r="U477" s="204"/>
    </row>
    <row r="478" spans="1:21" x14ac:dyDescent="0.25">
      <c r="A478" s="201"/>
      <c r="B478" s="202"/>
      <c r="C478" s="202"/>
      <c r="D478" s="202"/>
      <c r="E478" s="202"/>
      <c r="F478" s="202"/>
      <c r="G478" s="202"/>
      <c r="H478" s="202"/>
      <c r="I478" s="202"/>
      <c r="J478" s="301"/>
      <c r="K478" s="301"/>
      <c r="L478" s="301"/>
      <c r="M478" s="301"/>
      <c r="N478" s="301"/>
      <c r="O478" s="302"/>
      <c r="P478" s="302"/>
      <c r="Q478" s="203"/>
      <c r="R478" s="203"/>
      <c r="S478" s="203"/>
      <c r="T478" s="204"/>
      <c r="U478" s="204"/>
    </row>
    <row r="479" spans="1:21" x14ac:dyDescent="0.25">
      <c r="A479" s="201"/>
      <c r="B479" s="202"/>
      <c r="C479" s="202"/>
      <c r="D479" s="202"/>
      <c r="E479" s="202"/>
      <c r="F479" s="202"/>
      <c r="G479" s="202"/>
      <c r="H479" s="202"/>
      <c r="I479" s="202"/>
      <c r="J479" s="301"/>
      <c r="K479" s="301"/>
      <c r="L479" s="301"/>
      <c r="M479" s="301"/>
      <c r="N479" s="301"/>
      <c r="O479" s="302"/>
      <c r="P479" s="302"/>
      <c r="Q479" s="203"/>
      <c r="R479" s="203"/>
      <c r="S479" s="203"/>
      <c r="T479" s="204"/>
      <c r="U479" s="204"/>
    </row>
    <row r="480" spans="1:21" x14ac:dyDescent="0.25">
      <c r="A480" s="201"/>
      <c r="B480" s="202"/>
      <c r="C480" s="202"/>
      <c r="D480" s="202"/>
      <c r="E480" s="202"/>
      <c r="F480" s="202"/>
      <c r="G480" s="202"/>
      <c r="H480" s="202"/>
      <c r="I480" s="202"/>
      <c r="J480" s="301"/>
      <c r="K480" s="301"/>
      <c r="L480" s="301"/>
      <c r="M480" s="301"/>
      <c r="N480" s="301"/>
      <c r="O480" s="302"/>
      <c r="P480" s="302"/>
      <c r="Q480" s="203"/>
      <c r="R480" s="203"/>
      <c r="S480" s="203"/>
      <c r="T480" s="204"/>
      <c r="U480" s="204"/>
    </row>
    <row r="481" spans="1:21" x14ac:dyDescent="0.25">
      <c r="A481" s="201"/>
      <c r="B481" s="202"/>
      <c r="C481" s="202"/>
      <c r="D481" s="202"/>
      <c r="E481" s="202"/>
      <c r="F481" s="202"/>
      <c r="G481" s="202"/>
      <c r="H481" s="202"/>
      <c r="I481" s="202"/>
      <c r="J481" s="301"/>
      <c r="K481" s="301"/>
      <c r="L481" s="301"/>
      <c r="M481" s="301"/>
      <c r="N481" s="301"/>
      <c r="O481" s="302"/>
      <c r="P481" s="302"/>
      <c r="Q481" s="203"/>
      <c r="R481" s="203"/>
      <c r="S481" s="203"/>
      <c r="T481" s="204"/>
      <c r="U481" s="204"/>
    </row>
    <row r="482" spans="1:21" x14ac:dyDescent="0.25">
      <c r="A482" s="201"/>
      <c r="B482" s="202"/>
      <c r="C482" s="202"/>
      <c r="D482" s="202"/>
      <c r="E482" s="202"/>
      <c r="F482" s="202"/>
      <c r="G482" s="202"/>
      <c r="H482" s="202"/>
      <c r="I482" s="202"/>
      <c r="J482" s="301"/>
      <c r="K482" s="301"/>
      <c r="L482" s="301"/>
      <c r="M482" s="301"/>
      <c r="N482" s="301"/>
      <c r="O482" s="302"/>
      <c r="P482" s="302"/>
      <c r="Q482" s="203"/>
      <c r="R482" s="203"/>
      <c r="S482" s="203"/>
      <c r="T482" s="204"/>
      <c r="U482" s="204"/>
    </row>
    <row r="483" spans="1:21" x14ac:dyDescent="0.25">
      <c r="A483" s="201"/>
      <c r="B483" s="202"/>
      <c r="C483" s="202"/>
      <c r="D483" s="202"/>
      <c r="E483" s="202"/>
      <c r="F483" s="202"/>
      <c r="G483" s="202"/>
      <c r="H483" s="202"/>
      <c r="I483" s="202"/>
      <c r="J483" s="301"/>
      <c r="K483" s="301"/>
      <c r="L483" s="301"/>
      <c r="M483" s="301"/>
      <c r="N483" s="301"/>
      <c r="O483" s="302"/>
      <c r="P483" s="302"/>
      <c r="Q483" s="203"/>
      <c r="R483" s="203"/>
      <c r="S483" s="203"/>
      <c r="T483" s="204"/>
      <c r="U483" s="204"/>
    </row>
    <row r="484" spans="1:21" x14ac:dyDescent="0.25">
      <c r="A484" s="201"/>
      <c r="B484" s="202"/>
      <c r="C484" s="202"/>
      <c r="D484" s="202"/>
      <c r="E484" s="202"/>
      <c r="F484" s="202"/>
      <c r="G484" s="202"/>
      <c r="H484" s="202"/>
      <c r="I484" s="202"/>
      <c r="J484" s="301"/>
      <c r="K484" s="301"/>
      <c r="L484" s="301"/>
      <c r="M484" s="301"/>
      <c r="N484" s="301"/>
      <c r="O484" s="302"/>
      <c r="P484" s="302"/>
      <c r="Q484" s="203"/>
      <c r="R484" s="203"/>
      <c r="S484" s="203"/>
      <c r="T484" s="204"/>
      <c r="U484" s="204"/>
    </row>
    <row r="485" spans="1:21" x14ac:dyDescent="0.25">
      <c r="A485" s="201"/>
      <c r="B485" s="202"/>
      <c r="C485" s="202"/>
      <c r="D485" s="202"/>
      <c r="E485" s="202"/>
      <c r="F485" s="202"/>
      <c r="G485" s="202"/>
      <c r="H485" s="202"/>
      <c r="I485" s="202"/>
      <c r="J485" s="301"/>
      <c r="K485" s="301"/>
      <c r="L485" s="301"/>
      <c r="M485" s="301"/>
      <c r="N485" s="301"/>
      <c r="O485" s="302"/>
      <c r="P485" s="302"/>
      <c r="Q485" s="203"/>
      <c r="R485" s="203"/>
      <c r="S485" s="203"/>
      <c r="T485" s="204"/>
      <c r="U485" s="204"/>
    </row>
    <row r="486" spans="1:21" x14ac:dyDescent="0.25">
      <c r="A486" s="201"/>
      <c r="B486" s="202"/>
      <c r="C486" s="202"/>
      <c r="D486" s="202"/>
      <c r="E486" s="202"/>
      <c r="F486" s="202"/>
      <c r="G486" s="202"/>
      <c r="H486" s="202"/>
      <c r="I486" s="202"/>
      <c r="J486" s="301"/>
      <c r="K486" s="301"/>
      <c r="L486" s="301"/>
      <c r="M486" s="301"/>
      <c r="N486" s="301"/>
      <c r="O486" s="302"/>
      <c r="P486" s="302"/>
      <c r="Q486" s="203"/>
      <c r="R486" s="203"/>
      <c r="S486" s="203"/>
      <c r="T486" s="204"/>
      <c r="U486" s="204"/>
    </row>
    <row r="487" spans="1:21" x14ac:dyDescent="0.25">
      <c r="A487" s="201"/>
      <c r="B487" s="202"/>
      <c r="C487" s="202"/>
      <c r="D487" s="202"/>
      <c r="E487" s="202"/>
      <c r="F487" s="202"/>
      <c r="G487" s="202"/>
      <c r="H487" s="202"/>
      <c r="I487" s="202"/>
      <c r="J487" s="301"/>
      <c r="K487" s="301"/>
      <c r="L487" s="301"/>
      <c r="M487" s="301"/>
      <c r="N487" s="301"/>
      <c r="O487" s="302"/>
      <c r="P487" s="302"/>
      <c r="Q487" s="203"/>
      <c r="R487" s="203"/>
      <c r="S487" s="203"/>
      <c r="T487" s="204"/>
      <c r="U487" s="204"/>
    </row>
    <row r="488" spans="1:21" x14ac:dyDescent="0.25">
      <c r="A488" s="201"/>
      <c r="B488" s="202"/>
      <c r="C488" s="202"/>
      <c r="D488" s="202"/>
      <c r="E488" s="202"/>
      <c r="F488" s="202"/>
      <c r="G488" s="202"/>
      <c r="H488" s="202"/>
      <c r="I488" s="202"/>
      <c r="J488" s="301"/>
      <c r="K488" s="301"/>
      <c r="L488" s="301"/>
      <c r="M488" s="301"/>
      <c r="N488" s="301"/>
      <c r="O488" s="302"/>
      <c r="P488" s="302"/>
      <c r="Q488" s="203"/>
      <c r="R488" s="203"/>
      <c r="S488" s="203"/>
      <c r="T488" s="204"/>
      <c r="U488" s="204"/>
    </row>
    <row r="489" spans="1:21" x14ac:dyDescent="0.25">
      <c r="A489" s="201"/>
      <c r="B489" s="202"/>
      <c r="C489" s="202"/>
      <c r="D489" s="202"/>
      <c r="E489" s="202"/>
      <c r="F489" s="202"/>
      <c r="G489" s="202"/>
      <c r="H489" s="202"/>
      <c r="I489" s="202"/>
      <c r="J489" s="301"/>
      <c r="K489" s="301"/>
      <c r="L489" s="301"/>
      <c r="M489" s="301"/>
      <c r="N489" s="301"/>
      <c r="O489" s="302"/>
      <c r="P489" s="302"/>
      <c r="Q489" s="203"/>
      <c r="R489" s="203"/>
      <c r="S489" s="203"/>
      <c r="T489" s="204"/>
      <c r="U489" s="204"/>
    </row>
    <row r="490" spans="1:21" x14ac:dyDescent="0.25">
      <c r="A490" s="201"/>
      <c r="B490" s="202"/>
      <c r="C490" s="202"/>
      <c r="D490" s="202"/>
      <c r="E490" s="202"/>
      <c r="F490" s="202"/>
      <c r="G490" s="202"/>
      <c r="H490" s="202"/>
      <c r="I490" s="202"/>
      <c r="J490" s="301"/>
      <c r="K490" s="301"/>
      <c r="L490" s="301"/>
      <c r="M490" s="301"/>
      <c r="N490" s="301"/>
      <c r="O490" s="302"/>
      <c r="P490" s="302"/>
      <c r="Q490" s="203"/>
      <c r="R490" s="203"/>
      <c r="S490" s="203"/>
      <c r="T490" s="204"/>
      <c r="U490" s="204"/>
    </row>
    <row r="491" spans="1:21" x14ac:dyDescent="0.25">
      <c r="A491" s="201"/>
      <c r="B491" s="202"/>
      <c r="C491" s="202"/>
      <c r="D491" s="202"/>
      <c r="E491" s="202"/>
      <c r="F491" s="202"/>
      <c r="G491" s="202"/>
      <c r="H491" s="202"/>
      <c r="I491" s="202"/>
      <c r="J491" s="301"/>
      <c r="K491" s="301"/>
      <c r="L491" s="301"/>
      <c r="M491" s="301"/>
      <c r="N491" s="301"/>
      <c r="O491" s="302"/>
      <c r="P491" s="302"/>
      <c r="Q491" s="203"/>
      <c r="R491" s="203"/>
      <c r="S491" s="203"/>
      <c r="T491" s="204"/>
      <c r="U491" s="204"/>
    </row>
    <row r="492" spans="1:21" x14ac:dyDescent="0.25">
      <c r="A492" s="201"/>
      <c r="B492" s="202"/>
      <c r="C492" s="202"/>
      <c r="D492" s="202"/>
      <c r="E492" s="202"/>
      <c r="F492" s="202"/>
      <c r="G492" s="202"/>
      <c r="H492" s="202"/>
      <c r="I492" s="202"/>
      <c r="J492" s="301"/>
      <c r="K492" s="301"/>
      <c r="L492" s="301"/>
      <c r="M492" s="301"/>
      <c r="N492" s="301"/>
      <c r="O492" s="302"/>
      <c r="P492" s="302"/>
      <c r="Q492" s="203"/>
      <c r="R492" s="203"/>
      <c r="S492" s="203"/>
      <c r="T492" s="204"/>
      <c r="U492" s="204"/>
    </row>
    <row r="493" spans="1:21" x14ac:dyDescent="0.25">
      <c r="A493" s="201"/>
      <c r="B493" s="202"/>
      <c r="C493" s="202"/>
      <c r="D493" s="202"/>
      <c r="E493" s="202"/>
      <c r="F493" s="202"/>
      <c r="G493" s="202"/>
      <c r="H493" s="202"/>
      <c r="I493" s="202"/>
      <c r="J493" s="301"/>
      <c r="K493" s="301"/>
      <c r="L493" s="301"/>
      <c r="M493" s="301"/>
      <c r="N493" s="301"/>
      <c r="O493" s="302"/>
      <c r="P493" s="302"/>
      <c r="Q493" s="203"/>
      <c r="R493" s="203"/>
      <c r="S493" s="203"/>
      <c r="T493" s="204"/>
      <c r="U493" s="204"/>
    </row>
    <row r="494" spans="1:21" x14ac:dyDescent="0.25">
      <c r="A494" s="201"/>
      <c r="B494" s="202"/>
      <c r="C494" s="202"/>
      <c r="D494" s="202"/>
      <c r="E494" s="202"/>
      <c r="F494" s="202"/>
      <c r="G494" s="202"/>
      <c r="H494" s="202"/>
      <c r="I494" s="202"/>
      <c r="J494" s="301"/>
      <c r="K494" s="301"/>
      <c r="L494" s="301"/>
      <c r="M494" s="301"/>
      <c r="N494" s="301"/>
      <c r="O494" s="302"/>
      <c r="P494" s="302"/>
      <c r="Q494" s="203"/>
      <c r="R494" s="203"/>
      <c r="S494" s="203"/>
      <c r="T494" s="204"/>
      <c r="U494" s="204"/>
    </row>
    <row r="495" spans="1:21" x14ac:dyDescent="0.25">
      <c r="A495" s="201"/>
      <c r="B495" s="202"/>
      <c r="C495" s="202"/>
      <c r="D495" s="202"/>
      <c r="E495" s="202"/>
      <c r="F495" s="202"/>
      <c r="G495" s="202"/>
      <c r="H495" s="202"/>
      <c r="I495" s="202"/>
      <c r="J495" s="301"/>
      <c r="K495" s="301"/>
      <c r="L495" s="301"/>
      <c r="M495" s="301"/>
      <c r="N495" s="301"/>
      <c r="O495" s="302"/>
      <c r="P495" s="302"/>
      <c r="Q495" s="203"/>
      <c r="R495" s="203"/>
      <c r="S495" s="203"/>
      <c r="T495" s="204"/>
      <c r="U495" s="204"/>
    </row>
    <row r="496" spans="1:21" x14ac:dyDescent="0.25">
      <c r="A496" s="201"/>
      <c r="B496" s="202"/>
      <c r="C496" s="202"/>
      <c r="D496" s="202"/>
      <c r="E496" s="202"/>
      <c r="F496" s="202"/>
      <c r="G496" s="202"/>
      <c r="H496" s="202"/>
      <c r="I496" s="202"/>
      <c r="J496" s="301"/>
      <c r="K496" s="301"/>
      <c r="L496" s="301"/>
      <c r="M496" s="301"/>
      <c r="N496" s="301"/>
      <c r="O496" s="302"/>
      <c r="P496" s="302"/>
      <c r="Q496" s="203"/>
      <c r="R496" s="203"/>
      <c r="S496" s="203"/>
      <c r="T496" s="204"/>
      <c r="U496" s="204"/>
    </row>
    <row r="497" spans="1:21" x14ac:dyDescent="0.25">
      <c r="A497" s="201"/>
      <c r="B497" s="202"/>
      <c r="C497" s="202"/>
      <c r="D497" s="202"/>
      <c r="E497" s="202"/>
      <c r="F497" s="202"/>
      <c r="G497" s="202"/>
      <c r="H497" s="202"/>
      <c r="I497" s="202"/>
      <c r="J497" s="301"/>
      <c r="K497" s="301"/>
      <c r="L497" s="301"/>
      <c r="M497" s="301"/>
      <c r="N497" s="301"/>
      <c r="O497" s="302"/>
      <c r="P497" s="302"/>
      <c r="Q497" s="203"/>
      <c r="R497" s="203"/>
      <c r="S497" s="203"/>
      <c r="T497" s="204"/>
      <c r="U497" s="204"/>
    </row>
    <row r="498" spans="1:21" x14ac:dyDescent="0.25">
      <c r="A498" s="201"/>
      <c r="B498" s="202"/>
      <c r="C498" s="202"/>
      <c r="D498" s="202"/>
      <c r="E498" s="202"/>
      <c r="F498" s="202"/>
      <c r="G498" s="202"/>
      <c r="H498" s="202"/>
      <c r="I498" s="202"/>
      <c r="J498" s="301"/>
      <c r="K498" s="301"/>
      <c r="L498" s="301"/>
      <c r="M498" s="301"/>
      <c r="N498" s="301"/>
      <c r="O498" s="302"/>
      <c r="P498" s="302"/>
      <c r="Q498" s="203"/>
      <c r="R498" s="203"/>
      <c r="S498" s="203"/>
      <c r="T498" s="204"/>
      <c r="U498" s="204"/>
    </row>
    <row r="499" spans="1:21" x14ac:dyDescent="0.25">
      <c r="A499" s="201"/>
      <c r="B499" s="202"/>
      <c r="C499" s="202"/>
      <c r="D499" s="202"/>
      <c r="E499" s="202"/>
      <c r="F499" s="202"/>
      <c r="G499" s="202"/>
      <c r="H499" s="202"/>
      <c r="I499" s="202"/>
      <c r="J499" s="301"/>
      <c r="K499" s="301"/>
      <c r="L499" s="301"/>
      <c r="M499" s="301"/>
      <c r="N499" s="301"/>
      <c r="O499" s="302"/>
      <c r="P499" s="302"/>
      <c r="Q499" s="203"/>
      <c r="R499" s="203"/>
      <c r="S499" s="203"/>
      <c r="T499" s="204"/>
      <c r="U499" s="204"/>
    </row>
    <row r="500" spans="1:21" x14ac:dyDescent="0.25">
      <c r="A500" s="201"/>
      <c r="B500" s="202"/>
      <c r="C500" s="202"/>
      <c r="D500" s="202"/>
      <c r="E500" s="202"/>
      <c r="F500" s="202"/>
      <c r="G500" s="202"/>
      <c r="H500" s="202"/>
      <c r="I500" s="202"/>
      <c r="J500" s="301"/>
      <c r="K500" s="301"/>
      <c r="L500" s="301"/>
      <c r="M500" s="301"/>
      <c r="N500" s="301"/>
      <c r="O500" s="302"/>
      <c r="P500" s="302"/>
      <c r="Q500" s="203"/>
      <c r="R500" s="203"/>
      <c r="S500" s="203"/>
      <c r="T500" s="204"/>
      <c r="U500" s="204"/>
    </row>
    <row r="501" spans="1:21" x14ac:dyDescent="0.25">
      <c r="A501" s="201"/>
      <c r="B501" s="202"/>
      <c r="C501" s="202"/>
      <c r="D501" s="202"/>
      <c r="E501" s="202"/>
      <c r="F501" s="202"/>
      <c r="G501" s="202"/>
      <c r="H501" s="202"/>
      <c r="I501" s="202"/>
      <c r="J501" s="301"/>
      <c r="K501" s="301"/>
      <c r="L501" s="301"/>
      <c r="M501" s="301"/>
      <c r="N501" s="301"/>
      <c r="O501" s="302"/>
      <c r="P501" s="302"/>
      <c r="Q501" s="203"/>
      <c r="R501" s="203"/>
      <c r="S501" s="203"/>
      <c r="T501" s="204"/>
      <c r="U501" s="204"/>
    </row>
    <row r="502" spans="1:21" x14ac:dyDescent="0.25">
      <c r="A502" s="201"/>
      <c r="B502" s="202"/>
      <c r="C502" s="202"/>
      <c r="D502" s="202"/>
      <c r="E502" s="202"/>
      <c r="F502" s="202"/>
      <c r="G502" s="202"/>
      <c r="H502" s="202"/>
      <c r="I502" s="202"/>
      <c r="J502" s="301"/>
      <c r="K502" s="301"/>
      <c r="L502" s="301"/>
      <c r="M502" s="301"/>
      <c r="N502" s="301"/>
      <c r="O502" s="302"/>
      <c r="P502" s="302"/>
      <c r="Q502" s="203"/>
      <c r="R502" s="203"/>
      <c r="S502" s="203"/>
      <c r="T502" s="204"/>
      <c r="U502" s="204"/>
    </row>
    <row r="503" spans="1:21" x14ac:dyDescent="0.25">
      <c r="A503" s="201"/>
      <c r="B503" s="202"/>
      <c r="C503" s="202"/>
      <c r="D503" s="202"/>
      <c r="E503" s="202"/>
      <c r="F503" s="202"/>
      <c r="G503" s="202"/>
      <c r="H503" s="202"/>
      <c r="I503" s="202"/>
      <c r="J503" s="301"/>
      <c r="K503" s="301"/>
      <c r="L503" s="301"/>
      <c r="M503" s="301"/>
      <c r="N503" s="301"/>
      <c r="O503" s="302"/>
      <c r="P503" s="302"/>
      <c r="Q503" s="203"/>
      <c r="R503" s="203"/>
      <c r="S503" s="203"/>
      <c r="T503" s="204"/>
      <c r="U503" s="204"/>
    </row>
    <row r="504" spans="1:21" x14ac:dyDescent="0.25">
      <c r="A504" s="201"/>
      <c r="B504" s="202"/>
      <c r="C504" s="202"/>
      <c r="D504" s="202"/>
      <c r="E504" s="202"/>
      <c r="F504" s="202"/>
      <c r="G504" s="202"/>
      <c r="H504" s="202"/>
      <c r="I504" s="202"/>
      <c r="J504" s="301"/>
      <c r="K504" s="301"/>
      <c r="L504" s="301"/>
      <c r="M504" s="301"/>
      <c r="N504" s="301"/>
      <c r="O504" s="302"/>
      <c r="P504" s="302"/>
      <c r="Q504" s="203"/>
      <c r="R504" s="203"/>
      <c r="S504" s="203"/>
      <c r="T504" s="204"/>
      <c r="U504" s="204"/>
    </row>
    <row r="505" spans="1:21" x14ac:dyDescent="0.25">
      <c r="A505" s="201"/>
      <c r="B505" s="202"/>
      <c r="C505" s="202"/>
      <c r="D505" s="202"/>
      <c r="E505" s="202"/>
      <c r="F505" s="202"/>
      <c r="G505" s="202"/>
      <c r="H505" s="202"/>
      <c r="I505" s="202"/>
      <c r="J505" s="301"/>
      <c r="K505" s="301"/>
      <c r="L505" s="301"/>
      <c r="M505" s="301"/>
      <c r="N505" s="301"/>
      <c r="O505" s="302"/>
      <c r="P505" s="302"/>
      <c r="Q505" s="203"/>
      <c r="R505" s="203"/>
      <c r="S505" s="203"/>
      <c r="T505" s="204"/>
      <c r="U505" s="204"/>
    </row>
    <row r="506" spans="1:21" x14ac:dyDescent="0.25">
      <c r="A506" s="201"/>
      <c r="B506" s="202"/>
      <c r="C506" s="202"/>
      <c r="D506" s="202"/>
      <c r="E506" s="202"/>
      <c r="F506" s="202"/>
      <c r="G506" s="202"/>
      <c r="H506" s="202"/>
      <c r="I506" s="202"/>
      <c r="J506" s="301"/>
      <c r="K506" s="301"/>
      <c r="L506" s="301"/>
      <c r="M506" s="301"/>
      <c r="N506" s="301"/>
      <c r="O506" s="302"/>
      <c r="P506" s="302"/>
      <c r="Q506" s="203"/>
      <c r="R506" s="203"/>
      <c r="S506" s="203"/>
      <c r="T506" s="204"/>
      <c r="U506" s="204"/>
    </row>
    <row r="507" spans="1:21" x14ac:dyDescent="0.25">
      <c r="A507" s="201"/>
      <c r="B507" s="202"/>
      <c r="C507" s="202"/>
      <c r="D507" s="202"/>
      <c r="E507" s="202"/>
      <c r="F507" s="202"/>
      <c r="G507" s="202"/>
      <c r="H507" s="202"/>
      <c r="I507" s="202"/>
      <c r="J507" s="301"/>
      <c r="K507" s="301"/>
      <c r="L507" s="301"/>
      <c r="M507" s="301"/>
      <c r="N507" s="301"/>
      <c r="O507" s="302"/>
      <c r="P507" s="302"/>
      <c r="Q507" s="203"/>
      <c r="R507" s="203"/>
      <c r="S507" s="203"/>
      <c r="T507" s="204"/>
      <c r="U507" s="204"/>
    </row>
    <row r="508" spans="1:21" x14ac:dyDescent="0.25">
      <c r="A508" s="201"/>
      <c r="B508" s="202"/>
      <c r="C508" s="202"/>
      <c r="D508" s="202"/>
      <c r="E508" s="202"/>
      <c r="F508" s="202"/>
      <c r="G508" s="202"/>
      <c r="H508" s="202"/>
      <c r="I508" s="202"/>
      <c r="J508" s="301"/>
      <c r="K508" s="301"/>
      <c r="L508" s="301"/>
      <c r="M508" s="301"/>
      <c r="N508" s="301"/>
      <c r="O508" s="302"/>
      <c r="P508" s="302"/>
      <c r="Q508" s="203"/>
      <c r="R508" s="203"/>
      <c r="S508" s="203"/>
      <c r="T508" s="204"/>
      <c r="U508" s="204"/>
    </row>
    <row r="509" spans="1:21" x14ac:dyDescent="0.25">
      <c r="A509" s="201"/>
      <c r="B509" s="202"/>
      <c r="C509" s="202"/>
      <c r="D509" s="202"/>
      <c r="E509" s="202"/>
      <c r="F509" s="202"/>
      <c r="G509" s="202"/>
      <c r="H509" s="202"/>
      <c r="I509" s="202"/>
      <c r="J509" s="301"/>
      <c r="K509" s="301"/>
      <c r="L509" s="301"/>
      <c r="M509" s="301"/>
      <c r="N509" s="301"/>
      <c r="O509" s="302"/>
      <c r="P509" s="302"/>
      <c r="Q509" s="203"/>
      <c r="R509" s="203"/>
      <c r="S509" s="203"/>
      <c r="T509" s="204"/>
      <c r="U509" s="204"/>
    </row>
    <row r="510" spans="1:21" x14ac:dyDescent="0.25">
      <c r="A510" s="201"/>
      <c r="B510" s="202"/>
      <c r="C510" s="202"/>
      <c r="D510" s="202"/>
      <c r="E510" s="202"/>
      <c r="F510" s="202"/>
      <c r="G510" s="202"/>
      <c r="H510" s="202"/>
      <c r="I510" s="202"/>
      <c r="J510" s="301"/>
      <c r="K510" s="301"/>
      <c r="L510" s="301"/>
      <c r="M510" s="301"/>
      <c r="N510" s="301"/>
      <c r="O510" s="302"/>
      <c r="P510" s="302"/>
      <c r="Q510" s="203"/>
      <c r="R510" s="203"/>
      <c r="S510" s="203"/>
      <c r="T510" s="204"/>
      <c r="U510" s="204"/>
    </row>
    <row r="511" spans="1:21" x14ac:dyDescent="0.25">
      <c r="A511" s="201"/>
      <c r="B511" s="202"/>
      <c r="C511" s="202"/>
      <c r="D511" s="202"/>
      <c r="E511" s="202"/>
      <c r="F511" s="202"/>
      <c r="G511" s="202"/>
      <c r="H511" s="202"/>
      <c r="I511" s="202"/>
      <c r="J511" s="301"/>
      <c r="K511" s="301"/>
      <c r="L511" s="301"/>
      <c r="M511" s="301"/>
      <c r="N511" s="301"/>
      <c r="O511" s="302"/>
      <c r="P511" s="302"/>
      <c r="Q511" s="203"/>
      <c r="R511" s="203"/>
      <c r="S511" s="203"/>
      <c r="T511" s="204"/>
      <c r="U511" s="204"/>
    </row>
    <row r="512" spans="1:21" x14ac:dyDescent="0.25">
      <c r="A512" s="201"/>
      <c r="B512" s="202"/>
      <c r="C512" s="202"/>
      <c r="D512" s="202"/>
      <c r="E512" s="202"/>
      <c r="F512" s="202"/>
      <c r="G512" s="202"/>
      <c r="H512" s="202"/>
      <c r="I512" s="202"/>
      <c r="J512" s="301"/>
      <c r="K512" s="301"/>
      <c r="L512" s="301"/>
      <c r="M512" s="301"/>
      <c r="N512" s="301"/>
      <c r="O512" s="302"/>
      <c r="P512" s="302"/>
      <c r="Q512" s="203"/>
      <c r="R512" s="203"/>
      <c r="S512" s="203"/>
      <c r="T512" s="204"/>
      <c r="U512" s="204"/>
    </row>
    <row r="513" spans="1:21" x14ac:dyDescent="0.25">
      <c r="A513" s="201"/>
      <c r="B513" s="202"/>
      <c r="C513" s="202"/>
      <c r="D513" s="202"/>
      <c r="E513" s="202"/>
      <c r="F513" s="202"/>
      <c r="G513" s="202"/>
      <c r="H513" s="202"/>
      <c r="I513" s="202"/>
      <c r="J513" s="301"/>
      <c r="K513" s="301"/>
      <c r="L513" s="301"/>
      <c r="M513" s="301"/>
      <c r="N513" s="301"/>
      <c r="O513" s="302"/>
      <c r="P513" s="302"/>
      <c r="Q513" s="203"/>
      <c r="R513" s="203"/>
      <c r="S513" s="203"/>
      <c r="T513" s="204"/>
      <c r="U513" s="204"/>
    </row>
    <row r="514" spans="1:21" x14ac:dyDescent="0.25">
      <c r="A514" s="201"/>
      <c r="B514" s="202"/>
      <c r="C514" s="202"/>
      <c r="D514" s="202"/>
      <c r="E514" s="202"/>
      <c r="F514" s="202"/>
      <c r="G514" s="202"/>
      <c r="H514" s="202"/>
      <c r="I514" s="202"/>
      <c r="J514" s="301"/>
      <c r="K514" s="301"/>
      <c r="L514" s="301"/>
      <c r="M514" s="301"/>
      <c r="N514" s="301"/>
      <c r="O514" s="302"/>
      <c r="P514" s="302"/>
      <c r="Q514" s="203"/>
      <c r="R514" s="203"/>
      <c r="S514" s="203"/>
      <c r="T514" s="204"/>
      <c r="U514" s="204"/>
    </row>
    <row r="515" spans="1:21" x14ac:dyDescent="0.25">
      <c r="A515" s="201"/>
      <c r="B515" s="202"/>
      <c r="C515" s="202"/>
      <c r="D515" s="202"/>
      <c r="E515" s="202"/>
      <c r="F515" s="202"/>
      <c r="G515" s="202"/>
      <c r="H515" s="202"/>
      <c r="I515" s="202"/>
      <c r="J515" s="301"/>
      <c r="K515" s="301"/>
      <c r="L515" s="301"/>
      <c r="M515" s="301"/>
      <c r="N515" s="301"/>
      <c r="O515" s="302"/>
      <c r="P515" s="302"/>
      <c r="Q515" s="203"/>
      <c r="R515" s="203"/>
      <c r="S515" s="203"/>
      <c r="T515" s="204"/>
      <c r="U515" s="204"/>
    </row>
    <row r="516" spans="1:21" x14ac:dyDescent="0.25">
      <c r="A516" s="201"/>
      <c r="B516" s="202"/>
      <c r="C516" s="202"/>
      <c r="D516" s="202"/>
      <c r="E516" s="202"/>
      <c r="F516" s="202"/>
      <c r="G516" s="202"/>
      <c r="H516" s="202"/>
      <c r="I516" s="202"/>
      <c r="J516" s="301"/>
      <c r="K516" s="301"/>
      <c r="L516" s="301"/>
      <c r="M516" s="301"/>
      <c r="N516" s="301"/>
      <c r="O516" s="302"/>
      <c r="P516" s="302"/>
      <c r="Q516" s="203"/>
      <c r="R516" s="203"/>
      <c r="S516" s="203"/>
      <c r="T516" s="204"/>
      <c r="U516" s="204"/>
    </row>
    <row r="517" spans="1:21" x14ac:dyDescent="0.25">
      <c r="A517" s="201"/>
      <c r="B517" s="202"/>
      <c r="C517" s="202"/>
      <c r="D517" s="202"/>
      <c r="E517" s="202"/>
      <c r="F517" s="202"/>
      <c r="G517" s="202"/>
      <c r="H517" s="202"/>
      <c r="I517" s="202"/>
      <c r="J517" s="301"/>
      <c r="K517" s="301"/>
      <c r="L517" s="301"/>
      <c r="M517" s="301"/>
      <c r="N517" s="301"/>
      <c r="O517" s="302"/>
      <c r="P517" s="302"/>
      <c r="Q517" s="203"/>
      <c r="R517" s="203"/>
      <c r="S517" s="203"/>
      <c r="T517" s="204"/>
      <c r="U517" s="204"/>
    </row>
    <row r="518" spans="1:21" x14ac:dyDescent="0.25">
      <c r="A518" s="201"/>
      <c r="B518" s="202"/>
      <c r="C518" s="202"/>
      <c r="D518" s="202"/>
      <c r="E518" s="202"/>
      <c r="F518" s="202"/>
      <c r="G518" s="202"/>
      <c r="H518" s="202"/>
      <c r="I518" s="202"/>
      <c r="J518" s="301"/>
      <c r="K518" s="301"/>
      <c r="L518" s="301"/>
      <c r="M518" s="301"/>
      <c r="N518" s="301"/>
      <c r="O518" s="302"/>
      <c r="P518" s="302"/>
      <c r="Q518" s="203"/>
      <c r="R518" s="203"/>
      <c r="S518" s="203"/>
      <c r="T518" s="204"/>
      <c r="U518" s="204"/>
    </row>
    <row r="519" spans="1:21" x14ac:dyDescent="0.25">
      <c r="A519" s="201"/>
      <c r="B519" s="202"/>
      <c r="C519" s="202"/>
      <c r="D519" s="202"/>
      <c r="E519" s="202"/>
      <c r="F519" s="202"/>
      <c r="G519" s="202"/>
      <c r="H519" s="202"/>
      <c r="I519" s="202"/>
      <c r="J519" s="301"/>
      <c r="K519" s="301"/>
      <c r="L519" s="301"/>
      <c r="M519" s="301"/>
      <c r="N519" s="301"/>
      <c r="O519" s="302"/>
      <c r="P519" s="302"/>
      <c r="Q519" s="203"/>
      <c r="R519" s="203"/>
      <c r="S519" s="203"/>
      <c r="T519" s="204"/>
      <c r="U519" s="204"/>
    </row>
    <row r="520" spans="1:21" x14ac:dyDescent="0.25">
      <c r="A520" s="201"/>
      <c r="B520" s="202"/>
      <c r="C520" s="202"/>
      <c r="D520" s="202"/>
      <c r="E520" s="202"/>
      <c r="F520" s="202"/>
      <c r="G520" s="202"/>
      <c r="H520" s="202"/>
      <c r="I520" s="202"/>
      <c r="J520" s="301"/>
      <c r="K520" s="301"/>
      <c r="L520" s="301"/>
      <c r="M520" s="301"/>
      <c r="N520" s="301"/>
      <c r="O520" s="302"/>
      <c r="P520" s="302"/>
      <c r="Q520" s="203"/>
      <c r="R520" s="203"/>
      <c r="S520" s="203"/>
      <c r="T520" s="204"/>
      <c r="U520" s="204"/>
    </row>
    <row r="521" spans="1:21" x14ac:dyDescent="0.25">
      <c r="A521" s="201"/>
      <c r="B521" s="202"/>
      <c r="C521" s="202"/>
      <c r="D521" s="202"/>
      <c r="E521" s="202"/>
      <c r="F521" s="202"/>
      <c r="G521" s="202"/>
      <c r="H521" s="202"/>
      <c r="I521" s="202"/>
      <c r="J521" s="301"/>
      <c r="K521" s="301"/>
      <c r="L521" s="301"/>
      <c r="M521" s="301"/>
      <c r="N521" s="301"/>
      <c r="O521" s="302"/>
      <c r="P521" s="302"/>
      <c r="Q521" s="203"/>
      <c r="R521" s="203"/>
      <c r="S521" s="203"/>
      <c r="T521" s="204"/>
      <c r="U521" s="204"/>
    </row>
    <row r="522" spans="1:21" x14ac:dyDescent="0.25">
      <c r="A522" s="201"/>
      <c r="B522" s="202"/>
      <c r="C522" s="202"/>
      <c r="D522" s="202"/>
      <c r="E522" s="202"/>
      <c r="F522" s="202"/>
      <c r="G522" s="202"/>
      <c r="H522" s="202"/>
      <c r="I522" s="202"/>
      <c r="J522" s="301"/>
      <c r="K522" s="301"/>
      <c r="L522" s="301"/>
      <c r="M522" s="301"/>
      <c r="N522" s="301"/>
      <c r="O522" s="302"/>
      <c r="P522" s="302"/>
      <c r="Q522" s="203"/>
      <c r="R522" s="203"/>
      <c r="S522" s="203"/>
      <c r="T522" s="204"/>
      <c r="U522" s="204"/>
    </row>
    <row r="523" spans="1:21" x14ac:dyDescent="0.25">
      <c r="A523" s="201"/>
      <c r="B523" s="202"/>
      <c r="C523" s="202"/>
      <c r="D523" s="202"/>
      <c r="E523" s="202"/>
      <c r="F523" s="202"/>
      <c r="G523" s="202"/>
      <c r="H523" s="202"/>
      <c r="I523" s="202"/>
      <c r="J523" s="301"/>
      <c r="K523" s="301"/>
      <c r="L523" s="301"/>
      <c r="M523" s="301"/>
      <c r="N523" s="301"/>
      <c r="O523" s="302"/>
      <c r="P523" s="302"/>
      <c r="Q523" s="203"/>
      <c r="R523" s="203"/>
      <c r="S523" s="203"/>
      <c r="T523" s="204"/>
      <c r="U523" s="204"/>
    </row>
    <row r="524" spans="1:21" x14ac:dyDescent="0.25">
      <c r="A524" s="201"/>
      <c r="B524" s="202"/>
      <c r="C524" s="202"/>
      <c r="D524" s="202"/>
      <c r="E524" s="202"/>
      <c r="F524" s="202"/>
      <c r="G524" s="202"/>
      <c r="H524" s="202"/>
      <c r="I524" s="202"/>
      <c r="J524" s="301"/>
      <c r="K524" s="301"/>
      <c r="L524" s="301"/>
      <c r="M524" s="301"/>
      <c r="N524" s="301"/>
      <c r="O524" s="302"/>
      <c r="P524" s="302"/>
      <c r="Q524" s="203"/>
      <c r="R524" s="203"/>
      <c r="S524" s="203"/>
      <c r="T524" s="204"/>
      <c r="U524" s="204"/>
    </row>
    <row r="525" spans="1:21" x14ac:dyDescent="0.25">
      <c r="A525" s="201"/>
      <c r="B525" s="202"/>
      <c r="C525" s="202"/>
      <c r="D525" s="202"/>
      <c r="E525" s="202"/>
      <c r="F525" s="202"/>
      <c r="G525" s="202"/>
      <c r="H525" s="202"/>
      <c r="I525" s="202"/>
      <c r="J525" s="301"/>
      <c r="K525" s="301"/>
      <c r="L525" s="301"/>
      <c r="M525" s="301"/>
      <c r="N525" s="301"/>
      <c r="O525" s="302"/>
      <c r="P525" s="302"/>
      <c r="Q525" s="203"/>
      <c r="R525" s="203"/>
      <c r="S525" s="203"/>
      <c r="T525" s="204"/>
      <c r="U525" s="204"/>
    </row>
    <row r="526" spans="1:21" x14ac:dyDescent="0.25">
      <c r="A526" s="201"/>
      <c r="B526" s="202"/>
      <c r="C526" s="202"/>
      <c r="D526" s="202"/>
      <c r="E526" s="202"/>
      <c r="F526" s="202"/>
      <c r="G526" s="202"/>
      <c r="H526" s="202"/>
      <c r="I526" s="202"/>
      <c r="J526" s="301"/>
      <c r="K526" s="301"/>
      <c r="L526" s="301"/>
      <c r="M526" s="301"/>
      <c r="N526" s="301"/>
      <c r="O526" s="302"/>
      <c r="P526" s="302"/>
      <c r="Q526" s="203"/>
      <c r="R526" s="203"/>
      <c r="S526" s="203"/>
      <c r="T526" s="204"/>
      <c r="U526" s="204"/>
    </row>
    <row r="527" spans="1:21" x14ac:dyDescent="0.25">
      <c r="A527" s="201"/>
      <c r="B527" s="202"/>
      <c r="C527" s="202"/>
      <c r="D527" s="202"/>
      <c r="E527" s="202"/>
      <c r="F527" s="202"/>
      <c r="G527" s="202"/>
      <c r="H527" s="202"/>
      <c r="I527" s="202"/>
      <c r="J527" s="301"/>
      <c r="K527" s="301"/>
      <c r="L527" s="301"/>
      <c r="M527" s="301"/>
      <c r="N527" s="301"/>
      <c r="O527" s="302"/>
      <c r="P527" s="302"/>
      <c r="Q527" s="203"/>
      <c r="R527" s="203"/>
      <c r="S527" s="203"/>
      <c r="T527" s="204"/>
      <c r="U527" s="204"/>
    </row>
    <row r="528" spans="1:21" x14ac:dyDescent="0.25">
      <c r="A528" s="201"/>
      <c r="B528" s="202"/>
      <c r="C528" s="202"/>
      <c r="D528" s="202"/>
      <c r="E528" s="202"/>
      <c r="F528" s="202"/>
      <c r="G528" s="202"/>
      <c r="H528" s="202"/>
      <c r="I528" s="202"/>
      <c r="J528" s="301"/>
      <c r="K528" s="301"/>
      <c r="L528" s="301"/>
      <c r="M528" s="301"/>
      <c r="N528" s="301"/>
      <c r="O528" s="302"/>
      <c r="P528" s="302"/>
      <c r="Q528" s="203"/>
      <c r="R528" s="203"/>
      <c r="S528" s="203"/>
      <c r="T528" s="204"/>
      <c r="U528" s="204"/>
    </row>
    <row r="529" spans="1:21" x14ac:dyDescent="0.25">
      <c r="A529" s="201"/>
      <c r="B529" s="202"/>
      <c r="C529" s="202"/>
      <c r="D529" s="202"/>
      <c r="E529" s="202"/>
      <c r="F529" s="202"/>
      <c r="G529" s="202"/>
      <c r="H529" s="202"/>
      <c r="I529" s="202"/>
      <c r="J529" s="301"/>
      <c r="K529" s="301"/>
      <c r="L529" s="301"/>
      <c r="M529" s="301"/>
      <c r="N529" s="301"/>
      <c r="O529" s="302"/>
      <c r="P529" s="302"/>
      <c r="Q529" s="203"/>
      <c r="R529" s="203"/>
      <c r="S529" s="203"/>
      <c r="T529" s="204"/>
      <c r="U529" s="204"/>
    </row>
    <row r="530" spans="1:21" x14ac:dyDescent="0.25">
      <c r="A530" s="201"/>
      <c r="B530" s="202"/>
      <c r="C530" s="202"/>
      <c r="D530" s="202"/>
      <c r="E530" s="202"/>
      <c r="F530" s="202"/>
      <c r="G530" s="202"/>
      <c r="H530" s="202"/>
      <c r="I530" s="202"/>
      <c r="J530" s="301"/>
      <c r="K530" s="301"/>
      <c r="L530" s="301"/>
      <c r="M530" s="301"/>
      <c r="N530" s="301"/>
      <c r="O530" s="302"/>
      <c r="P530" s="302"/>
      <c r="Q530" s="203"/>
      <c r="R530" s="203"/>
      <c r="S530" s="203"/>
      <c r="T530" s="204"/>
      <c r="U530" s="204"/>
    </row>
    <row r="531" spans="1:21" x14ac:dyDescent="0.25">
      <c r="A531" s="201"/>
      <c r="B531" s="202"/>
      <c r="C531" s="202"/>
      <c r="D531" s="202"/>
      <c r="E531" s="202"/>
      <c r="F531" s="202"/>
      <c r="G531" s="202"/>
      <c r="H531" s="202"/>
      <c r="I531" s="202"/>
      <c r="J531" s="301"/>
      <c r="K531" s="301"/>
      <c r="L531" s="301"/>
      <c r="M531" s="301"/>
      <c r="N531" s="301"/>
      <c r="O531" s="302"/>
      <c r="P531" s="302"/>
      <c r="Q531" s="203"/>
      <c r="R531" s="203"/>
      <c r="S531" s="203"/>
      <c r="T531" s="204"/>
      <c r="U531" s="204"/>
    </row>
    <row r="532" spans="1:21" x14ac:dyDescent="0.25">
      <c r="A532" s="201"/>
      <c r="B532" s="202"/>
      <c r="C532" s="202"/>
      <c r="D532" s="202"/>
      <c r="E532" s="202"/>
      <c r="F532" s="202"/>
      <c r="G532" s="202"/>
      <c r="H532" s="202"/>
      <c r="I532" s="202"/>
      <c r="J532" s="301"/>
      <c r="K532" s="301"/>
      <c r="L532" s="301"/>
      <c r="M532" s="301"/>
      <c r="N532" s="301"/>
      <c r="O532" s="302"/>
      <c r="P532" s="302"/>
      <c r="Q532" s="203"/>
      <c r="R532" s="203"/>
      <c r="S532" s="203"/>
      <c r="T532" s="204"/>
      <c r="U532" s="204"/>
    </row>
    <row r="533" spans="1:21" x14ac:dyDescent="0.25">
      <c r="A533" s="201"/>
      <c r="B533" s="202"/>
      <c r="C533" s="202"/>
      <c r="D533" s="202"/>
      <c r="E533" s="202"/>
      <c r="F533" s="202"/>
      <c r="G533" s="202"/>
      <c r="H533" s="202"/>
      <c r="I533" s="202"/>
      <c r="J533" s="301"/>
      <c r="K533" s="301"/>
      <c r="L533" s="301"/>
      <c r="M533" s="301"/>
      <c r="N533" s="301"/>
      <c r="O533" s="302"/>
      <c r="P533" s="302"/>
      <c r="Q533" s="203"/>
      <c r="R533" s="203"/>
      <c r="S533" s="203"/>
      <c r="T533" s="204"/>
      <c r="U533" s="204"/>
    </row>
    <row r="534" spans="1:21" x14ac:dyDescent="0.25">
      <c r="A534" s="201"/>
      <c r="B534" s="202"/>
      <c r="C534" s="202"/>
      <c r="D534" s="202"/>
      <c r="E534" s="202"/>
      <c r="F534" s="202"/>
      <c r="G534" s="202"/>
      <c r="H534" s="202"/>
      <c r="I534" s="202"/>
      <c r="J534" s="301"/>
      <c r="K534" s="301"/>
      <c r="L534" s="301"/>
      <c r="M534" s="301"/>
      <c r="N534" s="301"/>
      <c r="O534" s="302"/>
      <c r="P534" s="302"/>
      <c r="Q534" s="203"/>
      <c r="R534" s="203"/>
      <c r="S534" s="203"/>
      <c r="T534" s="204"/>
      <c r="U534" s="204"/>
    </row>
    <row r="535" spans="1:21" x14ac:dyDescent="0.25">
      <c r="A535" s="201"/>
      <c r="B535" s="202"/>
      <c r="C535" s="202"/>
      <c r="D535" s="202"/>
      <c r="E535" s="202"/>
      <c r="F535" s="202"/>
      <c r="G535" s="202"/>
      <c r="H535" s="202"/>
      <c r="I535" s="202"/>
      <c r="J535" s="301"/>
      <c r="K535" s="301"/>
      <c r="L535" s="301"/>
      <c r="M535" s="301"/>
      <c r="N535" s="301"/>
      <c r="O535" s="302"/>
      <c r="P535" s="302"/>
      <c r="Q535" s="203"/>
      <c r="R535" s="203"/>
      <c r="S535" s="203"/>
      <c r="T535" s="204"/>
      <c r="U535" s="204"/>
    </row>
    <row r="536" spans="1:21" x14ac:dyDescent="0.25">
      <c r="A536" s="201"/>
      <c r="B536" s="202"/>
      <c r="C536" s="202"/>
      <c r="D536" s="202"/>
      <c r="E536" s="202"/>
      <c r="F536" s="202"/>
      <c r="G536" s="202"/>
      <c r="H536" s="202"/>
      <c r="I536" s="202"/>
      <c r="J536" s="301"/>
      <c r="K536" s="301"/>
      <c r="L536" s="301"/>
      <c r="M536" s="301"/>
      <c r="N536" s="301"/>
      <c r="O536" s="302"/>
      <c r="P536" s="302"/>
      <c r="Q536" s="203"/>
      <c r="R536" s="203"/>
      <c r="S536" s="203"/>
      <c r="T536" s="204"/>
      <c r="U536" s="204"/>
    </row>
    <row r="537" spans="1:21" x14ac:dyDescent="0.25">
      <c r="A537" s="201"/>
      <c r="B537" s="202"/>
      <c r="C537" s="202"/>
      <c r="D537" s="202"/>
      <c r="E537" s="202"/>
      <c r="F537" s="202"/>
      <c r="G537" s="202"/>
      <c r="H537" s="202"/>
      <c r="I537" s="202"/>
      <c r="J537" s="301"/>
      <c r="K537" s="301"/>
      <c r="L537" s="301"/>
      <c r="M537" s="301"/>
      <c r="N537" s="301"/>
      <c r="O537" s="302"/>
      <c r="P537" s="302"/>
      <c r="Q537" s="203"/>
      <c r="R537" s="203"/>
      <c r="S537" s="203"/>
      <c r="T537" s="204"/>
      <c r="U537" s="204"/>
    </row>
    <row r="538" spans="1:21" x14ac:dyDescent="0.25">
      <c r="A538" s="201"/>
      <c r="B538" s="202"/>
      <c r="C538" s="202"/>
      <c r="D538" s="202"/>
      <c r="E538" s="202"/>
      <c r="F538" s="202"/>
      <c r="G538" s="202"/>
      <c r="H538" s="202"/>
      <c r="I538" s="202"/>
      <c r="J538" s="301"/>
      <c r="K538" s="301"/>
      <c r="L538" s="301"/>
      <c r="M538" s="301"/>
      <c r="N538" s="301"/>
      <c r="O538" s="302"/>
      <c r="P538" s="302"/>
      <c r="Q538" s="203"/>
      <c r="R538" s="203"/>
      <c r="S538" s="203"/>
      <c r="T538" s="204"/>
      <c r="U538" s="204"/>
    </row>
    <row r="539" spans="1:21" x14ac:dyDescent="0.25">
      <c r="A539" s="201"/>
      <c r="B539" s="202"/>
      <c r="C539" s="202"/>
      <c r="D539" s="202"/>
      <c r="E539" s="202"/>
      <c r="F539" s="202"/>
      <c r="G539" s="202"/>
      <c r="H539" s="202"/>
      <c r="I539" s="202"/>
      <c r="J539" s="301"/>
      <c r="K539" s="301"/>
      <c r="L539" s="301"/>
      <c r="M539" s="301"/>
      <c r="N539" s="301"/>
      <c r="O539" s="302"/>
      <c r="P539" s="302"/>
      <c r="Q539" s="203"/>
      <c r="R539" s="203"/>
      <c r="S539" s="203"/>
      <c r="T539" s="204"/>
      <c r="U539" s="204"/>
    </row>
    <row r="540" spans="1:21" x14ac:dyDescent="0.25">
      <c r="A540" s="201"/>
      <c r="B540" s="202"/>
      <c r="C540" s="202"/>
      <c r="D540" s="202"/>
      <c r="E540" s="202"/>
      <c r="F540" s="202"/>
      <c r="G540" s="202"/>
      <c r="H540" s="202"/>
      <c r="I540" s="202"/>
      <c r="J540" s="301"/>
      <c r="K540" s="301"/>
      <c r="L540" s="301"/>
      <c r="M540" s="301"/>
      <c r="N540" s="301"/>
      <c r="O540" s="302"/>
      <c r="P540" s="302"/>
      <c r="Q540" s="203"/>
      <c r="R540" s="203"/>
      <c r="S540" s="203"/>
      <c r="T540" s="204"/>
      <c r="U540" s="204"/>
    </row>
    <row r="541" spans="1:21" x14ac:dyDescent="0.25">
      <c r="A541" s="201"/>
      <c r="B541" s="202"/>
      <c r="C541" s="202"/>
      <c r="D541" s="202"/>
      <c r="E541" s="202"/>
      <c r="F541" s="202"/>
      <c r="G541" s="202"/>
      <c r="H541" s="202"/>
      <c r="I541" s="202"/>
      <c r="J541" s="301"/>
      <c r="K541" s="301"/>
      <c r="L541" s="301"/>
      <c r="M541" s="301"/>
      <c r="N541" s="301"/>
      <c r="O541" s="302"/>
      <c r="P541" s="302"/>
      <c r="Q541" s="203"/>
      <c r="R541" s="203"/>
      <c r="S541" s="203"/>
      <c r="T541" s="204"/>
      <c r="U541" s="204"/>
    </row>
    <row r="542" spans="1:21" x14ac:dyDescent="0.25">
      <c r="A542" s="201"/>
      <c r="B542" s="202"/>
      <c r="C542" s="202"/>
      <c r="D542" s="202"/>
      <c r="E542" s="202"/>
      <c r="F542" s="202"/>
      <c r="G542" s="202"/>
      <c r="H542" s="202"/>
      <c r="I542" s="202"/>
      <c r="J542" s="301"/>
      <c r="K542" s="301"/>
      <c r="L542" s="301"/>
      <c r="M542" s="301"/>
      <c r="N542" s="301"/>
      <c r="O542" s="302"/>
      <c r="P542" s="302"/>
      <c r="Q542" s="203"/>
      <c r="R542" s="203"/>
      <c r="S542" s="203"/>
      <c r="T542" s="204"/>
      <c r="U542" s="204"/>
    </row>
    <row r="543" spans="1:21" x14ac:dyDescent="0.25">
      <c r="A543" s="201"/>
      <c r="B543" s="202"/>
      <c r="C543" s="202"/>
      <c r="D543" s="202"/>
      <c r="E543" s="202"/>
      <c r="F543" s="202"/>
      <c r="G543" s="202"/>
      <c r="H543" s="202"/>
      <c r="I543" s="202"/>
      <c r="J543" s="301"/>
      <c r="K543" s="301"/>
      <c r="L543" s="301"/>
      <c r="M543" s="301"/>
      <c r="N543" s="301"/>
      <c r="O543" s="302"/>
      <c r="P543" s="302"/>
      <c r="Q543" s="203"/>
      <c r="R543" s="203"/>
      <c r="S543" s="203"/>
      <c r="T543" s="204"/>
      <c r="U543" s="204"/>
    </row>
    <row r="544" spans="1:21" x14ac:dyDescent="0.25">
      <c r="A544" s="201"/>
      <c r="B544" s="202"/>
      <c r="C544" s="202"/>
      <c r="D544" s="202"/>
      <c r="E544" s="202"/>
      <c r="F544" s="202"/>
      <c r="G544" s="202"/>
      <c r="H544" s="202"/>
      <c r="I544" s="202"/>
      <c r="J544" s="301"/>
      <c r="K544" s="301"/>
      <c r="L544" s="301"/>
      <c r="M544" s="301"/>
      <c r="N544" s="301"/>
      <c r="O544" s="302"/>
      <c r="P544" s="302"/>
      <c r="Q544" s="203"/>
      <c r="R544" s="203"/>
      <c r="S544" s="203"/>
      <c r="T544" s="204"/>
      <c r="U544" s="204"/>
    </row>
    <row r="545" spans="1:21" x14ac:dyDescent="0.25">
      <c r="A545" s="201"/>
      <c r="B545" s="202"/>
      <c r="C545" s="202"/>
      <c r="D545" s="202"/>
      <c r="E545" s="202"/>
      <c r="F545" s="202"/>
      <c r="G545" s="202"/>
      <c r="H545" s="202"/>
      <c r="I545" s="202"/>
      <c r="J545" s="301"/>
      <c r="K545" s="301"/>
      <c r="L545" s="301"/>
      <c r="M545" s="301"/>
      <c r="N545" s="301"/>
      <c r="O545" s="302"/>
      <c r="P545" s="302"/>
      <c r="Q545" s="203"/>
      <c r="R545" s="203"/>
      <c r="S545" s="203"/>
      <c r="T545" s="204"/>
      <c r="U545" s="204"/>
    </row>
    <row r="546" spans="1:21" x14ac:dyDescent="0.25">
      <c r="A546" s="201"/>
      <c r="B546" s="202"/>
      <c r="C546" s="202"/>
      <c r="D546" s="202"/>
      <c r="E546" s="202"/>
      <c r="F546" s="202"/>
      <c r="G546" s="202"/>
      <c r="H546" s="202"/>
      <c r="I546" s="202"/>
      <c r="J546" s="301"/>
      <c r="K546" s="301"/>
      <c r="L546" s="301"/>
      <c r="M546" s="301"/>
      <c r="N546" s="301"/>
      <c r="O546" s="302"/>
      <c r="P546" s="302"/>
      <c r="Q546" s="203"/>
      <c r="R546" s="203"/>
      <c r="S546" s="203"/>
      <c r="T546" s="204"/>
      <c r="U546" s="204"/>
    </row>
    <row r="547" spans="1:21" x14ac:dyDescent="0.25">
      <c r="A547" s="201"/>
      <c r="B547" s="202"/>
      <c r="C547" s="202"/>
      <c r="D547" s="202"/>
      <c r="E547" s="202"/>
      <c r="F547" s="202"/>
      <c r="G547" s="202"/>
      <c r="H547" s="202"/>
      <c r="I547" s="202"/>
      <c r="J547" s="301"/>
      <c r="K547" s="301"/>
      <c r="L547" s="301"/>
      <c r="M547" s="301"/>
      <c r="N547" s="301"/>
      <c r="O547" s="302"/>
      <c r="P547" s="302"/>
      <c r="Q547" s="203"/>
      <c r="R547" s="203"/>
      <c r="S547" s="203"/>
      <c r="T547" s="204"/>
      <c r="U547" s="204"/>
    </row>
    <row r="548" spans="1:21" x14ac:dyDescent="0.25">
      <c r="A548" s="201"/>
      <c r="B548" s="202"/>
      <c r="C548" s="202"/>
      <c r="D548" s="202"/>
      <c r="E548" s="202"/>
      <c r="F548" s="202"/>
      <c r="G548" s="202"/>
      <c r="H548" s="202"/>
      <c r="I548" s="202"/>
      <c r="J548" s="301"/>
      <c r="K548" s="301"/>
      <c r="L548" s="301"/>
      <c r="M548" s="301"/>
      <c r="N548" s="301"/>
      <c r="O548" s="302"/>
      <c r="P548" s="302"/>
      <c r="Q548" s="203"/>
      <c r="R548" s="203"/>
      <c r="S548" s="203"/>
      <c r="T548" s="204"/>
      <c r="U548" s="204"/>
    </row>
    <row r="549" spans="1:21" x14ac:dyDescent="0.25">
      <c r="A549" s="201"/>
      <c r="B549" s="202"/>
      <c r="C549" s="202"/>
      <c r="D549" s="202"/>
      <c r="E549" s="202"/>
      <c r="F549" s="202"/>
      <c r="G549" s="202"/>
      <c r="H549" s="202"/>
      <c r="I549" s="202"/>
      <c r="J549" s="301"/>
      <c r="K549" s="301"/>
      <c r="L549" s="301"/>
      <c r="M549" s="301"/>
      <c r="N549" s="301"/>
      <c r="O549" s="302"/>
      <c r="P549" s="302"/>
      <c r="Q549" s="203"/>
      <c r="R549" s="203"/>
      <c r="S549" s="203"/>
      <c r="T549" s="204"/>
      <c r="U549" s="204"/>
    </row>
    <row r="550" spans="1:21" x14ac:dyDescent="0.25">
      <c r="A550" s="201"/>
      <c r="B550" s="202"/>
      <c r="C550" s="202"/>
      <c r="D550" s="202"/>
      <c r="E550" s="202"/>
      <c r="F550" s="202"/>
      <c r="G550" s="202"/>
      <c r="H550" s="202"/>
      <c r="I550" s="202"/>
      <c r="J550" s="301"/>
      <c r="K550" s="301"/>
      <c r="L550" s="301"/>
      <c r="M550" s="301"/>
      <c r="N550" s="301"/>
      <c r="O550" s="302"/>
      <c r="P550" s="302"/>
      <c r="Q550" s="203"/>
      <c r="R550" s="203"/>
      <c r="S550" s="203"/>
      <c r="T550" s="204"/>
      <c r="U550" s="204"/>
    </row>
    <row r="551" spans="1:21" x14ac:dyDescent="0.25">
      <c r="A551" s="201"/>
      <c r="B551" s="202"/>
      <c r="C551" s="202"/>
      <c r="D551" s="202"/>
      <c r="E551" s="202"/>
      <c r="F551" s="202"/>
      <c r="G551" s="202"/>
      <c r="H551" s="202"/>
      <c r="I551" s="202"/>
      <c r="J551" s="301"/>
      <c r="K551" s="301"/>
      <c r="L551" s="301"/>
      <c r="M551" s="301"/>
      <c r="N551" s="301"/>
      <c r="O551" s="302"/>
      <c r="P551" s="302"/>
      <c r="Q551" s="203"/>
      <c r="R551" s="203"/>
      <c r="S551" s="203"/>
      <c r="T551" s="204"/>
      <c r="U551" s="204"/>
    </row>
    <row r="552" spans="1:21" x14ac:dyDescent="0.25">
      <c r="A552" s="201"/>
      <c r="B552" s="202"/>
      <c r="C552" s="202"/>
      <c r="D552" s="202"/>
      <c r="E552" s="202"/>
      <c r="F552" s="202"/>
      <c r="G552" s="202"/>
      <c r="H552" s="202"/>
      <c r="I552" s="202"/>
      <c r="J552" s="301"/>
      <c r="K552" s="301"/>
      <c r="L552" s="301"/>
      <c r="M552" s="301"/>
      <c r="N552" s="301"/>
      <c r="O552" s="302"/>
      <c r="P552" s="302"/>
      <c r="Q552" s="203"/>
      <c r="R552" s="203"/>
      <c r="S552" s="203"/>
      <c r="T552" s="204"/>
      <c r="U552" s="204"/>
    </row>
    <row r="553" spans="1:21" x14ac:dyDescent="0.25">
      <c r="A553" s="201"/>
      <c r="B553" s="202"/>
      <c r="C553" s="202"/>
      <c r="D553" s="202"/>
      <c r="E553" s="202"/>
      <c r="F553" s="202"/>
      <c r="G553" s="202"/>
      <c r="H553" s="202"/>
      <c r="I553" s="202"/>
      <c r="J553" s="301"/>
      <c r="K553" s="301"/>
      <c r="L553" s="301"/>
      <c r="M553" s="301"/>
      <c r="N553" s="301"/>
      <c r="O553" s="302"/>
      <c r="P553" s="302"/>
      <c r="Q553" s="203"/>
      <c r="R553" s="203"/>
      <c r="S553" s="203"/>
      <c r="T553" s="204"/>
      <c r="U553" s="204"/>
    </row>
    <row r="554" spans="1:21" x14ac:dyDescent="0.25">
      <c r="A554" s="201"/>
      <c r="B554" s="202"/>
      <c r="C554" s="202"/>
      <c r="D554" s="202"/>
      <c r="E554" s="202"/>
      <c r="F554" s="202"/>
      <c r="G554" s="202"/>
      <c r="H554" s="202"/>
      <c r="I554" s="202"/>
      <c r="J554" s="301"/>
      <c r="K554" s="301"/>
      <c r="L554" s="301"/>
      <c r="M554" s="301"/>
      <c r="N554" s="301"/>
      <c r="O554" s="302"/>
      <c r="P554" s="302"/>
      <c r="Q554" s="203"/>
      <c r="R554" s="203"/>
      <c r="S554" s="203"/>
      <c r="T554" s="204"/>
      <c r="U554" s="204"/>
    </row>
    <row r="555" spans="1:21" x14ac:dyDescent="0.25">
      <c r="A555" s="201"/>
      <c r="B555" s="202"/>
      <c r="C555" s="202"/>
      <c r="D555" s="202"/>
      <c r="E555" s="202"/>
      <c r="F555" s="202"/>
      <c r="G555" s="202"/>
      <c r="H555" s="202"/>
      <c r="I555" s="202"/>
      <c r="J555" s="301"/>
      <c r="K555" s="301"/>
      <c r="L555" s="301"/>
      <c r="M555" s="301"/>
      <c r="N555" s="301"/>
      <c r="O555" s="302"/>
      <c r="P555" s="302"/>
      <c r="Q555" s="203"/>
      <c r="R555" s="203"/>
      <c r="S555" s="203"/>
      <c r="T555" s="204"/>
      <c r="U555" s="204"/>
    </row>
    <row r="556" spans="1:21" x14ac:dyDescent="0.25">
      <c r="A556" s="201"/>
      <c r="B556" s="202"/>
      <c r="C556" s="202"/>
      <c r="D556" s="202"/>
      <c r="E556" s="202"/>
      <c r="F556" s="202"/>
      <c r="G556" s="202"/>
      <c r="H556" s="202"/>
      <c r="I556" s="202"/>
      <c r="J556" s="301"/>
      <c r="K556" s="301"/>
      <c r="L556" s="301"/>
      <c r="M556" s="301"/>
      <c r="N556" s="301"/>
      <c r="O556" s="302"/>
      <c r="P556" s="302"/>
      <c r="Q556" s="203"/>
      <c r="R556" s="203"/>
      <c r="S556" s="203"/>
      <c r="T556" s="204"/>
      <c r="U556" s="204"/>
    </row>
    <row r="557" spans="1:21" x14ac:dyDescent="0.25">
      <c r="A557" s="201"/>
      <c r="B557" s="202"/>
      <c r="C557" s="202"/>
      <c r="D557" s="202"/>
      <c r="E557" s="202"/>
      <c r="F557" s="202"/>
      <c r="G557" s="202"/>
      <c r="H557" s="202"/>
      <c r="I557" s="202"/>
      <c r="J557" s="301"/>
      <c r="K557" s="301"/>
      <c r="L557" s="301"/>
      <c r="M557" s="301"/>
      <c r="N557" s="301"/>
      <c r="O557" s="302"/>
      <c r="P557" s="302"/>
      <c r="Q557" s="203"/>
      <c r="R557" s="203"/>
      <c r="S557" s="203"/>
      <c r="T557" s="204"/>
      <c r="U557" s="204"/>
    </row>
    <row r="558" spans="1:21" x14ac:dyDescent="0.25">
      <c r="A558" s="201"/>
      <c r="B558" s="202"/>
      <c r="C558" s="202"/>
      <c r="D558" s="202"/>
      <c r="E558" s="202"/>
      <c r="F558" s="202"/>
      <c r="G558" s="202"/>
      <c r="H558" s="202"/>
      <c r="I558" s="202"/>
      <c r="J558" s="301"/>
      <c r="K558" s="301"/>
      <c r="L558" s="301"/>
      <c r="M558" s="301"/>
      <c r="N558" s="301"/>
      <c r="O558" s="302"/>
      <c r="P558" s="302"/>
      <c r="Q558" s="203"/>
      <c r="R558" s="203"/>
      <c r="S558" s="203"/>
      <c r="T558" s="204"/>
      <c r="U558" s="204"/>
    </row>
    <row r="559" spans="1:21" x14ac:dyDescent="0.25">
      <c r="A559" s="201"/>
      <c r="B559" s="202"/>
      <c r="C559" s="202"/>
      <c r="D559" s="202"/>
      <c r="E559" s="202"/>
      <c r="F559" s="202"/>
      <c r="G559" s="202"/>
      <c r="H559" s="202"/>
      <c r="I559" s="202"/>
      <c r="J559" s="301"/>
      <c r="K559" s="301"/>
      <c r="L559" s="301"/>
      <c r="M559" s="301"/>
      <c r="N559" s="301"/>
      <c r="O559" s="302"/>
      <c r="P559" s="302"/>
      <c r="Q559" s="203"/>
      <c r="R559" s="203"/>
      <c r="S559" s="203"/>
      <c r="T559" s="204"/>
      <c r="U559" s="204"/>
    </row>
    <row r="560" spans="1:21" x14ac:dyDescent="0.25">
      <c r="A560" s="201"/>
      <c r="B560" s="202"/>
      <c r="C560" s="202"/>
      <c r="D560" s="202"/>
      <c r="E560" s="202"/>
      <c r="F560" s="202"/>
      <c r="G560" s="202"/>
      <c r="H560" s="202"/>
      <c r="I560" s="202"/>
      <c r="J560" s="301"/>
      <c r="K560" s="301"/>
      <c r="L560" s="301"/>
      <c r="M560" s="301"/>
      <c r="N560" s="301"/>
      <c r="O560" s="302"/>
      <c r="P560" s="302"/>
      <c r="Q560" s="203"/>
      <c r="R560" s="203"/>
      <c r="S560" s="203"/>
      <c r="T560" s="204"/>
      <c r="U560" s="204"/>
    </row>
    <row r="561" spans="1:21" x14ac:dyDescent="0.25">
      <c r="A561" s="201"/>
      <c r="B561" s="202"/>
      <c r="C561" s="202"/>
      <c r="D561" s="202"/>
      <c r="E561" s="202"/>
      <c r="F561" s="202"/>
      <c r="G561" s="202"/>
      <c r="H561" s="202"/>
      <c r="I561" s="202"/>
      <c r="J561" s="301"/>
      <c r="K561" s="301"/>
      <c r="L561" s="301"/>
      <c r="M561" s="301"/>
      <c r="N561" s="301"/>
      <c r="O561" s="302"/>
      <c r="P561" s="302"/>
      <c r="Q561" s="203"/>
      <c r="R561" s="203"/>
      <c r="S561" s="203"/>
      <c r="T561" s="204"/>
      <c r="U561" s="204"/>
    </row>
    <row r="562" spans="1:21" x14ac:dyDescent="0.25">
      <c r="A562" s="201"/>
      <c r="B562" s="202"/>
      <c r="C562" s="202"/>
      <c r="D562" s="202"/>
      <c r="E562" s="202"/>
      <c r="F562" s="202"/>
      <c r="G562" s="202"/>
      <c r="H562" s="202"/>
      <c r="I562" s="202"/>
      <c r="J562" s="301"/>
      <c r="K562" s="301"/>
      <c r="L562" s="301"/>
      <c r="M562" s="301"/>
      <c r="N562" s="301"/>
      <c r="O562" s="302"/>
      <c r="P562" s="302"/>
      <c r="Q562" s="203"/>
      <c r="R562" s="203"/>
      <c r="S562" s="203"/>
      <c r="T562" s="204"/>
      <c r="U562" s="204"/>
    </row>
    <row r="563" spans="1:21" x14ac:dyDescent="0.25">
      <c r="A563" s="201"/>
      <c r="B563" s="202"/>
      <c r="C563" s="202"/>
      <c r="D563" s="202"/>
      <c r="E563" s="202"/>
      <c r="F563" s="202"/>
      <c r="G563" s="202"/>
      <c r="H563" s="202"/>
      <c r="I563" s="202"/>
      <c r="J563" s="301"/>
      <c r="K563" s="301"/>
      <c r="L563" s="301"/>
      <c r="M563" s="301"/>
      <c r="N563" s="301"/>
      <c r="O563" s="302"/>
      <c r="P563" s="302"/>
      <c r="Q563" s="203"/>
      <c r="R563" s="203"/>
      <c r="S563" s="203"/>
      <c r="T563" s="204"/>
      <c r="U563" s="204"/>
    </row>
    <row r="564" spans="1:21" x14ac:dyDescent="0.25">
      <c r="A564" s="201"/>
      <c r="B564" s="202"/>
      <c r="C564" s="202"/>
      <c r="D564" s="202"/>
      <c r="E564" s="202"/>
      <c r="F564" s="202"/>
      <c r="G564" s="202"/>
      <c r="H564" s="202"/>
      <c r="I564" s="202"/>
      <c r="J564" s="301"/>
      <c r="K564" s="301"/>
      <c r="L564" s="301"/>
      <c r="M564" s="301"/>
      <c r="N564" s="301"/>
      <c r="O564" s="302"/>
      <c r="P564" s="302"/>
      <c r="Q564" s="203"/>
      <c r="R564" s="203"/>
      <c r="S564" s="203"/>
      <c r="T564" s="204"/>
      <c r="U564" s="204"/>
    </row>
    <row r="565" spans="1:21" x14ac:dyDescent="0.25">
      <c r="A565" s="201"/>
      <c r="B565" s="202"/>
      <c r="C565" s="202"/>
      <c r="D565" s="202"/>
      <c r="E565" s="202"/>
      <c r="F565" s="202"/>
      <c r="G565" s="202"/>
      <c r="H565" s="202"/>
      <c r="I565" s="202"/>
      <c r="J565" s="301"/>
      <c r="K565" s="301"/>
      <c r="L565" s="301"/>
      <c r="M565" s="301"/>
      <c r="N565" s="301"/>
      <c r="O565" s="302"/>
      <c r="P565" s="302"/>
      <c r="Q565" s="203"/>
      <c r="R565" s="203"/>
      <c r="S565" s="203"/>
      <c r="T565" s="204"/>
      <c r="U565" s="204"/>
    </row>
    <row r="566" spans="1:21" x14ac:dyDescent="0.25">
      <c r="A566" s="201"/>
      <c r="B566" s="202"/>
      <c r="C566" s="202"/>
      <c r="D566" s="202"/>
      <c r="E566" s="202"/>
      <c r="F566" s="202"/>
      <c r="G566" s="202"/>
      <c r="H566" s="202"/>
      <c r="I566" s="202"/>
      <c r="J566" s="301"/>
      <c r="K566" s="301"/>
      <c r="L566" s="301"/>
      <c r="M566" s="301"/>
      <c r="N566" s="301"/>
      <c r="O566" s="302"/>
      <c r="P566" s="302"/>
      <c r="Q566" s="203"/>
      <c r="R566" s="203"/>
      <c r="S566" s="203"/>
      <c r="T566" s="204"/>
      <c r="U566" s="204"/>
    </row>
    <row r="567" spans="1:21" x14ac:dyDescent="0.25">
      <c r="A567" s="201"/>
      <c r="B567" s="202"/>
      <c r="C567" s="202"/>
      <c r="D567" s="202"/>
      <c r="E567" s="202"/>
      <c r="F567" s="202"/>
      <c r="G567" s="202"/>
      <c r="H567" s="202"/>
      <c r="I567" s="202"/>
      <c r="J567" s="301"/>
      <c r="K567" s="301"/>
      <c r="L567" s="301"/>
      <c r="M567" s="301"/>
      <c r="N567" s="301"/>
      <c r="O567" s="302"/>
      <c r="P567" s="302"/>
      <c r="Q567" s="203"/>
      <c r="R567" s="203"/>
      <c r="S567" s="203"/>
      <c r="T567" s="204"/>
      <c r="U567" s="204"/>
    </row>
    <row r="568" spans="1:21" x14ac:dyDescent="0.25">
      <c r="A568" s="201"/>
      <c r="B568" s="202"/>
      <c r="C568" s="202"/>
      <c r="D568" s="202"/>
      <c r="E568" s="202"/>
      <c r="F568" s="202"/>
      <c r="G568" s="202"/>
      <c r="H568" s="202"/>
      <c r="I568" s="202"/>
      <c r="J568" s="301"/>
      <c r="K568" s="301"/>
      <c r="L568" s="301"/>
      <c r="M568" s="301"/>
      <c r="N568" s="301"/>
      <c r="O568" s="302"/>
      <c r="P568" s="302"/>
      <c r="Q568" s="203"/>
      <c r="R568" s="203"/>
      <c r="S568" s="203"/>
      <c r="T568" s="204"/>
      <c r="U568" s="204"/>
    </row>
    <row r="569" spans="1:21" x14ac:dyDescent="0.25">
      <c r="A569" s="201"/>
      <c r="B569" s="202"/>
      <c r="C569" s="202"/>
      <c r="D569" s="202"/>
      <c r="E569" s="202"/>
      <c r="F569" s="202"/>
      <c r="G569" s="202"/>
      <c r="H569" s="202"/>
      <c r="I569" s="202"/>
      <c r="J569" s="301"/>
      <c r="K569" s="301"/>
      <c r="L569" s="301"/>
      <c r="M569" s="301"/>
      <c r="N569" s="301"/>
      <c r="O569" s="302"/>
      <c r="P569" s="302"/>
      <c r="Q569" s="203"/>
      <c r="R569" s="203"/>
      <c r="S569" s="203"/>
      <c r="T569" s="204"/>
      <c r="U569" s="204"/>
    </row>
    <row r="570" spans="1:21" x14ac:dyDescent="0.25">
      <c r="A570" s="201"/>
      <c r="B570" s="202"/>
      <c r="C570" s="202"/>
      <c r="D570" s="202"/>
      <c r="E570" s="202"/>
      <c r="F570" s="202"/>
      <c r="G570" s="202"/>
      <c r="H570" s="202"/>
      <c r="I570" s="202"/>
      <c r="J570" s="301"/>
      <c r="K570" s="301"/>
      <c r="L570" s="301"/>
      <c r="M570" s="301"/>
      <c r="N570" s="301"/>
      <c r="O570" s="302"/>
      <c r="P570" s="302"/>
      <c r="Q570" s="203"/>
      <c r="R570" s="203"/>
      <c r="S570" s="203"/>
      <c r="T570" s="204"/>
      <c r="U570" s="204"/>
    </row>
    <row r="571" spans="1:21" x14ac:dyDescent="0.25">
      <c r="A571" s="201"/>
      <c r="B571" s="202"/>
      <c r="C571" s="202"/>
      <c r="D571" s="202"/>
      <c r="E571" s="202"/>
      <c r="F571" s="202"/>
      <c r="G571" s="202"/>
      <c r="H571" s="202"/>
      <c r="I571" s="202"/>
      <c r="J571" s="301"/>
      <c r="K571" s="301"/>
      <c r="L571" s="301"/>
      <c r="M571" s="301"/>
      <c r="N571" s="301"/>
      <c r="O571" s="302"/>
      <c r="P571" s="302"/>
      <c r="Q571" s="203"/>
      <c r="R571" s="203"/>
      <c r="S571" s="203"/>
      <c r="T571" s="204"/>
      <c r="U571" s="204"/>
    </row>
    <row r="572" spans="1:21" x14ac:dyDescent="0.25">
      <c r="A572" s="201"/>
      <c r="B572" s="202"/>
      <c r="C572" s="202"/>
      <c r="D572" s="202"/>
      <c r="E572" s="202"/>
      <c r="F572" s="202"/>
      <c r="G572" s="202"/>
      <c r="H572" s="202"/>
      <c r="I572" s="202"/>
      <c r="J572" s="301"/>
      <c r="K572" s="301"/>
      <c r="L572" s="301"/>
      <c r="M572" s="301"/>
      <c r="N572" s="301"/>
      <c r="O572" s="302"/>
      <c r="P572" s="302"/>
      <c r="Q572" s="203"/>
      <c r="R572" s="203"/>
      <c r="S572" s="203"/>
      <c r="T572" s="204"/>
      <c r="U572" s="204"/>
    </row>
    <row r="573" spans="1:21" x14ac:dyDescent="0.25">
      <c r="A573" s="201"/>
      <c r="B573" s="202"/>
      <c r="C573" s="202"/>
      <c r="D573" s="202"/>
      <c r="E573" s="202"/>
      <c r="F573" s="202"/>
      <c r="G573" s="202"/>
      <c r="H573" s="202"/>
      <c r="I573" s="202"/>
      <c r="J573" s="301"/>
      <c r="K573" s="301"/>
      <c r="L573" s="301"/>
      <c r="M573" s="301"/>
      <c r="N573" s="301"/>
      <c r="O573" s="302"/>
      <c r="P573" s="302"/>
      <c r="Q573" s="203"/>
      <c r="R573" s="203"/>
      <c r="S573" s="203"/>
      <c r="T573" s="204"/>
      <c r="U573" s="204"/>
    </row>
    <row r="574" spans="1:21" x14ac:dyDescent="0.25">
      <c r="A574" s="201"/>
      <c r="B574" s="202"/>
      <c r="C574" s="202"/>
      <c r="D574" s="202"/>
      <c r="E574" s="202"/>
      <c r="F574" s="202"/>
      <c r="G574" s="202"/>
      <c r="H574" s="202"/>
      <c r="I574" s="202"/>
      <c r="J574" s="301"/>
      <c r="K574" s="301"/>
      <c r="L574" s="301"/>
      <c r="M574" s="301"/>
      <c r="N574" s="301"/>
      <c r="O574" s="302"/>
      <c r="P574" s="302"/>
      <c r="Q574" s="203"/>
      <c r="R574" s="203"/>
      <c r="S574" s="203"/>
      <c r="T574" s="204"/>
      <c r="U574" s="204"/>
    </row>
    <row r="575" spans="1:21" x14ac:dyDescent="0.25">
      <c r="A575" s="201"/>
      <c r="B575" s="202"/>
      <c r="C575" s="202"/>
      <c r="D575" s="202"/>
      <c r="E575" s="202"/>
      <c r="F575" s="202"/>
      <c r="G575" s="202"/>
      <c r="H575" s="202"/>
      <c r="I575" s="202"/>
      <c r="J575" s="301"/>
      <c r="K575" s="301"/>
      <c r="L575" s="301"/>
      <c r="M575" s="301"/>
      <c r="N575" s="301"/>
      <c r="O575" s="302"/>
      <c r="P575" s="302"/>
      <c r="Q575" s="203"/>
      <c r="R575" s="203"/>
      <c r="S575" s="203"/>
      <c r="T575" s="204"/>
      <c r="U575" s="204"/>
    </row>
    <row r="576" spans="1:21" x14ac:dyDescent="0.25">
      <c r="A576" s="201"/>
      <c r="B576" s="202"/>
      <c r="C576" s="202"/>
      <c r="D576" s="202"/>
      <c r="E576" s="202"/>
      <c r="F576" s="202"/>
      <c r="G576" s="202"/>
      <c r="H576" s="202"/>
      <c r="I576" s="202"/>
      <c r="J576" s="301"/>
      <c r="K576" s="301"/>
      <c r="L576" s="301"/>
      <c r="M576" s="301"/>
      <c r="N576" s="301"/>
      <c r="O576" s="302"/>
      <c r="P576" s="302"/>
      <c r="Q576" s="203"/>
      <c r="R576" s="203"/>
      <c r="S576" s="203"/>
      <c r="T576" s="204"/>
      <c r="U576" s="204"/>
    </row>
    <row r="577" spans="1:21" x14ac:dyDescent="0.25">
      <c r="A577" s="201"/>
      <c r="B577" s="202"/>
      <c r="C577" s="202"/>
      <c r="D577" s="202"/>
      <c r="E577" s="202"/>
      <c r="F577" s="202"/>
      <c r="G577" s="202"/>
      <c r="H577" s="202"/>
      <c r="I577" s="202"/>
      <c r="J577" s="301"/>
      <c r="K577" s="301"/>
      <c r="L577" s="301"/>
      <c r="M577" s="301"/>
      <c r="N577" s="301"/>
      <c r="O577" s="302"/>
      <c r="P577" s="302"/>
      <c r="Q577" s="203"/>
      <c r="R577" s="203"/>
      <c r="S577" s="203"/>
      <c r="T577" s="204"/>
      <c r="U577" s="204"/>
    </row>
    <row r="578" spans="1:21" x14ac:dyDescent="0.25">
      <c r="A578" s="201"/>
      <c r="B578" s="202"/>
      <c r="C578" s="202"/>
      <c r="D578" s="202"/>
      <c r="E578" s="202"/>
      <c r="F578" s="202"/>
      <c r="G578" s="202"/>
      <c r="H578" s="202"/>
      <c r="I578" s="202"/>
      <c r="J578" s="301"/>
      <c r="K578" s="301"/>
      <c r="L578" s="301"/>
      <c r="M578" s="301"/>
      <c r="N578" s="301"/>
      <c r="O578" s="302"/>
      <c r="P578" s="302"/>
      <c r="Q578" s="203"/>
      <c r="R578" s="203"/>
      <c r="S578" s="203"/>
      <c r="T578" s="204"/>
      <c r="U578" s="204"/>
    </row>
    <row r="579" spans="1:21" x14ac:dyDescent="0.25">
      <c r="A579" s="201"/>
      <c r="B579" s="202"/>
      <c r="C579" s="202"/>
      <c r="D579" s="202"/>
      <c r="E579" s="202"/>
      <c r="F579" s="202"/>
      <c r="G579" s="202"/>
      <c r="H579" s="202"/>
      <c r="I579" s="202"/>
      <c r="J579" s="301"/>
      <c r="K579" s="301"/>
      <c r="L579" s="301"/>
      <c r="M579" s="301"/>
      <c r="N579" s="301"/>
      <c r="O579" s="302"/>
      <c r="P579" s="302"/>
      <c r="Q579" s="203"/>
      <c r="R579" s="203"/>
      <c r="S579" s="203"/>
      <c r="T579" s="204"/>
      <c r="U579" s="204"/>
    </row>
    <row r="580" spans="1:21" ht="18.75" x14ac:dyDescent="0.25">
      <c r="A580" s="1168" t="s">
        <v>596</v>
      </c>
      <c r="B580" s="1169"/>
      <c r="C580" s="1169"/>
      <c r="D580" s="1169"/>
      <c r="E580" s="1169"/>
      <c r="F580" s="1169"/>
      <c r="G580" s="1169"/>
      <c r="H580" s="1169"/>
      <c r="I580" s="1169"/>
      <c r="J580" s="1169"/>
      <c r="K580" s="1169"/>
      <c r="L580" s="1169"/>
      <c r="M580" s="1169"/>
      <c r="N580" s="1169"/>
      <c r="O580" s="1169"/>
      <c r="P580" s="1169"/>
      <c r="Q580" s="1169"/>
      <c r="R580" s="1169"/>
      <c r="S580" s="1169"/>
      <c r="T580" s="1170"/>
      <c r="U580" s="204"/>
    </row>
    <row r="581" spans="1:21" x14ac:dyDescent="0.25">
      <c r="A581" s="389"/>
      <c r="B581" s="194"/>
      <c r="C581" s="194"/>
      <c r="D581" s="194"/>
      <c r="E581" s="194"/>
      <c r="F581" s="194"/>
      <c r="G581" s="194"/>
      <c r="H581" s="194"/>
      <c r="I581" s="194"/>
      <c r="J581" s="303"/>
      <c r="K581" s="303"/>
      <c r="L581" s="303"/>
      <c r="M581" s="303"/>
      <c r="N581" s="303"/>
      <c r="O581" s="303"/>
      <c r="P581" s="303"/>
      <c r="Q581" s="194"/>
      <c r="R581" s="194"/>
      <c r="S581" s="194"/>
      <c r="T581" s="194"/>
      <c r="U581" s="194"/>
    </row>
    <row r="582" spans="1:21" x14ac:dyDescent="0.25">
      <c r="A582" s="389"/>
      <c r="B582" s="192"/>
      <c r="C582" s="192"/>
      <c r="D582" s="192"/>
      <c r="E582" s="192"/>
      <c r="F582" s="192"/>
      <c r="G582" s="192"/>
      <c r="H582" s="192"/>
      <c r="I582" s="192"/>
      <c r="J582" s="304"/>
      <c r="K582" s="304"/>
      <c r="L582" s="304"/>
      <c r="M582" s="304"/>
      <c r="N582" s="304"/>
      <c r="O582" s="304"/>
      <c r="P582" s="304"/>
      <c r="Q582" s="194"/>
      <c r="R582" s="194"/>
      <c r="S582" s="194"/>
      <c r="T582" s="194"/>
      <c r="U582" s="194"/>
    </row>
    <row r="583" spans="1:21" x14ac:dyDescent="0.25">
      <c r="A583" s="389"/>
      <c r="B583" s="194"/>
      <c r="C583" s="194"/>
      <c r="D583" s="194"/>
      <c r="E583" s="194"/>
      <c r="F583" s="194"/>
      <c r="G583" s="194"/>
      <c r="H583" s="194"/>
      <c r="I583" s="194"/>
      <c r="J583" s="304"/>
      <c r="K583" s="304"/>
      <c r="L583" s="304"/>
      <c r="M583" s="304"/>
      <c r="N583" s="304"/>
      <c r="O583" s="304"/>
      <c r="P583" s="304"/>
      <c r="Q583" s="194"/>
      <c r="R583" s="194"/>
      <c r="S583" s="194"/>
      <c r="T583" s="194"/>
      <c r="U583" s="194"/>
    </row>
    <row r="584" spans="1:21" s="3" customFormat="1" x14ac:dyDescent="0.25">
      <c r="A584" s="390"/>
      <c r="B584" s="192"/>
      <c r="C584" s="192"/>
      <c r="D584" s="192"/>
      <c r="E584" s="192"/>
      <c r="F584" s="192"/>
      <c r="G584" s="192"/>
      <c r="H584" s="192"/>
      <c r="I584" s="192"/>
      <c r="J584" s="305"/>
      <c r="K584" s="305"/>
      <c r="L584" s="305"/>
      <c r="M584" s="305"/>
      <c r="N584" s="305"/>
      <c r="O584" s="305"/>
      <c r="P584" s="305"/>
      <c r="Q584" s="192"/>
      <c r="R584" s="192"/>
      <c r="S584" s="192"/>
      <c r="T584" s="192"/>
      <c r="U584" s="192"/>
    </row>
    <row r="585" spans="1:21" x14ac:dyDescent="0.25">
      <c r="A585" s="389"/>
      <c r="B585" s="194"/>
      <c r="C585" s="194"/>
      <c r="D585" s="194"/>
      <c r="E585" s="194"/>
      <c r="F585" s="194"/>
      <c r="G585" s="194"/>
      <c r="H585" s="194"/>
      <c r="I585" s="194"/>
      <c r="J585" s="304"/>
      <c r="K585" s="304"/>
      <c r="L585" s="304"/>
      <c r="M585" s="304"/>
      <c r="N585" s="304"/>
      <c r="O585" s="304"/>
      <c r="P585" s="304"/>
      <c r="Q585" s="194"/>
      <c r="R585" s="194"/>
      <c r="S585" s="194"/>
      <c r="T585" s="194"/>
      <c r="U585" s="194"/>
    </row>
    <row r="588" spans="1:21" s="3" customFormat="1" x14ac:dyDescent="0.25">
      <c r="A588" s="391"/>
      <c r="J588" s="193"/>
      <c r="K588" s="193"/>
      <c r="L588" s="193"/>
      <c r="M588" s="193"/>
      <c r="N588" s="193"/>
      <c r="O588" s="193"/>
      <c r="P588" s="193"/>
      <c r="Q588" s="11"/>
      <c r="R588" s="11"/>
      <c r="S588" s="423"/>
    </row>
    <row r="589" spans="1:21" s="3" customFormat="1" x14ac:dyDescent="0.25">
      <c r="A589" s="391"/>
      <c r="B589" s="3" t="s">
        <v>126</v>
      </c>
      <c r="J589" s="193"/>
      <c r="K589" s="193"/>
      <c r="L589" s="193"/>
      <c r="M589" s="193"/>
      <c r="N589" s="193"/>
      <c r="O589" s="193"/>
      <c r="P589" s="193"/>
      <c r="Q589" s="11"/>
      <c r="R589" s="11"/>
      <c r="S589" s="11"/>
    </row>
    <row r="592" spans="1:21" x14ac:dyDescent="0.25">
      <c r="J592" s="195"/>
    </row>
    <row r="593" spans="10:10" x14ac:dyDescent="0.25">
      <c r="J593" s="196"/>
    </row>
  </sheetData>
  <mergeCells count="36">
    <mergeCell ref="A1:S1"/>
    <mergeCell ref="A2:S2"/>
    <mergeCell ref="A3:T3"/>
    <mergeCell ref="A4:A8"/>
    <mergeCell ref="B4:B8"/>
    <mergeCell ref="T4:T8"/>
    <mergeCell ref="J6:J8"/>
    <mergeCell ref="N4:P5"/>
    <mergeCell ref="Q4:S5"/>
    <mergeCell ref="C4:C5"/>
    <mergeCell ref="D4:D5"/>
    <mergeCell ref="E4:E5"/>
    <mergeCell ref="F4:F5"/>
    <mergeCell ref="G4:I4"/>
    <mergeCell ref="T84:T95"/>
    <mergeCell ref="T102:T103"/>
    <mergeCell ref="J4:L5"/>
    <mergeCell ref="M4:M5"/>
    <mergeCell ref="V294:V295"/>
    <mergeCell ref="K6:L6"/>
    <mergeCell ref="N6:N8"/>
    <mergeCell ref="O6:P6"/>
    <mergeCell ref="Q6:Q8"/>
    <mergeCell ref="R6:S6"/>
    <mergeCell ref="V281:V282"/>
    <mergeCell ref="T238:T240"/>
    <mergeCell ref="T235:T236"/>
    <mergeCell ref="A580:T580"/>
    <mergeCell ref="T256:T258"/>
    <mergeCell ref="T178:T187"/>
    <mergeCell ref="T118:T130"/>
    <mergeCell ref="T131:T138"/>
    <mergeCell ref="T215:T216"/>
    <mergeCell ref="T284:T285"/>
    <mergeCell ref="T150:T175"/>
    <mergeCell ref="T298:T301"/>
  </mergeCells>
  <pageMargins left="0.4" right="0.3" top="0.33" bottom="0.35" header="0.3" footer="0.3"/>
  <pageSetup paperSize="9" scale="64"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1"/>
  <sheetViews>
    <sheetView topLeftCell="A79" workbookViewId="0">
      <selection activeCell="L96" sqref="L96"/>
    </sheetView>
  </sheetViews>
  <sheetFormatPr defaultColWidth="8" defaultRowHeight="15.75" x14ac:dyDescent="0.25"/>
  <cols>
    <col min="1" max="1" width="3.75" style="777" customWidth="1"/>
    <col min="2" max="2" width="30" style="772" customWidth="1"/>
    <col min="3" max="3" width="15.625" style="772" customWidth="1"/>
    <col min="4" max="4" width="19.25" style="772" hidden="1" customWidth="1"/>
    <col min="5" max="5" width="10.5" style="772" customWidth="1"/>
    <col min="6" max="17" width="8" style="773"/>
    <col min="18" max="16384" width="8" style="772"/>
  </cols>
  <sheetData>
    <row r="1" spans="1:17" x14ac:dyDescent="0.25">
      <c r="A1" s="1325"/>
      <c r="B1" s="1325"/>
    </row>
    <row r="2" spans="1:17" s="451" customFormat="1" ht="34.5" customHeight="1" x14ac:dyDescent="0.25">
      <c r="A2" s="1326" t="s">
        <v>805</v>
      </c>
      <c r="B2" s="1326"/>
      <c r="C2" s="1326"/>
      <c r="D2" s="1326"/>
      <c r="E2" s="1326"/>
      <c r="F2" s="450"/>
      <c r="G2" s="450"/>
      <c r="H2" s="450"/>
      <c r="I2" s="450"/>
      <c r="J2" s="450"/>
      <c r="K2" s="450"/>
      <c r="L2" s="450"/>
      <c r="M2" s="450"/>
      <c r="N2" s="450"/>
      <c r="O2" s="450"/>
      <c r="P2" s="450"/>
      <c r="Q2" s="450"/>
    </row>
    <row r="3" spans="1:17" s="452" customFormat="1" ht="31.5" x14ac:dyDescent="0.25">
      <c r="A3" s="754" t="s">
        <v>1</v>
      </c>
      <c r="B3" s="754" t="s">
        <v>132</v>
      </c>
      <c r="C3" s="754" t="s">
        <v>686</v>
      </c>
      <c r="D3" s="1034" t="s">
        <v>791</v>
      </c>
      <c r="E3" s="754" t="s">
        <v>3</v>
      </c>
    </row>
    <row r="4" spans="1:17" s="776" customFormat="1" x14ac:dyDescent="0.25">
      <c r="A4" s="760">
        <v>1</v>
      </c>
      <c r="B4" s="455" t="s">
        <v>396</v>
      </c>
      <c r="C4" s="788">
        <f>'CĐT- CÁC XÃ'!BP309</f>
        <v>88.096600000000009</v>
      </c>
      <c r="D4" s="1035" t="s">
        <v>792</v>
      </c>
      <c r="E4" s="453"/>
      <c r="F4" s="1029"/>
      <c r="G4" s="775"/>
      <c r="H4" s="775"/>
      <c r="I4" s="775"/>
      <c r="J4" s="775"/>
      <c r="K4" s="775"/>
      <c r="L4" s="775"/>
      <c r="M4" s="775"/>
      <c r="N4" s="775"/>
      <c r="O4" s="775"/>
      <c r="P4" s="775"/>
      <c r="Q4" s="775"/>
    </row>
    <row r="5" spans="1:17" s="776" customFormat="1" x14ac:dyDescent="0.25">
      <c r="A5" s="760">
        <v>2</v>
      </c>
      <c r="B5" s="455" t="s">
        <v>111</v>
      </c>
      <c r="C5" s="788">
        <f>'CĐT- CÁC XÃ'!BP19</f>
        <v>80.237382459269952</v>
      </c>
      <c r="D5" s="1035" t="s">
        <v>793</v>
      </c>
      <c r="E5" s="453"/>
      <c r="F5" s="1029"/>
      <c r="G5" s="775"/>
      <c r="H5" s="775"/>
      <c r="I5" s="775"/>
      <c r="J5" s="775"/>
      <c r="K5" s="775"/>
      <c r="L5" s="775"/>
      <c r="M5" s="775"/>
      <c r="N5" s="775"/>
      <c r="O5" s="775"/>
      <c r="P5" s="775"/>
      <c r="Q5" s="775"/>
    </row>
    <row r="6" spans="1:17" s="774" customFormat="1" x14ac:dyDescent="0.25">
      <c r="A6" s="760">
        <v>3</v>
      </c>
      <c r="B6" s="456" t="s">
        <v>104</v>
      </c>
      <c r="C6" s="788">
        <f>'CĐT- CÁC XÃ'!BP43</f>
        <v>77.754999999999995</v>
      </c>
      <c r="D6" s="1035" t="s">
        <v>794</v>
      </c>
      <c r="E6" s="453"/>
      <c r="F6" s="1030"/>
      <c r="G6" s="775"/>
    </row>
    <row r="7" spans="1:17" s="776" customFormat="1" x14ac:dyDescent="0.25">
      <c r="A7" s="760">
        <v>4</v>
      </c>
      <c r="B7" s="455" t="s">
        <v>313</v>
      </c>
      <c r="C7" s="788">
        <f>'CĐT- CÁC XÃ'!BP118</f>
        <v>77.258085244580599</v>
      </c>
      <c r="D7" s="1035" t="s">
        <v>801</v>
      </c>
      <c r="E7" s="453"/>
      <c r="F7" s="1029"/>
      <c r="G7" s="775"/>
      <c r="H7" s="775"/>
      <c r="I7" s="775"/>
      <c r="J7" s="775"/>
      <c r="K7" s="775"/>
      <c r="L7" s="775"/>
      <c r="M7" s="775"/>
      <c r="N7" s="775"/>
      <c r="O7" s="775"/>
      <c r="P7" s="775"/>
      <c r="Q7" s="775"/>
    </row>
    <row r="8" spans="1:17" s="776" customFormat="1" x14ac:dyDescent="0.25">
      <c r="A8" s="760">
        <v>5</v>
      </c>
      <c r="B8" s="455" t="s">
        <v>350</v>
      </c>
      <c r="C8" s="788">
        <f>'CĐT- CÁC XÃ'!BP258</f>
        <v>77.049276677261133</v>
      </c>
      <c r="D8" s="1035" t="s">
        <v>795</v>
      </c>
      <c r="E8" s="453"/>
      <c r="F8" s="1029"/>
      <c r="G8" s="775"/>
      <c r="H8" s="775"/>
      <c r="I8" s="775"/>
      <c r="J8" s="775"/>
      <c r="K8" s="775"/>
      <c r="L8" s="775"/>
      <c r="M8" s="775"/>
      <c r="N8" s="775"/>
      <c r="O8" s="775"/>
      <c r="P8" s="775"/>
      <c r="Q8" s="775"/>
    </row>
    <row r="9" spans="1:17" s="776" customFormat="1" x14ac:dyDescent="0.25">
      <c r="A9" s="760">
        <v>6</v>
      </c>
      <c r="B9" s="455" t="s">
        <v>337</v>
      </c>
      <c r="C9" s="788">
        <f>'CĐT- CÁC XÃ'!BP216</f>
        <v>74.24906815540308</v>
      </c>
      <c r="D9" s="1035" t="s">
        <v>802</v>
      </c>
      <c r="E9" s="453"/>
      <c r="F9" s="1029"/>
      <c r="G9" s="775"/>
      <c r="H9" s="775"/>
      <c r="I9" s="775"/>
      <c r="J9" s="775"/>
      <c r="K9" s="775"/>
      <c r="L9" s="775"/>
      <c r="M9" s="775"/>
      <c r="N9" s="775"/>
      <c r="O9" s="775"/>
      <c r="P9" s="775"/>
      <c r="Q9" s="775"/>
    </row>
    <row r="10" spans="1:17" s="776" customFormat="1" x14ac:dyDescent="0.25">
      <c r="A10" s="760">
        <v>7</v>
      </c>
      <c r="B10" s="455" t="s">
        <v>119</v>
      </c>
      <c r="C10" s="788">
        <f>'CĐT- CÁC XÃ'!BP96</f>
        <v>72.573881292973226</v>
      </c>
      <c r="D10" s="1035" t="s">
        <v>793</v>
      </c>
      <c r="E10" s="453"/>
      <c r="F10" s="1029"/>
      <c r="G10" s="775"/>
      <c r="H10" s="775"/>
      <c r="I10" s="775"/>
      <c r="J10" s="775"/>
      <c r="K10" s="775"/>
      <c r="L10" s="775"/>
      <c r="M10" s="775"/>
      <c r="N10" s="775"/>
      <c r="O10" s="775"/>
      <c r="P10" s="775"/>
      <c r="Q10" s="775"/>
    </row>
    <row r="11" spans="1:17" s="776" customFormat="1" x14ac:dyDescent="0.25">
      <c r="A11" s="760">
        <v>8</v>
      </c>
      <c r="B11" s="455" t="s">
        <v>391</v>
      </c>
      <c r="C11" s="788">
        <f>'CĐT- CÁC XÃ'!BP280</f>
        <v>72.377100075073585</v>
      </c>
      <c r="D11" s="1035" t="s">
        <v>796</v>
      </c>
      <c r="E11" s="453"/>
      <c r="F11" s="1029"/>
      <c r="G11" s="775"/>
      <c r="H11" s="775"/>
      <c r="I11" s="775"/>
      <c r="J11" s="775"/>
      <c r="K11" s="775"/>
      <c r="L11" s="775"/>
      <c r="M11" s="775"/>
      <c r="N11" s="775"/>
      <c r="O11" s="775"/>
      <c r="P11" s="775"/>
      <c r="Q11" s="775"/>
    </row>
    <row r="12" spans="1:17" s="776" customFormat="1" x14ac:dyDescent="0.25">
      <c r="A12" s="760">
        <v>9</v>
      </c>
      <c r="B12" s="758" t="s">
        <v>803</v>
      </c>
      <c r="C12" s="789">
        <f>'CĐT- BQLDA'!BS9</f>
        <v>71.454370962594496</v>
      </c>
      <c r="D12" s="1035" t="s">
        <v>797</v>
      </c>
      <c r="E12" s="759"/>
      <c r="F12" s="1029"/>
      <c r="G12" s="775"/>
      <c r="H12" s="775"/>
      <c r="I12" s="775"/>
      <c r="J12" s="775"/>
      <c r="K12" s="775"/>
      <c r="L12" s="775"/>
      <c r="M12" s="775"/>
      <c r="N12" s="775"/>
      <c r="O12" s="775"/>
      <c r="P12" s="775"/>
      <c r="Q12" s="775"/>
    </row>
    <row r="13" spans="1:17" s="776" customFormat="1" x14ac:dyDescent="0.25">
      <c r="A13" s="760">
        <v>10</v>
      </c>
      <c r="B13" s="456" t="s">
        <v>124</v>
      </c>
      <c r="C13" s="788">
        <f>'CĐT- CÁC XÃ'!BP29</f>
        <v>66.343598382251713</v>
      </c>
      <c r="D13" s="1035" t="s">
        <v>800</v>
      </c>
      <c r="E13" s="453"/>
      <c r="F13" s="1029"/>
      <c r="G13" s="775"/>
      <c r="H13" s="775"/>
      <c r="I13" s="775"/>
      <c r="J13" s="775"/>
      <c r="K13" s="775"/>
      <c r="L13" s="775"/>
      <c r="M13" s="775"/>
      <c r="N13" s="775"/>
      <c r="O13" s="775"/>
      <c r="P13" s="775"/>
      <c r="Q13" s="775"/>
    </row>
    <row r="14" spans="1:17" s="776" customFormat="1" x14ac:dyDescent="0.25">
      <c r="A14" s="760">
        <v>11</v>
      </c>
      <c r="B14" s="455" t="s">
        <v>122</v>
      </c>
      <c r="C14" s="788">
        <f>'CĐT- CÁC XÃ'!BP82</f>
        <v>66.112280320216115</v>
      </c>
      <c r="D14" s="1035" t="s">
        <v>799</v>
      </c>
      <c r="E14" s="453"/>
      <c r="F14" s="1029"/>
      <c r="G14" s="775"/>
      <c r="H14" s="775"/>
      <c r="I14" s="775"/>
      <c r="J14" s="775"/>
      <c r="K14" s="775"/>
      <c r="L14" s="775"/>
      <c r="M14" s="775"/>
      <c r="N14" s="775"/>
      <c r="O14" s="775"/>
      <c r="P14" s="775"/>
      <c r="Q14" s="775"/>
    </row>
    <row r="15" spans="1:17" s="776" customFormat="1" x14ac:dyDescent="0.25">
      <c r="A15" s="760">
        <v>12</v>
      </c>
      <c r="B15" s="455" t="s">
        <v>303</v>
      </c>
      <c r="C15" s="788">
        <f>'CĐT- CÁC XÃ'!BP191</f>
        <v>60.163437438191359</v>
      </c>
      <c r="D15" s="1035" t="s">
        <v>798</v>
      </c>
      <c r="E15" s="453"/>
      <c r="F15" s="1029"/>
      <c r="G15" s="775"/>
      <c r="H15" s="775"/>
      <c r="I15" s="775"/>
      <c r="J15" s="775"/>
      <c r="K15" s="775"/>
      <c r="L15" s="775"/>
      <c r="M15" s="775"/>
      <c r="N15" s="775"/>
      <c r="O15" s="775"/>
      <c r="P15" s="775"/>
      <c r="Q15" s="775"/>
    </row>
    <row r="16" spans="1:17" s="776" customFormat="1" x14ac:dyDescent="0.25">
      <c r="A16" s="760">
        <v>13</v>
      </c>
      <c r="B16" s="455" t="s">
        <v>353</v>
      </c>
      <c r="C16" s="788">
        <f>'CĐT- CÁC XÃ'!BP265</f>
        <v>59.997523980048598</v>
      </c>
      <c r="D16" s="1035" t="s">
        <v>796</v>
      </c>
      <c r="E16" s="453"/>
      <c r="F16" s="775"/>
      <c r="G16" s="775"/>
      <c r="H16" s="775"/>
      <c r="I16" s="775"/>
      <c r="J16" s="775"/>
      <c r="K16" s="775"/>
      <c r="L16" s="775"/>
      <c r="M16" s="775"/>
      <c r="N16" s="775"/>
      <c r="O16" s="775"/>
      <c r="P16" s="775"/>
      <c r="Q16" s="775"/>
    </row>
    <row r="17" spans="1:17" s="776" customFormat="1" x14ac:dyDescent="0.25">
      <c r="A17" s="760">
        <v>14</v>
      </c>
      <c r="B17" s="455" t="s">
        <v>206</v>
      </c>
      <c r="C17" s="788">
        <f>'CĐT- CÁC XÃ'!BP112</f>
        <v>54.769627321460682</v>
      </c>
      <c r="D17" s="1035" t="s">
        <v>798</v>
      </c>
      <c r="E17" s="453"/>
      <c r="F17" s="775"/>
      <c r="G17" s="775"/>
      <c r="H17" s="775"/>
      <c r="I17" s="775"/>
      <c r="J17" s="775"/>
      <c r="K17" s="775"/>
      <c r="L17" s="775"/>
      <c r="M17" s="775"/>
      <c r="N17" s="775"/>
      <c r="O17" s="775"/>
      <c r="P17" s="775"/>
      <c r="Q17" s="775"/>
    </row>
    <row r="18" spans="1:17" s="776" customFormat="1" x14ac:dyDescent="0.25">
      <c r="A18" s="760">
        <v>15</v>
      </c>
      <c r="B18" s="455" t="s">
        <v>205</v>
      </c>
      <c r="C18" s="790">
        <f>'CĐT- CÁC XÃ'!BP10</f>
        <v>54.296891675153525</v>
      </c>
      <c r="D18" s="1035" t="s">
        <v>797</v>
      </c>
      <c r="E18" s="453"/>
      <c r="F18" s="775"/>
      <c r="G18" s="775"/>
      <c r="H18" s="775"/>
      <c r="I18" s="775"/>
      <c r="J18" s="775"/>
      <c r="K18" s="775"/>
      <c r="L18" s="775"/>
      <c r="M18" s="775"/>
      <c r="N18" s="775"/>
      <c r="O18" s="775"/>
      <c r="P18" s="775"/>
      <c r="Q18" s="775"/>
    </row>
    <row r="19" spans="1:17" s="776" customFormat="1" x14ac:dyDescent="0.25">
      <c r="A19" s="760">
        <v>16</v>
      </c>
      <c r="B19" s="455" t="s">
        <v>393</v>
      </c>
      <c r="C19" s="788">
        <f>'CĐT- CÁC XÃ'!BP292</f>
        <v>53.188514597369263</v>
      </c>
      <c r="D19" s="1035" t="s">
        <v>792</v>
      </c>
      <c r="E19" s="453"/>
      <c r="F19" s="775"/>
      <c r="G19" s="775"/>
      <c r="H19" s="775"/>
      <c r="I19" s="775"/>
      <c r="J19" s="775"/>
      <c r="K19" s="775"/>
      <c r="L19" s="775"/>
      <c r="M19" s="775"/>
      <c r="N19" s="775"/>
      <c r="O19" s="775"/>
      <c r="P19" s="775"/>
      <c r="Q19" s="775"/>
    </row>
    <row r="20" spans="1:17" s="776" customFormat="1" x14ac:dyDescent="0.25">
      <c r="A20" s="760">
        <v>17</v>
      </c>
      <c r="B20" s="456" t="s">
        <v>105</v>
      </c>
      <c r="C20" s="788">
        <f>'CĐT- CÁC XÃ'!BP135</f>
        <v>51.670388706849501</v>
      </c>
      <c r="D20" s="1035" t="s">
        <v>800</v>
      </c>
      <c r="E20" s="453"/>
      <c r="F20" s="775"/>
      <c r="G20" s="775"/>
      <c r="H20" s="775"/>
      <c r="I20" s="775"/>
      <c r="J20" s="775"/>
      <c r="K20" s="775"/>
      <c r="L20" s="775"/>
      <c r="M20" s="775"/>
      <c r="N20" s="775"/>
      <c r="O20" s="775"/>
      <c r="P20" s="775"/>
      <c r="Q20" s="775"/>
    </row>
    <row r="21" spans="1:17" s="776" customFormat="1" x14ac:dyDescent="0.25">
      <c r="A21" s="760">
        <v>18</v>
      </c>
      <c r="B21" s="455" t="s">
        <v>121</v>
      </c>
      <c r="C21" s="788">
        <f>'CĐT- CÁC XÃ'!BP151</f>
        <v>44.492308367216644</v>
      </c>
      <c r="D21" s="1035" t="s">
        <v>802</v>
      </c>
      <c r="E21" s="453"/>
      <c r="F21" s="775"/>
      <c r="G21" s="775"/>
      <c r="H21" s="775"/>
      <c r="I21" s="775"/>
      <c r="J21" s="775"/>
      <c r="K21" s="775"/>
      <c r="L21" s="775"/>
      <c r="M21" s="775"/>
      <c r="N21" s="775"/>
      <c r="O21" s="775"/>
      <c r="P21" s="775"/>
      <c r="Q21" s="775"/>
    </row>
    <row r="22" spans="1:17" s="776" customFormat="1" x14ac:dyDescent="0.25">
      <c r="A22" s="760">
        <v>19</v>
      </c>
      <c r="B22" s="455" t="s">
        <v>302</v>
      </c>
      <c r="C22" s="788">
        <f>'CĐT- CÁC XÃ'!BP162</f>
        <v>39.760015185672579</v>
      </c>
      <c r="D22" s="1035" t="s">
        <v>794</v>
      </c>
      <c r="E22" s="453"/>
      <c r="F22" s="775"/>
      <c r="G22" s="775"/>
      <c r="H22" s="775"/>
      <c r="I22" s="775"/>
      <c r="J22" s="775"/>
      <c r="K22" s="775"/>
      <c r="L22" s="775"/>
      <c r="M22" s="775"/>
      <c r="N22" s="775"/>
      <c r="O22" s="775"/>
      <c r="P22" s="775"/>
      <c r="Q22" s="775"/>
    </row>
    <row r="23" spans="1:17" s="776" customFormat="1" x14ac:dyDescent="0.25">
      <c r="A23" s="760">
        <v>20</v>
      </c>
      <c r="B23" s="456" t="s">
        <v>117</v>
      </c>
      <c r="C23" s="788">
        <f>'CĐT- CÁC XÃ'!BP49</f>
        <v>38.011574650144226</v>
      </c>
      <c r="D23" s="1035" t="s">
        <v>799</v>
      </c>
      <c r="E23" s="453"/>
      <c r="F23" s="775"/>
      <c r="G23" s="775"/>
      <c r="H23" s="775"/>
      <c r="I23" s="775"/>
      <c r="J23" s="775"/>
      <c r="K23" s="775"/>
      <c r="L23" s="775"/>
      <c r="M23" s="775"/>
      <c r="N23" s="775"/>
      <c r="O23" s="775"/>
      <c r="P23" s="775"/>
      <c r="Q23" s="775"/>
    </row>
    <row r="24" spans="1:17" s="776" customFormat="1" x14ac:dyDescent="0.25">
      <c r="A24" s="760">
        <v>21</v>
      </c>
      <c r="B24" s="455" t="s">
        <v>344</v>
      </c>
      <c r="C24" s="788">
        <f>'CĐT- CÁC XÃ'!BP236</f>
        <v>34.102452551027483</v>
      </c>
      <c r="D24" s="1035" t="s">
        <v>795</v>
      </c>
      <c r="E24" s="453"/>
      <c r="F24" s="775"/>
      <c r="G24" s="775"/>
      <c r="H24" s="775"/>
      <c r="I24" s="775"/>
      <c r="J24" s="775"/>
      <c r="K24" s="775"/>
      <c r="L24" s="775"/>
      <c r="M24" s="775"/>
      <c r="N24" s="775"/>
      <c r="O24" s="775"/>
      <c r="P24" s="775"/>
      <c r="Q24" s="775"/>
    </row>
    <row r="25" spans="1:17" s="776" customFormat="1" x14ac:dyDescent="0.25">
      <c r="A25" s="760">
        <v>22</v>
      </c>
      <c r="B25" s="455" t="s">
        <v>123</v>
      </c>
      <c r="C25" s="788">
        <f>'CĐT- CÁC XÃ'!BP70</f>
        <v>0</v>
      </c>
      <c r="D25" s="1035" t="s">
        <v>801</v>
      </c>
      <c r="E25" s="453"/>
      <c r="F25" s="775"/>
      <c r="G25" s="775"/>
      <c r="H25" s="775"/>
      <c r="I25" s="775"/>
      <c r="J25" s="775"/>
      <c r="K25" s="775"/>
      <c r="L25" s="775"/>
      <c r="M25" s="775"/>
      <c r="N25" s="775"/>
      <c r="O25" s="775"/>
      <c r="P25" s="775"/>
      <c r="Q25" s="775"/>
    </row>
    <row r="26" spans="1:17" s="779" customFormat="1" x14ac:dyDescent="0.25">
      <c r="A26" s="777"/>
      <c r="B26" s="772"/>
      <c r="C26" s="772"/>
      <c r="D26" s="772"/>
      <c r="E26" s="772"/>
      <c r="F26" s="778"/>
      <c r="G26" s="778"/>
      <c r="H26" s="778"/>
      <c r="I26" s="778"/>
      <c r="J26" s="778"/>
      <c r="K26" s="778"/>
      <c r="L26" s="778"/>
      <c r="M26" s="778"/>
      <c r="N26" s="778"/>
      <c r="O26" s="778"/>
      <c r="P26" s="778"/>
      <c r="Q26" s="778"/>
    </row>
    <row r="29" spans="1:17" x14ac:dyDescent="0.25">
      <c r="A29" s="1327" t="s">
        <v>806</v>
      </c>
      <c r="B29" s="1327"/>
      <c r="C29" s="1327"/>
      <c r="D29" s="1327"/>
      <c r="E29" s="1327"/>
    </row>
    <row r="31" spans="1:17" ht="31.5" x14ac:dyDescent="0.25">
      <c r="A31" s="785" t="s">
        <v>1</v>
      </c>
      <c r="B31" s="785" t="s">
        <v>132</v>
      </c>
      <c r="C31" s="785" t="s">
        <v>679</v>
      </c>
      <c r="D31" s="1034"/>
      <c r="E31" s="785" t="s">
        <v>3</v>
      </c>
    </row>
    <row r="32" spans="1:17" x14ac:dyDescent="0.25">
      <c r="A32" s="760">
        <v>1</v>
      </c>
      <c r="B32" s="455" t="s">
        <v>205</v>
      </c>
      <c r="C32" s="790">
        <f>'CĐT- CÁC XÃ'!BO10</f>
        <v>100</v>
      </c>
      <c r="D32" s="790"/>
      <c r="E32" s="453"/>
    </row>
    <row r="33" spans="1:5" x14ac:dyDescent="0.25">
      <c r="A33" s="760">
        <v>2</v>
      </c>
      <c r="B33" s="455" t="s">
        <v>111</v>
      </c>
      <c r="C33" s="790">
        <f>'CĐT- CÁC XÃ'!BO19</f>
        <v>100</v>
      </c>
      <c r="D33" s="790"/>
      <c r="E33" s="453"/>
    </row>
    <row r="34" spans="1:5" x14ac:dyDescent="0.25">
      <c r="A34" s="760">
        <v>3</v>
      </c>
      <c r="B34" s="456" t="s">
        <v>104</v>
      </c>
      <c r="C34" s="788">
        <f>'CĐT- CÁC XÃ'!BO43</f>
        <v>100</v>
      </c>
      <c r="D34" s="788"/>
      <c r="E34" s="453"/>
    </row>
    <row r="35" spans="1:5" x14ac:dyDescent="0.25">
      <c r="A35" s="760">
        <v>4</v>
      </c>
      <c r="B35" s="456" t="s">
        <v>105</v>
      </c>
      <c r="C35" s="788">
        <f>'CĐT- CÁC XÃ'!BO135</f>
        <v>99.97057926665758</v>
      </c>
      <c r="D35" s="788"/>
      <c r="E35" s="453"/>
    </row>
    <row r="36" spans="1:5" x14ac:dyDescent="0.25">
      <c r="A36" s="760">
        <v>5</v>
      </c>
      <c r="B36" s="455" t="s">
        <v>313</v>
      </c>
      <c r="C36" s="788">
        <f>'CĐT- CÁC XÃ'!BO118</f>
        <v>99.956049400473859</v>
      </c>
      <c r="D36" s="788"/>
      <c r="E36" s="453"/>
    </row>
    <row r="37" spans="1:5" x14ac:dyDescent="0.25">
      <c r="A37" s="760">
        <v>6</v>
      </c>
      <c r="B37" s="455" t="s">
        <v>123</v>
      </c>
      <c r="C37" s="788">
        <f>'CĐT- CÁC XÃ'!BO70</f>
        <v>99.689403166869667</v>
      </c>
      <c r="D37" s="788"/>
      <c r="E37" s="453"/>
    </row>
    <row r="38" spans="1:5" x14ac:dyDescent="0.25">
      <c r="A38" s="760">
        <v>7</v>
      </c>
      <c r="B38" s="455" t="s">
        <v>121</v>
      </c>
      <c r="C38" s="788">
        <f>'CĐT- CÁC XÃ'!BO151</f>
        <v>99.60454580953548</v>
      </c>
      <c r="D38" s="788"/>
      <c r="E38" s="453"/>
    </row>
    <row r="39" spans="1:5" x14ac:dyDescent="0.25">
      <c r="A39" s="760">
        <v>8</v>
      </c>
      <c r="B39" s="455" t="s">
        <v>119</v>
      </c>
      <c r="C39" s="788">
        <f>'CĐT- CÁC XÃ'!BO96</f>
        <v>99.589533011272152</v>
      </c>
      <c r="D39" s="788"/>
      <c r="E39" s="453"/>
    </row>
    <row r="40" spans="1:5" x14ac:dyDescent="0.25">
      <c r="A40" s="760">
        <v>9</v>
      </c>
      <c r="B40" s="455" t="s">
        <v>303</v>
      </c>
      <c r="C40" s="788">
        <f>'CĐT- CÁC XÃ'!BO191</f>
        <v>98.847566074090238</v>
      </c>
      <c r="D40" s="788"/>
      <c r="E40" s="453"/>
    </row>
    <row r="41" spans="1:5" x14ac:dyDescent="0.25">
      <c r="A41" s="760">
        <v>10</v>
      </c>
      <c r="B41" s="455" t="s">
        <v>302</v>
      </c>
      <c r="C41" s="788">
        <f>'CĐT- CÁC XÃ'!BO162</f>
        <v>98.045406659612709</v>
      </c>
      <c r="D41" s="788"/>
      <c r="E41" s="453"/>
    </row>
    <row r="42" spans="1:5" x14ac:dyDescent="0.25">
      <c r="A42" s="760">
        <v>11</v>
      </c>
      <c r="B42" s="455" t="s">
        <v>396</v>
      </c>
      <c r="C42" s="788">
        <f>'CĐT- CÁC XÃ'!BO309</f>
        <v>97.863968521641382</v>
      </c>
      <c r="D42" s="788"/>
      <c r="E42" s="453"/>
    </row>
    <row r="43" spans="1:5" x14ac:dyDescent="0.25">
      <c r="A43" s="760">
        <v>12</v>
      </c>
      <c r="B43" s="456" t="s">
        <v>117</v>
      </c>
      <c r="C43" s="788">
        <f>'CĐT- CÁC XÃ'!BO49</f>
        <v>93.380185652809317</v>
      </c>
      <c r="D43" s="788"/>
      <c r="E43" s="453"/>
    </row>
    <row r="44" spans="1:5" x14ac:dyDescent="0.25">
      <c r="A44" s="760">
        <v>13</v>
      </c>
      <c r="B44" s="455" t="s">
        <v>344</v>
      </c>
      <c r="C44" s="788">
        <f>'CĐT- CÁC XÃ'!BO236</f>
        <v>93.302225105971303</v>
      </c>
      <c r="D44" s="788"/>
      <c r="E44" s="453"/>
    </row>
    <row r="45" spans="1:5" ht="31.5" x14ac:dyDescent="0.25">
      <c r="A45" s="760">
        <v>14</v>
      </c>
      <c r="B45" s="759" t="s">
        <v>462</v>
      </c>
      <c r="C45" s="789">
        <f>'CĐT- BQLDA'!BR9</f>
        <v>81.413953157504224</v>
      </c>
      <c r="D45" s="789"/>
      <c r="E45" s="759"/>
    </row>
    <row r="46" spans="1:5" x14ac:dyDescent="0.25">
      <c r="A46" s="760">
        <v>15</v>
      </c>
      <c r="B46" s="456" t="s">
        <v>124</v>
      </c>
      <c r="C46" s="788">
        <f>'CĐT- CÁC XÃ'!BO29</f>
        <v>78.250954905649607</v>
      </c>
      <c r="D46" s="788"/>
      <c r="E46" s="453"/>
    </row>
    <row r="47" spans="1:5" x14ac:dyDescent="0.25">
      <c r="A47" s="760">
        <v>16</v>
      </c>
      <c r="B47" s="455" t="s">
        <v>393</v>
      </c>
      <c r="C47" s="788">
        <f>'CĐT- CÁC XÃ'!BO292</f>
        <v>41.062801932367151</v>
      </c>
      <c r="D47" s="788"/>
      <c r="E47" s="453"/>
    </row>
    <row r="48" spans="1:5" x14ac:dyDescent="0.25">
      <c r="A48" s="760">
        <v>17</v>
      </c>
      <c r="B48" s="455" t="s">
        <v>337</v>
      </c>
      <c r="C48" s="788">
        <f>'CĐT- CÁC XÃ'!BO216</f>
        <v>36.048599006165936</v>
      </c>
      <c r="D48" s="788"/>
      <c r="E48" s="453"/>
    </row>
    <row r="49" spans="1:5" x14ac:dyDescent="0.25">
      <c r="A49" s="760">
        <v>18</v>
      </c>
      <c r="B49" s="455" t="s">
        <v>353</v>
      </c>
      <c r="C49" s="788">
        <f>'CĐT- CÁC XÃ'!BO265</f>
        <v>7.9963385728921033</v>
      </c>
      <c r="D49" s="788"/>
      <c r="E49" s="453"/>
    </row>
    <row r="60" spans="1:5" x14ac:dyDescent="0.25">
      <c r="A60" s="1328" t="s">
        <v>611</v>
      </c>
      <c r="B60" s="1328"/>
      <c r="C60" s="1328"/>
      <c r="D60" s="1328"/>
      <c r="E60" s="1328"/>
    </row>
    <row r="61" spans="1:5" ht="31.5" x14ac:dyDescent="0.25">
      <c r="A61" s="754" t="s">
        <v>1</v>
      </c>
      <c r="B61" s="754" t="s">
        <v>132</v>
      </c>
      <c r="C61" s="754" t="s">
        <v>686</v>
      </c>
      <c r="D61" s="1034"/>
      <c r="E61" s="754" t="s">
        <v>3</v>
      </c>
    </row>
    <row r="62" spans="1:5" ht="31.5" x14ac:dyDescent="0.25">
      <c r="A62" s="1034" t="s">
        <v>4</v>
      </c>
      <c r="B62" s="1028" t="s">
        <v>682</v>
      </c>
      <c r="C62" s="1028"/>
      <c r="D62" s="1028"/>
      <c r="E62" s="1034"/>
    </row>
    <row r="63" spans="1:5" x14ac:dyDescent="0.25">
      <c r="A63" s="760">
        <v>1</v>
      </c>
      <c r="B63" s="455" t="s">
        <v>350</v>
      </c>
      <c r="C63" s="789">
        <f>+'Vốn Sự nghiệp'!V258</f>
        <v>99.511002444987767</v>
      </c>
      <c r="D63" s="789"/>
      <c r="E63" s="453"/>
    </row>
    <row r="64" spans="1:5" ht="15.75" customHeight="1" x14ac:dyDescent="0.25">
      <c r="A64" s="760">
        <v>2</v>
      </c>
      <c r="B64" s="1145" t="s">
        <v>205</v>
      </c>
      <c r="C64" s="789">
        <f>+'Vốn Sự nghiệp'!V255</f>
        <v>98.940000000000012</v>
      </c>
      <c r="D64" s="789"/>
      <c r="E64" s="453"/>
    </row>
    <row r="65" spans="1:5" x14ac:dyDescent="0.25">
      <c r="A65" s="760">
        <v>3</v>
      </c>
      <c r="B65" s="456" t="s">
        <v>105</v>
      </c>
      <c r="C65" s="789">
        <f>+'Vốn Sự nghiệp'!V210</f>
        <v>97.890328016399721</v>
      </c>
      <c r="D65" s="789"/>
      <c r="E65" s="453"/>
    </row>
    <row r="66" spans="1:5" x14ac:dyDescent="0.25">
      <c r="A66" s="760">
        <v>4</v>
      </c>
      <c r="B66" s="455" t="s">
        <v>206</v>
      </c>
      <c r="C66" s="789">
        <f>+'Vốn Sự nghiệp'!V249</f>
        <v>97.603983792087277</v>
      </c>
      <c r="D66" s="789"/>
      <c r="E66" s="453"/>
    </row>
    <row r="67" spans="1:5" x14ac:dyDescent="0.25">
      <c r="A67" s="760">
        <v>5</v>
      </c>
      <c r="B67" s="455" t="s">
        <v>391</v>
      </c>
      <c r="C67" s="789">
        <f>+'Vốn Sự nghiệp'!V264</f>
        <v>91.997041420118336</v>
      </c>
      <c r="D67" s="789"/>
      <c r="E67" s="453"/>
    </row>
    <row r="68" spans="1:5" x14ac:dyDescent="0.25">
      <c r="A68" s="760">
        <v>6</v>
      </c>
      <c r="B68" s="758" t="s">
        <v>681</v>
      </c>
      <c r="C68" s="789">
        <f>'Vốn Sự nghiệp'!V216</f>
        <v>90.334743875278406</v>
      </c>
      <c r="D68" s="789"/>
      <c r="E68" s="759"/>
    </row>
    <row r="69" spans="1:5" x14ac:dyDescent="0.25">
      <c r="A69" s="760">
        <v>7</v>
      </c>
      <c r="B69" s="456" t="s">
        <v>124</v>
      </c>
      <c r="C69" s="789">
        <f>+'Vốn Sự nghiệp'!V213</f>
        <v>86.987999465640499</v>
      </c>
      <c r="D69" s="789"/>
      <c r="E69" s="453"/>
    </row>
    <row r="70" spans="1:5" x14ac:dyDescent="0.25">
      <c r="A70" s="760">
        <v>8</v>
      </c>
      <c r="B70" s="456" t="s">
        <v>117</v>
      </c>
      <c r="C70" s="789">
        <f>+'Vốn Sự nghiệp'!V231</f>
        <v>83.573206579069208</v>
      </c>
      <c r="D70" s="789"/>
      <c r="E70" s="453"/>
    </row>
    <row r="71" spans="1:5" x14ac:dyDescent="0.25">
      <c r="A71" s="760">
        <v>9</v>
      </c>
      <c r="B71" s="455" t="s">
        <v>303</v>
      </c>
      <c r="C71" s="789">
        <f>'Vốn Sự nghiệp'!V198</f>
        <v>82.128693181818164</v>
      </c>
      <c r="D71" s="789"/>
      <c r="E71" s="453"/>
    </row>
    <row r="72" spans="1:5" x14ac:dyDescent="0.25">
      <c r="A72" s="760">
        <v>10</v>
      </c>
      <c r="B72" s="455" t="s">
        <v>111</v>
      </c>
      <c r="C72" s="789">
        <f>+'Vốn Sự nghiệp'!V183</f>
        <v>75.2421875</v>
      </c>
      <c r="D72" s="789"/>
      <c r="E72" s="453"/>
    </row>
    <row r="73" spans="1:5" x14ac:dyDescent="0.25">
      <c r="A73" s="760">
        <v>11</v>
      </c>
      <c r="B73" s="758" t="s">
        <v>683</v>
      </c>
      <c r="C73" s="789">
        <f>+'Vốn Sự nghiệp'!V219</f>
        <v>71.841353383458653</v>
      </c>
      <c r="D73" s="789"/>
      <c r="E73" s="759"/>
    </row>
    <row r="74" spans="1:5" x14ac:dyDescent="0.25">
      <c r="A74" s="760">
        <v>12</v>
      </c>
      <c r="B74" s="455" t="s">
        <v>119</v>
      </c>
      <c r="C74" s="789">
        <f>+'Vốn Sự nghiệp'!V186</f>
        <v>57.05291692317244</v>
      </c>
      <c r="D74" s="789"/>
      <c r="E74" s="453"/>
    </row>
    <row r="75" spans="1:5" x14ac:dyDescent="0.25">
      <c r="A75" s="760">
        <v>13</v>
      </c>
      <c r="B75" s="455" t="s">
        <v>121</v>
      </c>
      <c r="C75" s="789">
        <f>+'Vốn Sự nghiệp'!V189</f>
        <v>56.793935471942312</v>
      </c>
      <c r="D75" s="789"/>
      <c r="E75" s="453"/>
    </row>
    <row r="76" spans="1:5" x14ac:dyDescent="0.25">
      <c r="A76" s="760">
        <v>14</v>
      </c>
      <c r="B76" s="455" t="s">
        <v>313</v>
      </c>
      <c r="C76" s="789">
        <f>+'Vốn Sự nghiệp'!V201</f>
        <v>11.286093526648969</v>
      </c>
      <c r="D76" s="789"/>
      <c r="E76" s="453"/>
    </row>
    <row r="77" spans="1:5" x14ac:dyDescent="0.25">
      <c r="A77" s="760">
        <v>15</v>
      </c>
      <c r="B77" s="758" t="s">
        <v>159</v>
      </c>
      <c r="C77" s="789">
        <f>+'Vốn Sự nghiệp'!V228</f>
        <v>0</v>
      </c>
      <c r="D77" s="789"/>
      <c r="E77" s="759"/>
    </row>
    <row r="78" spans="1:5" x14ac:dyDescent="0.25">
      <c r="A78" s="760">
        <v>16</v>
      </c>
      <c r="B78" s="456" t="s">
        <v>104</v>
      </c>
      <c r="C78" s="789">
        <f>+'Vốn Sự nghiệp'!V222</f>
        <v>0</v>
      </c>
      <c r="D78" s="789"/>
      <c r="E78" s="453"/>
    </row>
    <row r="79" spans="1:5" x14ac:dyDescent="0.25">
      <c r="A79" s="760">
        <v>17</v>
      </c>
      <c r="B79" s="455" t="s">
        <v>123</v>
      </c>
      <c r="C79" s="789">
        <f>+'Vốn Sự nghiệp'!V204</f>
        <v>0</v>
      </c>
      <c r="D79" s="789"/>
      <c r="E79" s="453"/>
    </row>
    <row r="80" spans="1:5" x14ac:dyDescent="0.25">
      <c r="A80" s="760">
        <v>18</v>
      </c>
      <c r="B80" s="455" t="s">
        <v>122</v>
      </c>
      <c r="C80" s="789">
        <f>+'Vốn Sự nghiệp'!V192</f>
        <v>0</v>
      </c>
      <c r="D80" s="789"/>
      <c r="E80" s="453"/>
    </row>
    <row r="81" spans="1:17" x14ac:dyDescent="0.25">
      <c r="A81" s="760">
        <v>19</v>
      </c>
      <c r="B81" s="455" t="s">
        <v>302</v>
      </c>
      <c r="C81" s="789">
        <f>+'Vốn Sự nghiệp'!V195</f>
        <v>0</v>
      </c>
      <c r="D81" s="789"/>
      <c r="E81" s="453"/>
    </row>
    <row r="82" spans="1:17" x14ac:dyDescent="0.25">
      <c r="A82" s="760">
        <v>20</v>
      </c>
      <c r="B82" s="455" t="s">
        <v>337</v>
      </c>
      <c r="C82" s="789">
        <f>+'Vốn Sự nghiệp'!V270</f>
        <v>0</v>
      </c>
      <c r="D82" s="789"/>
      <c r="E82" s="453"/>
    </row>
    <row r="83" spans="1:17" x14ac:dyDescent="0.25">
      <c r="A83" s="760">
        <v>21</v>
      </c>
      <c r="B83" s="455" t="s">
        <v>344</v>
      </c>
      <c r="C83" s="789">
        <f>+'Vốn Sự nghiệp'!V273</f>
        <v>0</v>
      </c>
      <c r="D83" s="789"/>
      <c r="E83" s="453"/>
    </row>
    <row r="84" spans="1:17" x14ac:dyDescent="0.25">
      <c r="A84" s="760">
        <v>22</v>
      </c>
      <c r="B84" s="455" t="s">
        <v>353</v>
      </c>
      <c r="C84" s="789">
        <f>+'Vốn Sự nghiệp'!V267</f>
        <v>0</v>
      </c>
      <c r="D84" s="789"/>
      <c r="E84" s="453"/>
    </row>
    <row r="85" spans="1:17" x14ac:dyDescent="0.25">
      <c r="A85" s="760">
        <v>23</v>
      </c>
      <c r="B85" s="455" t="s">
        <v>393</v>
      </c>
      <c r="C85" s="789">
        <f>+'Vốn Sự nghiệp'!V261</f>
        <v>0</v>
      </c>
      <c r="D85" s="789"/>
      <c r="E85" s="453"/>
    </row>
    <row r="86" spans="1:17" x14ac:dyDescent="0.25">
      <c r="A86" s="760">
        <v>24</v>
      </c>
      <c r="B86" s="455" t="s">
        <v>396</v>
      </c>
      <c r="C86" s="789">
        <f>+'Vốn Sự nghiệp'!V246</f>
        <v>0</v>
      </c>
      <c r="D86" s="789"/>
      <c r="E86" s="453"/>
    </row>
    <row r="87" spans="1:17" s="1023" customFormat="1" x14ac:dyDescent="0.25">
      <c r="A87" s="1024"/>
      <c r="B87" s="1025"/>
      <c r="C87" s="1026"/>
      <c r="D87" s="1026"/>
      <c r="E87" s="454"/>
      <c r="F87" s="1022"/>
      <c r="G87" s="1022"/>
      <c r="H87" s="1022"/>
      <c r="I87" s="1022"/>
      <c r="J87" s="1022"/>
      <c r="K87" s="1022"/>
      <c r="L87" s="1022"/>
      <c r="M87" s="1022"/>
      <c r="N87" s="1022"/>
      <c r="O87" s="1022"/>
      <c r="P87" s="1022"/>
      <c r="Q87" s="1022"/>
    </row>
    <row r="88" spans="1:17" s="1023" customFormat="1" x14ac:dyDescent="0.25">
      <c r="A88" s="1024"/>
      <c r="B88" s="1025"/>
      <c r="C88" s="1026"/>
      <c r="D88" s="1026"/>
      <c r="E88" s="454"/>
      <c r="F88" s="1022"/>
      <c r="G88" s="1022"/>
      <c r="H88" s="1022"/>
      <c r="I88" s="1022"/>
      <c r="J88" s="1022"/>
      <c r="K88" s="1022"/>
      <c r="L88" s="1022"/>
      <c r="M88" s="1022"/>
      <c r="N88" s="1022"/>
      <c r="O88" s="1022"/>
      <c r="P88" s="1022"/>
      <c r="Q88" s="1022"/>
    </row>
    <row r="89" spans="1:17" s="1023" customFormat="1" x14ac:dyDescent="0.25">
      <c r="A89" s="1024"/>
      <c r="B89" s="1025"/>
      <c r="C89" s="1026"/>
      <c r="D89" s="1026"/>
      <c r="E89" s="454"/>
      <c r="F89" s="1022"/>
      <c r="G89" s="1022"/>
      <c r="H89" s="1022"/>
      <c r="I89" s="1022"/>
      <c r="J89" s="1022"/>
      <c r="K89" s="1022"/>
      <c r="L89" s="1022"/>
      <c r="M89" s="1022"/>
      <c r="N89" s="1022"/>
      <c r="O89" s="1022"/>
      <c r="P89" s="1022"/>
      <c r="Q89" s="1022"/>
    </row>
    <row r="90" spans="1:17" s="1023" customFormat="1" x14ac:dyDescent="0.25">
      <c r="A90" s="1024"/>
      <c r="B90" s="1025"/>
      <c r="C90" s="1026"/>
      <c r="D90" s="1026"/>
      <c r="E90" s="454"/>
      <c r="F90" s="1022"/>
      <c r="G90" s="1022"/>
      <c r="H90" s="1022"/>
      <c r="I90" s="1022"/>
      <c r="J90" s="1022"/>
      <c r="K90" s="1022"/>
      <c r="L90" s="1022"/>
      <c r="M90" s="1022"/>
      <c r="N90" s="1022"/>
      <c r="O90" s="1022"/>
      <c r="P90" s="1022"/>
      <c r="Q90" s="1022"/>
    </row>
    <row r="91" spans="1:17" s="1023" customFormat="1" ht="31.5" x14ac:dyDescent="0.25">
      <c r="A91" s="1021" t="s">
        <v>1</v>
      </c>
      <c r="B91" s="1021" t="s">
        <v>132</v>
      </c>
      <c r="C91" s="1021" t="s">
        <v>686</v>
      </c>
      <c r="D91" s="1034"/>
      <c r="E91" s="1021" t="s">
        <v>3</v>
      </c>
      <c r="F91" s="1022"/>
      <c r="G91" s="1022"/>
      <c r="H91" s="1022"/>
      <c r="I91" s="1022"/>
      <c r="J91" s="1022"/>
      <c r="K91" s="1022"/>
      <c r="L91" s="1022"/>
      <c r="M91" s="1022"/>
      <c r="N91" s="1022"/>
      <c r="O91" s="1022"/>
      <c r="P91" s="1022"/>
      <c r="Q91" s="1022"/>
    </row>
    <row r="92" spans="1:17" ht="31.5" x14ac:dyDescent="0.25">
      <c r="A92" s="780" t="s">
        <v>21</v>
      </c>
      <c r="B92" s="1027" t="s">
        <v>160</v>
      </c>
      <c r="C92" s="1027"/>
      <c r="D92" s="789"/>
      <c r="E92" s="759"/>
    </row>
    <row r="93" spans="1:17" ht="31.5" x14ac:dyDescent="0.25">
      <c r="A93" s="761">
        <v>1</v>
      </c>
      <c r="B93" s="758" t="s">
        <v>178</v>
      </c>
      <c r="C93" s="792">
        <f>'Vốn Sự nghiệp'!V277</f>
        <v>99.952380952380963</v>
      </c>
      <c r="D93" s="1027"/>
      <c r="E93" s="781"/>
    </row>
    <row r="94" spans="1:17" x14ac:dyDescent="0.25">
      <c r="A94" s="761">
        <v>3</v>
      </c>
      <c r="B94" s="590" t="s">
        <v>176</v>
      </c>
      <c r="C94" s="789">
        <f>+'Vốn Sự nghiệp'!V238</f>
        <v>95.142857142857139</v>
      </c>
      <c r="D94" s="792"/>
      <c r="E94" s="759"/>
    </row>
    <row r="95" spans="1:17" x14ac:dyDescent="0.25">
      <c r="A95" s="760">
        <v>2</v>
      </c>
      <c r="B95" s="455" t="s">
        <v>393</v>
      </c>
      <c r="C95" s="792">
        <f>+'Vốn Sự nghiệp'!V262</f>
        <v>58.448702101359693</v>
      </c>
      <c r="D95" s="792"/>
      <c r="E95" s="453"/>
    </row>
    <row r="96" spans="1:17" x14ac:dyDescent="0.25">
      <c r="A96" s="760">
        <v>4</v>
      </c>
      <c r="B96" s="455" t="s">
        <v>353</v>
      </c>
      <c r="C96" s="789">
        <f>+'Vốn Sự nghiệp'!V268</f>
        <v>57.509270704573545</v>
      </c>
      <c r="D96" s="789"/>
      <c r="E96" s="759"/>
    </row>
    <row r="97" spans="1:5" x14ac:dyDescent="0.25">
      <c r="A97" s="761">
        <v>5</v>
      </c>
      <c r="B97" s="455" t="s">
        <v>337</v>
      </c>
      <c r="C97" s="789">
        <f>+'Vốn Sự nghiệp'!V271</f>
        <v>56.807081807081808</v>
      </c>
      <c r="D97" s="789"/>
      <c r="E97" s="453"/>
    </row>
    <row r="98" spans="1:5" x14ac:dyDescent="0.25">
      <c r="A98" s="761">
        <v>17</v>
      </c>
      <c r="B98" s="455" t="s">
        <v>313</v>
      </c>
      <c r="C98" s="789">
        <f>+'Vốn Sự nghiệp'!V202</f>
        <v>49.270256668344246</v>
      </c>
      <c r="D98" s="789"/>
      <c r="E98" s="453"/>
    </row>
    <row r="99" spans="1:5" x14ac:dyDescent="0.25">
      <c r="A99" s="760">
        <v>8</v>
      </c>
      <c r="B99" s="758" t="s">
        <v>683</v>
      </c>
      <c r="C99" s="789">
        <f>+'Vốn Sự nghiệp'!V220</f>
        <v>48.78295555555556</v>
      </c>
      <c r="D99" s="789"/>
      <c r="E99" s="759"/>
    </row>
    <row r="100" spans="1:5" x14ac:dyDescent="0.25">
      <c r="A100" s="761">
        <v>19</v>
      </c>
      <c r="B100" s="455" t="s">
        <v>302</v>
      </c>
      <c r="C100" s="789">
        <f>+'Vốn Sự nghiệp'!V196</f>
        <v>48.298698332952732</v>
      </c>
      <c r="D100" s="789"/>
      <c r="E100" s="759"/>
    </row>
    <row r="101" spans="1:5" x14ac:dyDescent="0.25">
      <c r="A101" s="760">
        <v>12</v>
      </c>
      <c r="B101" s="455" t="s">
        <v>119</v>
      </c>
      <c r="C101" s="792">
        <f>+'Vốn Sự nghiệp'!V187</f>
        <v>47.967693463561233</v>
      </c>
      <c r="D101" s="789"/>
      <c r="E101" s="453"/>
    </row>
    <row r="102" spans="1:5" x14ac:dyDescent="0.25">
      <c r="A102" s="760">
        <v>6</v>
      </c>
      <c r="B102" s="758" t="s">
        <v>447</v>
      </c>
      <c r="C102" s="789">
        <f>+'Vốn Sự nghiệp'!V226</f>
        <v>42.901925660546354</v>
      </c>
      <c r="D102" s="789"/>
      <c r="E102" s="453"/>
    </row>
    <row r="103" spans="1:5" x14ac:dyDescent="0.25">
      <c r="A103" s="761">
        <v>7</v>
      </c>
      <c r="B103" s="758" t="s">
        <v>439</v>
      </c>
      <c r="C103" s="789">
        <f>+'Vốn Sự nghiệp'!V244</f>
        <v>30.611111111111111</v>
      </c>
      <c r="D103" s="789"/>
      <c r="E103" s="759"/>
    </row>
    <row r="104" spans="1:5" x14ac:dyDescent="0.25">
      <c r="A104" s="761">
        <v>9</v>
      </c>
      <c r="B104" s="455" t="s">
        <v>391</v>
      </c>
      <c r="C104" s="789">
        <f>+'Vốn Sự nghiệp'!V265</f>
        <v>23.949320148331271</v>
      </c>
      <c r="D104" s="792"/>
      <c r="E104" s="453"/>
    </row>
    <row r="105" spans="1:5" x14ac:dyDescent="0.25">
      <c r="A105" s="760">
        <v>10</v>
      </c>
      <c r="B105" s="455" t="s">
        <v>350</v>
      </c>
      <c r="C105" s="789">
        <f>+'Vốn Sự nghiệp'!V259</f>
        <v>23.949320148331271</v>
      </c>
      <c r="D105" s="789"/>
      <c r="E105" s="453"/>
    </row>
    <row r="106" spans="1:5" x14ac:dyDescent="0.25">
      <c r="A106" s="761">
        <v>21</v>
      </c>
      <c r="B106" s="455" t="s">
        <v>121</v>
      </c>
      <c r="C106" s="789">
        <f>+'Vốn Sự nghiệp'!V190</f>
        <v>15.609756097560975</v>
      </c>
      <c r="D106" s="789"/>
      <c r="E106" s="453"/>
    </row>
    <row r="107" spans="1:5" x14ac:dyDescent="0.25">
      <c r="A107" s="761">
        <v>11</v>
      </c>
      <c r="B107" s="455" t="s">
        <v>206</v>
      </c>
      <c r="C107" s="789">
        <f>+'Vốn Sự nghiệp'!V250</f>
        <v>14.285714285714288</v>
      </c>
      <c r="D107" s="789"/>
      <c r="E107" s="453"/>
    </row>
    <row r="108" spans="1:5" x14ac:dyDescent="0.25">
      <c r="A108" s="760">
        <v>16</v>
      </c>
      <c r="B108" s="456" t="s">
        <v>105</v>
      </c>
      <c r="C108" s="789">
        <f>+'Vốn Sự nghiệp'!V211</f>
        <v>1.423650975889782</v>
      </c>
      <c r="D108" s="789"/>
      <c r="E108" s="453"/>
    </row>
    <row r="109" spans="1:5" x14ac:dyDescent="0.25">
      <c r="A109" s="761">
        <v>13</v>
      </c>
      <c r="B109" s="455" t="s">
        <v>344</v>
      </c>
      <c r="C109" s="789">
        <f>+'Vốn Sự nghiệp'!V274</f>
        <v>0</v>
      </c>
      <c r="D109" s="789"/>
      <c r="E109" s="453"/>
    </row>
    <row r="110" spans="1:5" x14ac:dyDescent="0.25">
      <c r="A110" s="760">
        <v>14</v>
      </c>
      <c r="B110" s="456" t="s">
        <v>104</v>
      </c>
      <c r="C110" s="789">
        <f>+'Vốn Sự nghiệp'!V223</f>
        <v>0</v>
      </c>
      <c r="D110" s="789"/>
      <c r="E110" s="453"/>
    </row>
    <row r="111" spans="1:5" x14ac:dyDescent="0.25">
      <c r="A111" s="761">
        <v>15</v>
      </c>
      <c r="B111" s="456" t="s">
        <v>124</v>
      </c>
      <c r="C111" s="789">
        <f>+'Vốn Sự nghiệp'!V214</f>
        <v>0</v>
      </c>
      <c r="D111" s="789"/>
      <c r="E111" s="453"/>
    </row>
    <row r="112" spans="1:5" x14ac:dyDescent="0.25">
      <c r="A112" s="760">
        <v>18</v>
      </c>
      <c r="B112" s="455" t="s">
        <v>303</v>
      </c>
      <c r="C112" s="789">
        <f>+'Vốn Sự nghiệp'!V199</f>
        <v>0</v>
      </c>
      <c r="D112" s="789"/>
      <c r="E112" s="453"/>
    </row>
    <row r="113" spans="1:5" x14ac:dyDescent="0.25">
      <c r="A113" s="760">
        <v>20</v>
      </c>
      <c r="B113" s="455" t="s">
        <v>122</v>
      </c>
      <c r="C113" s="789">
        <f>+'Vốn Sự nghiệp'!V193</f>
        <v>0</v>
      </c>
      <c r="D113" s="789"/>
      <c r="E113" s="453"/>
    </row>
    <row r="114" spans="1:5" x14ac:dyDescent="0.25">
      <c r="A114" s="760">
        <v>22</v>
      </c>
      <c r="B114" s="455" t="s">
        <v>111</v>
      </c>
      <c r="C114" s="789">
        <f>+'Vốn Sự nghiệp'!V184</f>
        <v>0</v>
      </c>
      <c r="D114" s="789"/>
      <c r="E114" s="453"/>
    </row>
    <row r="115" spans="1:5" x14ac:dyDescent="0.25">
      <c r="A115" s="761">
        <v>23</v>
      </c>
      <c r="B115" s="758" t="s">
        <v>165</v>
      </c>
      <c r="C115" s="789">
        <f>+'Vốn Sự nghiệp'!V253</f>
        <v>0</v>
      </c>
      <c r="D115" s="789"/>
      <c r="E115" s="453"/>
    </row>
    <row r="116" spans="1:5" x14ac:dyDescent="0.25">
      <c r="A116" s="760">
        <v>24</v>
      </c>
      <c r="B116" s="455" t="s">
        <v>205</v>
      </c>
      <c r="C116" s="789">
        <f>+'Vốn Sự nghiệp'!V256</f>
        <v>0</v>
      </c>
      <c r="D116" s="789"/>
      <c r="E116" s="759"/>
    </row>
    <row r="117" spans="1:5" x14ac:dyDescent="0.25">
      <c r="A117" s="761">
        <v>25</v>
      </c>
      <c r="B117" s="758" t="s">
        <v>443</v>
      </c>
      <c r="C117" s="789">
        <f>+'Vốn Sự nghiệp'!V241</f>
        <v>0</v>
      </c>
      <c r="D117" s="789"/>
      <c r="E117" s="759"/>
    </row>
    <row r="118" spans="1:5" x14ac:dyDescent="0.25">
      <c r="A118" s="760">
        <v>26</v>
      </c>
      <c r="B118" s="758" t="s">
        <v>168</v>
      </c>
      <c r="C118" s="789">
        <f>+'Vốn Sự nghiệp'!V235</f>
        <v>0</v>
      </c>
      <c r="D118" s="789"/>
      <c r="E118" s="759"/>
    </row>
    <row r="119" spans="1:5" x14ac:dyDescent="0.25">
      <c r="A119" s="761">
        <v>27</v>
      </c>
      <c r="B119" s="758" t="s">
        <v>177</v>
      </c>
      <c r="C119" s="789">
        <f>+'Vốn Sự nghiệp'!V208</f>
        <v>0</v>
      </c>
      <c r="D119" s="789"/>
      <c r="E119" s="453"/>
    </row>
    <row r="120" spans="1:5" x14ac:dyDescent="0.25">
      <c r="A120" s="760">
        <v>28</v>
      </c>
      <c r="B120" s="456" t="s">
        <v>117</v>
      </c>
      <c r="C120" s="789">
        <f>+'Vốn Sự nghiệp'!V232</f>
        <v>0</v>
      </c>
      <c r="D120" s="789"/>
      <c r="E120" s="453"/>
    </row>
    <row r="121" spans="1:5" x14ac:dyDescent="0.25">
      <c r="A121" s="761">
        <v>29</v>
      </c>
      <c r="B121" s="455" t="s">
        <v>123</v>
      </c>
      <c r="C121" s="789">
        <f>+'Vốn Sự nghiệp'!V205</f>
        <v>0</v>
      </c>
      <c r="D121" s="789"/>
      <c r="E121" s="453"/>
    </row>
  </sheetData>
  <sortState ref="A92:C121">
    <sortCondition descending="1" ref="C92"/>
  </sortState>
  <mergeCells count="4">
    <mergeCell ref="A1:B1"/>
    <mergeCell ref="A2:E2"/>
    <mergeCell ref="A29:E29"/>
    <mergeCell ref="A60:E6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336"/>
  <sheetViews>
    <sheetView tabSelected="1" zoomScaleNormal="100" workbookViewId="0">
      <selection activeCell="E15" sqref="E15"/>
    </sheetView>
  </sheetViews>
  <sheetFormatPr defaultRowHeight="15" x14ac:dyDescent="0.25"/>
  <cols>
    <col min="1" max="1" width="4.625" style="815" customWidth="1"/>
    <col min="2" max="2" width="75.875" style="1" customWidth="1"/>
    <col min="3" max="3" width="11" style="37" customWidth="1"/>
    <col min="4" max="4" width="14" style="37" customWidth="1"/>
    <col min="5" max="5" width="10.875" style="37" customWidth="1"/>
    <col min="6" max="6" width="11.125" style="37" customWidth="1"/>
    <col min="7" max="7" width="12" style="37" customWidth="1"/>
    <col min="8" max="8" width="11.25" style="1085" customWidth="1"/>
    <col min="9" max="9" width="7.875" style="1" customWidth="1"/>
    <col min="10" max="10" width="13" style="1" customWidth="1"/>
    <col min="11" max="11" width="8.25" style="1" customWidth="1"/>
    <col min="12" max="12" width="11.75" style="1" customWidth="1"/>
    <col min="13" max="13" width="11" style="1" hidden="1" customWidth="1"/>
    <col min="14" max="14" width="12.5" style="1" hidden="1" customWidth="1"/>
    <col min="15" max="15" width="13.375" style="1" hidden="1" customWidth="1"/>
    <col min="16" max="18" width="15.375" style="1" hidden="1" customWidth="1"/>
    <col min="19" max="24" width="15.375" style="1" customWidth="1"/>
    <col min="25" max="25" width="24.75" style="1" customWidth="1"/>
    <col min="26" max="26" width="9.125" style="1" bestFit="1" customWidth="1"/>
    <col min="27" max="16384" width="9" style="1"/>
  </cols>
  <sheetData>
    <row r="1" spans="1:24" x14ac:dyDescent="0.25">
      <c r="A1" s="1202" t="s">
        <v>243</v>
      </c>
      <c r="B1" s="1202"/>
      <c r="C1" s="1202"/>
      <c r="D1" s="1202"/>
      <c r="E1" s="1202"/>
      <c r="F1" s="1202"/>
      <c r="G1" s="1202"/>
      <c r="H1" s="1202"/>
      <c r="I1" s="1202"/>
      <c r="J1" s="1202"/>
      <c r="K1" s="1202"/>
      <c r="L1" s="828"/>
      <c r="M1" s="828"/>
      <c r="N1" s="828"/>
      <c r="O1" s="828"/>
      <c r="P1" s="828"/>
      <c r="Q1" s="828"/>
      <c r="R1" s="828"/>
      <c r="S1" s="828"/>
      <c r="T1" s="828"/>
      <c r="U1" s="828"/>
      <c r="V1" s="828"/>
      <c r="W1" s="828"/>
      <c r="X1" s="828"/>
    </row>
    <row r="2" spans="1:24" x14ac:dyDescent="0.25">
      <c r="A2" s="1203"/>
      <c r="B2" s="1203"/>
      <c r="C2" s="1203"/>
      <c r="D2" s="1203"/>
      <c r="E2" s="1203"/>
      <c r="F2" s="1203"/>
      <c r="G2" s="1203"/>
      <c r="H2" s="1203"/>
      <c r="I2" s="1203"/>
      <c r="J2" s="1203"/>
      <c r="K2" s="1203"/>
      <c r="L2" s="2"/>
      <c r="M2" s="2"/>
      <c r="N2" s="2"/>
      <c r="O2" s="2"/>
      <c r="P2" s="2"/>
      <c r="Q2" s="2"/>
      <c r="R2" s="2"/>
      <c r="S2" s="2"/>
      <c r="T2" s="2"/>
      <c r="U2" s="2"/>
      <c r="V2" s="2"/>
      <c r="W2" s="2"/>
      <c r="X2" s="2"/>
    </row>
    <row r="3" spans="1:24" x14ac:dyDescent="0.25">
      <c r="A3" s="1204" t="s">
        <v>0</v>
      </c>
      <c r="B3" s="1204"/>
      <c r="C3" s="1204"/>
      <c r="D3" s="1204"/>
      <c r="E3" s="1204"/>
      <c r="F3" s="1204"/>
      <c r="G3" s="1204"/>
      <c r="H3" s="1204"/>
      <c r="I3" s="1204"/>
      <c r="J3" s="1204"/>
      <c r="K3" s="1204"/>
      <c r="L3" s="1204"/>
      <c r="M3" s="6"/>
      <c r="N3" s="6"/>
      <c r="O3" s="6"/>
      <c r="P3" s="6"/>
      <c r="Q3" s="6"/>
      <c r="R3" s="6"/>
      <c r="S3" s="6"/>
      <c r="T3" s="6"/>
      <c r="U3" s="6"/>
      <c r="V3" s="6"/>
      <c r="W3" s="6"/>
      <c r="X3" s="6"/>
    </row>
    <row r="4" spans="1:24" x14ac:dyDescent="0.25">
      <c r="A4" s="1205" t="s">
        <v>1</v>
      </c>
      <c r="B4" s="1208" t="s">
        <v>2</v>
      </c>
      <c r="C4" s="1195" t="s">
        <v>244</v>
      </c>
      <c r="D4" s="1224"/>
      <c r="E4" s="1196"/>
      <c r="F4" s="1195" t="s">
        <v>187</v>
      </c>
      <c r="G4" s="1224"/>
      <c r="H4" s="1196"/>
      <c r="I4" s="1199" t="s">
        <v>91</v>
      </c>
      <c r="J4" s="1225"/>
      <c r="K4" s="1200"/>
      <c r="L4" s="1208" t="s">
        <v>3</v>
      </c>
      <c r="M4" s="484"/>
      <c r="N4" s="484"/>
      <c r="O4" s="484"/>
      <c r="P4" s="484"/>
      <c r="Q4" s="484"/>
      <c r="R4" s="484"/>
      <c r="S4" s="484"/>
      <c r="T4" s="484"/>
      <c r="U4" s="484"/>
      <c r="V4" s="484"/>
      <c r="W4" s="484"/>
      <c r="X4" s="484"/>
    </row>
    <row r="5" spans="1:24" x14ac:dyDescent="0.25">
      <c r="A5" s="1206"/>
      <c r="B5" s="1209"/>
      <c r="C5" s="1190" t="s">
        <v>90</v>
      </c>
      <c r="D5" s="1193" t="s">
        <v>92</v>
      </c>
      <c r="E5" s="1193"/>
      <c r="F5" s="1190" t="s">
        <v>90</v>
      </c>
      <c r="G5" s="1195" t="s">
        <v>92</v>
      </c>
      <c r="H5" s="1196"/>
      <c r="I5" s="1197" t="s">
        <v>90</v>
      </c>
      <c r="J5" s="1199" t="s">
        <v>92</v>
      </c>
      <c r="K5" s="1200"/>
      <c r="L5" s="1209"/>
      <c r="M5" s="484"/>
      <c r="N5" s="484"/>
      <c r="O5" s="484"/>
      <c r="P5" s="484"/>
      <c r="Q5" s="484"/>
      <c r="R5" s="484"/>
      <c r="S5" s="484"/>
      <c r="T5" s="484"/>
      <c r="U5" s="484"/>
      <c r="V5" s="484"/>
      <c r="W5" s="484"/>
      <c r="X5" s="484"/>
    </row>
    <row r="6" spans="1:24" ht="87" customHeight="1" x14ac:dyDescent="0.25">
      <c r="A6" s="1207"/>
      <c r="B6" s="1210"/>
      <c r="C6" s="1191"/>
      <c r="D6" s="813" t="s">
        <v>212</v>
      </c>
      <c r="E6" s="814" t="s">
        <v>242</v>
      </c>
      <c r="F6" s="1194"/>
      <c r="G6" s="814" t="s">
        <v>93</v>
      </c>
      <c r="H6" s="1140" t="s">
        <v>245</v>
      </c>
      <c r="I6" s="1198"/>
      <c r="J6" s="812" t="s">
        <v>408</v>
      </c>
      <c r="K6" s="812" t="s">
        <v>242</v>
      </c>
      <c r="L6" s="1210"/>
      <c r="M6" s="484"/>
      <c r="N6" s="484"/>
      <c r="O6" s="484"/>
      <c r="P6" s="484"/>
      <c r="Q6" s="484"/>
      <c r="R6" s="484"/>
      <c r="S6" s="484"/>
      <c r="T6" s="484"/>
      <c r="U6" s="484"/>
      <c r="V6" s="484"/>
      <c r="W6" s="484"/>
      <c r="X6" s="484"/>
    </row>
    <row r="7" spans="1:24" x14ac:dyDescent="0.25">
      <c r="A7" s="384"/>
      <c r="B7" s="325" t="s">
        <v>98</v>
      </c>
      <c r="C7" s="326">
        <f t="shared" ref="C7:H7" si="0">+C30</f>
        <v>295186.01699999999</v>
      </c>
      <c r="D7" s="326">
        <f t="shared" si="0"/>
        <v>136456.90700000001</v>
      </c>
      <c r="E7" s="326">
        <f>+E30</f>
        <v>158729.10999999999</v>
      </c>
      <c r="F7" s="326">
        <f t="shared" si="0"/>
        <v>213087.59299999999</v>
      </c>
      <c r="G7" s="326">
        <f t="shared" si="0"/>
        <v>112554.526</v>
      </c>
      <c r="H7" s="326">
        <f t="shared" si="0"/>
        <v>100533.067</v>
      </c>
      <c r="I7" s="327">
        <f>+F7/C7*100</f>
        <v>72.187563342473638</v>
      </c>
      <c r="J7" s="327">
        <f>+G7/D7*100</f>
        <v>82.483568237406985</v>
      </c>
      <c r="K7" s="327">
        <f>+H7/E7*100</f>
        <v>63.336250672608195</v>
      </c>
      <c r="L7" s="324"/>
      <c r="M7" s="486"/>
      <c r="N7" s="484"/>
      <c r="O7" s="484"/>
      <c r="P7" s="484"/>
      <c r="Q7" s="484"/>
      <c r="R7" s="484"/>
      <c r="S7" s="484"/>
      <c r="T7" s="484"/>
      <c r="U7" s="484"/>
      <c r="V7" s="484"/>
      <c r="W7" s="484"/>
      <c r="X7" s="484"/>
    </row>
    <row r="8" spans="1:24" x14ac:dyDescent="0.25">
      <c r="A8" s="358"/>
      <c r="B8" s="329" t="s">
        <v>412</v>
      </c>
      <c r="C8" s="271"/>
      <c r="D8" s="271"/>
      <c r="E8" s="271"/>
      <c r="F8" s="271"/>
      <c r="G8" s="271"/>
      <c r="H8" s="271"/>
      <c r="I8" s="291"/>
      <c r="J8" s="291"/>
      <c r="K8" s="291"/>
      <c r="L8" s="809"/>
      <c r="M8" s="487"/>
      <c r="N8" s="484"/>
      <c r="O8" s="484"/>
      <c r="P8" s="484"/>
      <c r="Q8" s="484"/>
      <c r="R8" s="484"/>
      <c r="S8" s="484"/>
      <c r="T8" s="484"/>
      <c r="U8" s="484"/>
      <c r="V8" s="484"/>
      <c r="W8" s="484"/>
      <c r="X8" s="484"/>
    </row>
    <row r="9" spans="1:24" s="4" customFormat="1" x14ac:dyDescent="0.25">
      <c r="A9" s="358"/>
      <c r="B9" s="471" t="s">
        <v>100</v>
      </c>
      <c r="C9" s="1123">
        <f>'CĐT- BQLDA'!C9+TNMT!C9</f>
        <v>206494.557</v>
      </c>
      <c r="D9" s="1123">
        <f>'CĐT- BQLDA'!D9+TNMT!D9</f>
        <v>126292.246</v>
      </c>
      <c r="E9" s="402">
        <f>'CĐT- BQLDA'!E9+TNMT!E9</f>
        <v>80202.311000000002</v>
      </c>
      <c r="F9" s="402">
        <f>'CĐT- BQLDA'!F9</f>
        <v>159198.66</v>
      </c>
      <c r="G9" s="402">
        <f>'CĐT- BQLDA'!G9</f>
        <v>102819.51000000001</v>
      </c>
      <c r="H9" s="1123">
        <f>'CĐT- BQLDA'!AK9+TNMT!F9</f>
        <v>56379.15</v>
      </c>
      <c r="I9" s="472">
        <f t="shared" ref="I9:K10" si="1">+F9/C9*100</f>
        <v>77.095814201049379</v>
      </c>
      <c r="J9" s="472">
        <f t="shared" si="1"/>
        <v>81.413953157504224</v>
      </c>
      <c r="K9" s="472">
        <f t="shared" si="1"/>
        <v>70.296166403484307</v>
      </c>
      <c r="L9" s="358"/>
      <c r="M9" s="488"/>
      <c r="N9" s="403"/>
      <c r="O9" s="403"/>
      <c r="P9" s="403"/>
      <c r="Q9" s="403"/>
      <c r="R9" s="403"/>
      <c r="S9" s="403"/>
      <c r="T9" s="403"/>
      <c r="U9" s="403"/>
      <c r="V9" s="403"/>
      <c r="W9" s="403"/>
      <c r="X9" s="403"/>
    </row>
    <row r="10" spans="1:24" s="4" customFormat="1" x14ac:dyDescent="0.25">
      <c r="A10" s="358"/>
      <c r="B10" s="471" t="s">
        <v>101</v>
      </c>
      <c r="C10" s="402">
        <f t="shared" ref="C10:H10" si="2">+C7-C9</f>
        <v>88691.459999999992</v>
      </c>
      <c r="D10" s="402">
        <f t="shared" si="2"/>
        <v>10164.661000000007</v>
      </c>
      <c r="E10" s="402">
        <f t="shared" si="2"/>
        <v>78526.798999999985</v>
      </c>
      <c r="F10" s="402">
        <f t="shared" si="2"/>
        <v>53888.93299999999</v>
      </c>
      <c r="G10" s="402">
        <f t="shared" si="2"/>
        <v>9735.0159999999887</v>
      </c>
      <c r="H10" s="1123">
        <f t="shared" si="2"/>
        <v>44153.916999999994</v>
      </c>
      <c r="I10" s="472">
        <f t="shared" si="1"/>
        <v>60.76000214676813</v>
      </c>
      <c r="J10" s="472">
        <f t="shared" si="1"/>
        <v>95.773149739081134</v>
      </c>
      <c r="K10" s="472">
        <f t="shared" si="1"/>
        <v>56.227832488116583</v>
      </c>
      <c r="L10" s="358"/>
      <c r="M10" s="431"/>
      <c r="N10" s="1033">
        <f>+H10-'CĐT- CÁC XÃ'!AI8</f>
        <v>0</v>
      </c>
      <c r="O10" s="403"/>
      <c r="P10" s="403"/>
      <c r="Q10" s="403"/>
      <c r="R10" s="403"/>
      <c r="S10" s="403"/>
      <c r="T10" s="403"/>
      <c r="U10" s="403"/>
      <c r="V10" s="403"/>
      <c r="W10" s="403"/>
      <c r="X10" s="403"/>
    </row>
    <row r="11" spans="1:24" x14ac:dyDescent="0.25">
      <c r="A11" s="358"/>
      <c r="B11" s="329"/>
      <c r="C11" s="271">
        <f t="shared" ref="C11:H11" si="3">+C12+C24</f>
        <v>295186.01699999999</v>
      </c>
      <c r="D11" s="271">
        <f t="shared" si="3"/>
        <v>136456.90700000001</v>
      </c>
      <c r="E11" s="271">
        <f t="shared" si="3"/>
        <v>158729.10999999999</v>
      </c>
      <c r="F11" s="271">
        <f t="shared" si="3"/>
        <v>213087.59299999999</v>
      </c>
      <c r="G11" s="271">
        <f t="shared" si="3"/>
        <v>112554.526</v>
      </c>
      <c r="H11" s="271">
        <f t="shared" si="3"/>
        <v>100533.067</v>
      </c>
      <c r="I11" s="291">
        <f t="shared" ref="I11:K29" si="4">+F11/C11*100</f>
        <v>72.187563342473638</v>
      </c>
      <c r="J11" s="291">
        <f>+G11/D11*100</f>
        <v>82.483568237406985</v>
      </c>
      <c r="K11" s="291">
        <f t="shared" ref="K11:K29" si="5">+H11/E11*100</f>
        <v>63.336250672608195</v>
      </c>
      <c r="L11" s="809"/>
      <c r="M11" s="487"/>
      <c r="N11" s="484"/>
      <c r="O11" s="484"/>
      <c r="P11" s="484"/>
      <c r="Q11" s="484"/>
      <c r="R11" s="484"/>
      <c r="S11" s="484"/>
      <c r="T11" s="484"/>
      <c r="U11" s="484"/>
      <c r="V11" s="484"/>
      <c r="W11" s="484"/>
      <c r="X11" s="484"/>
    </row>
    <row r="12" spans="1:24" s="131" customFormat="1" x14ac:dyDescent="0.25">
      <c r="A12" s="406">
        <v>1</v>
      </c>
      <c r="B12" s="337" t="s">
        <v>225</v>
      </c>
      <c r="C12" s="1099">
        <f t="shared" ref="C12:D12" si="6">SUM(C13:C21)+C23</f>
        <v>157806.785</v>
      </c>
      <c r="D12" s="1099">
        <f t="shared" si="6"/>
        <v>124170.675</v>
      </c>
      <c r="E12" s="147">
        <f>SUM(E13:E21)+E23</f>
        <v>33636.11</v>
      </c>
      <c r="F12" s="1099">
        <f t="shared" ref="F12" si="7">SUM(F13:F21)+F23</f>
        <v>121017.93699999999</v>
      </c>
      <c r="G12" s="1099">
        <f t="shared" ref="G12" si="8">SUM(G13:G21)+G23</f>
        <v>100952.95299999999</v>
      </c>
      <c r="H12" s="1099">
        <f>SUM(H13:H21)+H23</f>
        <v>20064.984</v>
      </c>
      <c r="I12" s="291">
        <f t="shared" si="4"/>
        <v>76.687410493788335</v>
      </c>
      <c r="J12" s="291">
        <f t="shared" si="4"/>
        <v>81.301767104028372</v>
      </c>
      <c r="K12" s="291">
        <f t="shared" si="5"/>
        <v>59.653104951791391</v>
      </c>
      <c r="L12" s="370"/>
      <c r="M12" s="489"/>
      <c r="N12" s="401">
        <v>15303.694</v>
      </c>
      <c r="O12" s="787">
        <f>+N12-H12</f>
        <v>-4761.2900000000009</v>
      </c>
      <c r="P12" s="401"/>
      <c r="Q12" s="401"/>
      <c r="R12" s="401"/>
      <c r="S12" s="401"/>
      <c r="T12" s="401"/>
      <c r="U12" s="401"/>
      <c r="V12" s="401"/>
      <c r="W12" s="401"/>
      <c r="X12" s="401"/>
    </row>
    <row r="13" spans="1:24" s="4" customFormat="1" x14ac:dyDescent="0.25">
      <c r="A13" s="358" t="s">
        <v>137</v>
      </c>
      <c r="B13" s="404" t="s">
        <v>88</v>
      </c>
      <c r="C13" s="402">
        <f t="shared" ref="C13:H13" si="9">+C32</f>
        <v>10702.281999999999</v>
      </c>
      <c r="D13" s="402">
        <f t="shared" si="9"/>
        <v>1426.2819999999999</v>
      </c>
      <c r="E13" s="402">
        <f t="shared" si="9"/>
        <v>9276</v>
      </c>
      <c r="F13" s="402">
        <f t="shared" si="9"/>
        <v>8743.6139999999996</v>
      </c>
      <c r="G13" s="402">
        <f t="shared" si="9"/>
        <v>457.87299999999999</v>
      </c>
      <c r="H13" s="1123">
        <f t="shared" si="9"/>
        <v>8285.741</v>
      </c>
      <c r="I13" s="295">
        <f t="shared" si="4"/>
        <v>81.698594748297609</v>
      </c>
      <c r="J13" s="295">
        <f t="shared" si="4"/>
        <v>32.102557558743641</v>
      </c>
      <c r="K13" s="295">
        <f t="shared" si="5"/>
        <v>89.324504096593358</v>
      </c>
      <c r="L13" s="358"/>
      <c r="M13" s="488"/>
      <c r="N13" s="403"/>
      <c r="O13" s="408">
        <f>+E7-E11</f>
        <v>0</v>
      </c>
      <c r="P13" s="403"/>
      <c r="Q13" s="403"/>
      <c r="R13" s="403"/>
      <c r="S13" s="403"/>
      <c r="T13" s="403"/>
      <c r="U13" s="403"/>
      <c r="V13" s="403"/>
      <c r="W13" s="403"/>
      <c r="X13" s="403"/>
    </row>
    <row r="14" spans="1:24" s="4" customFormat="1" x14ac:dyDescent="0.25">
      <c r="A14" s="358" t="s">
        <v>319</v>
      </c>
      <c r="B14" s="404" t="s">
        <v>89</v>
      </c>
      <c r="C14" s="402">
        <f t="shared" ref="C14:H14" si="10">+C40</f>
        <v>12288.734</v>
      </c>
      <c r="D14" s="402">
        <f t="shared" si="10"/>
        <v>393.73400000000004</v>
      </c>
      <c r="E14" s="402">
        <f t="shared" si="10"/>
        <v>11895</v>
      </c>
      <c r="F14" s="402">
        <f t="shared" si="10"/>
        <v>7669.2469999999994</v>
      </c>
      <c r="G14" s="402">
        <f t="shared" si="10"/>
        <v>85.167000000000002</v>
      </c>
      <c r="H14" s="1123">
        <f t="shared" si="10"/>
        <v>7584.08</v>
      </c>
      <c r="I14" s="295">
        <f t="shared" si="4"/>
        <v>62.408763994728822</v>
      </c>
      <c r="J14" s="295">
        <f t="shared" si="4"/>
        <v>21.630593243154006</v>
      </c>
      <c r="K14" s="295">
        <f t="shared" si="5"/>
        <v>63.758554014291725</v>
      </c>
      <c r="L14" s="358"/>
      <c r="M14" s="431">
        <f>+E13+E14</f>
        <v>21171</v>
      </c>
      <c r="N14" s="403"/>
      <c r="O14" s="403"/>
      <c r="P14" s="403"/>
      <c r="Q14" s="403"/>
      <c r="R14" s="403"/>
      <c r="S14" s="403"/>
      <c r="T14" s="403"/>
      <c r="U14" s="403"/>
      <c r="V14" s="403"/>
      <c r="W14" s="403"/>
      <c r="X14" s="403"/>
    </row>
    <row r="15" spans="1:24" x14ac:dyDescent="0.25">
      <c r="A15" s="358" t="s">
        <v>157</v>
      </c>
      <c r="B15" s="340" t="s">
        <v>219</v>
      </c>
      <c r="C15" s="141">
        <f t="shared" ref="C15:H15" si="11">+C58</f>
        <v>7475.1100000000006</v>
      </c>
      <c r="D15" s="141">
        <f t="shared" si="11"/>
        <v>0</v>
      </c>
      <c r="E15" s="141">
        <f t="shared" si="11"/>
        <v>7475.1100000000006</v>
      </c>
      <c r="F15" s="141">
        <f>+F58</f>
        <v>3329.4949999999999</v>
      </c>
      <c r="G15" s="141">
        <f t="shared" si="11"/>
        <v>0</v>
      </c>
      <c r="H15" s="141">
        <f t="shared" si="11"/>
        <v>3329.4949999999999</v>
      </c>
      <c r="I15" s="295">
        <f t="shared" si="4"/>
        <v>44.541083676360607</v>
      </c>
      <c r="J15" s="295"/>
      <c r="K15" s="295">
        <f t="shared" si="5"/>
        <v>44.541083676360607</v>
      </c>
      <c r="L15" s="809"/>
      <c r="M15" s="487"/>
      <c r="N15" s="1006">
        <f>+D14-G14</f>
        <v>308.56700000000001</v>
      </c>
      <c r="O15" s="484"/>
      <c r="P15" s="484"/>
      <c r="Q15" s="484"/>
      <c r="R15" s="484"/>
      <c r="S15" s="484"/>
      <c r="T15" s="484"/>
      <c r="U15" s="484"/>
      <c r="V15" s="484"/>
      <c r="W15" s="484"/>
      <c r="X15" s="484"/>
    </row>
    <row r="16" spans="1:24" x14ac:dyDescent="0.25">
      <c r="A16" s="358" t="s">
        <v>413</v>
      </c>
      <c r="B16" s="40" t="s">
        <v>421</v>
      </c>
      <c r="C16" s="141">
        <f>C64</f>
        <v>2000</v>
      </c>
      <c r="D16" s="141">
        <f>D64</f>
        <v>0</v>
      </c>
      <c r="E16" s="141">
        <f>E64</f>
        <v>2000</v>
      </c>
      <c r="F16" s="141">
        <f>+H64</f>
        <v>865.66800000000001</v>
      </c>
      <c r="G16" s="141">
        <f>G64</f>
        <v>0</v>
      </c>
      <c r="H16" s="141">
        <f>H64</f>
        <v>865.66800000000001</v>
      </c>
      <c r="I16" s="295">
        <f>+F16/C16*100</f>
        <v>43.2834</v>
      </c>
      <c r="J16" s="295"/>
      <c r="K16" s="295">
        <f>+H16/E16*100</f>
        <v>43.2834</v>
      </c>
      <c r="L16" s="809"/>
      <c r="M16" s="487"/>
      <c r="N16" s="484"/>
      <c r="O16" s="484"/>
      <c r="P16" s="484"/>
      <c r="Q16" s="484"/>
      <c r="R16" s="484"/>
      <c r="S16" s="484"/>
      <c r="T16" s="484"/>
      <c r="U16" s="484"/>
      <c r="V16" s="484"/>
      <c r="W16" s="484"/>
      <c r="X16" s="484"/>
    </row>
    <row r="17" spans="1:24" x14ac:dyDescent="0.25">
      <c r="A17" s="358" t="s">
        <v>416</v>
      </c>
      <c r="B17" s="340" t="s">
        <v>414</v>
      </c>
      <c r="C17" s="141">
        <f t="shared" ref="C17:H17" si="12">+C70</f>
        <v>119405.935</v>
      </c>
      <c r="D17" s="141">
        <f t="shared" si="12"/>
        <v>119405.935</v>
      </c>
      <c r="E17" s="141">
        <f t="shared" si="12"/>
        <v>0</v>
      </c>
      <c r="F17" s="141">
        <f t="shared" si="12"/>
        <v>100154.398</v>
      </c>
      <c r="G17" s="141">
        <f t="shared" si="12"/>
        <v>100154.398</v>
      </c>
      <c r="H17" s="141">
        <f t="shared" si="12"/>
        <v>0</v>
      </c>
      <c r="I17" s="295">
        <f t="shared" si="4"/>
        <v>83.877236085459245</v>
      </c>
      <c r="J17" s="295">
        <f t="shared" si="4"/>
        <v>83.877236085459245</v>
      </c>
      <c r="K17" s="295"/>
      <c r="L17" s="809"/>
      <c r="M17" s="487"/>
      <c r="N17" s="484"/>
      <c r="O17" s="484"/>
      <c r="P17" s="484"/>
      <c r="Q17" s="484"/>
      <c r="R17" s="484"/>
      <c r="S17" s="484"/>
      <c r="T17" s="484"/>
      <c r="U17" s="484"/>
      <c r="V17" s="484"/>
      <c r="W17" s="484"/>
      <c r="X17" s="484"/>
    </row>
    <row r="18" spans="1:24" x14ac:dyDescent="0.25">
      <c r="A18" s="358" t="s">
        <v>417</v>
      </c>
      <c r="B18" s="340" t="s">
        <v>203</v>
      </c>
      <c r="C18" s="141">
        <f t="shared" ref="C18:H18" si="13">+C75</f>
        <v>255.51600000000002</v>
      </c>
      <c r="D18" s="141">
        <f t="shared" si="13"/>
        <v>255.51600000000002</v>
      </c>
      <c r="E18" s="141">
        <f t="shared" si="13"/>
        <v>0</v>
      </c>
      <c r="F18" s="141">
        <f t="shared" si="13"/>
        <v>255.51499999999999</v>
      </c>
      <c r="G18" s="141">
        <f t="shared" si="13"/>
        <v>255.51499999999999</v>
      </c>
      <c r="H18" s="141">
        <f t="shared" si="13"/>
        <v>0</v>
      </c>
      <c r="I18" s="295">
        <f t="shared" si="4"/>
        <v>99.999608635075674</v>
      </c>
      <c r="J18" s="737">
        <f t="shared" si="4"/>
        <v>99.999608635075674</v>
      </c>
      <c r="K18" s="295"/>
      <c r="L18" s="809"/>
      <c r="M18" s="487"/>
      <c r="N18" s="405"/>
      <c r="O18" s="989"/>
      <c r="P18" s="990"/>
      <c r="Q18" s="405"/>
      <c r="R18" s="405"/>
      <c r="S18" s="405"/>
      <c r="T18" s="405"/>
      <c r="U18" s="405"/>
      <c r="V18" s="405"/>
      <c r="W18" s="405"/>
      <c r="X18" s="405"/>
    </row>
    <row r="19" spans="1:24" x14ac:dyDescent="0.25">
      <c r="A19" s="358" t="s">
        <v>418</v>
      </c>
      <c r="B19" s="340" t="s">
        <v>415</v>
      </c>
      <c r="C19" s="141">
        <f t="shared" ref="C19:H19" si="14">+C67</f>
        <v>2689.2080000000001</v>
      </c>
      <c r="D19" s="141">
        <f t="shared" si="14"/>
        <v>2689.2080000000001</v>
      </c>
      <c r="E19" s="141">
        <f t="shared" si="14"/>
        <v>0</v>
      </c>
      <c r="F19" s="141">
        <f>+F67</f>
        <v>0</v>
      </c>
      <c r="G19" s="141">
        <f t="shared" si="14"/>
        <v>0</v>
      </c>
      <c r="H19" s="141">
        <f t="shared" si="14"/>
        <v>0</v>
      </c>
      <c r="I19" s="295">
        <f t="shared" si="4"/>
        <v>0</v>
      </c>
      <c r="J19" s="295">
        <f t="shared" si="4"/>
        <v>0</v>
      </c>
      <c r="K19" s="295"/>
      <c r="L19" s="809"/>
      <c r="M19" s="487"/>
      <c r="N19" s="409"/>
      <c r="O19" s="989"/>
      <c r="P19" s="990"/>
      <c r="Q19" s="405"/>
      <c r="R19" s="405"/>
      <c r="S19" s="405"/>
      <c r="T19" s="405"/>
      <c r="U19" s="405"/>
      <c r="V19" s="405"/>
      <c r="W19" s="405"/>
      <c r="X19" s="405"/>
    </row>
    <row r="20" spans="1:24" x14ac:dyDescent="0.25">
      <c r="A20" s="358" t="s">
        <v>422</v>
      </c>
      <c r="B20" s="340" t="str">
        <f>B81</f>
        <v>NGUỒN VỐN TĂNG THU TỪ ĐẤT</v>
      </c>
      <c r="C20" s="141">
        <f>+C81</f>
        <v>1300</v>
      </c>
      <c r="D20" s="141"/>
      <c r="E20" s="141">
        <f>+E81</f>
        <v>1300</v>
      </c>
      <c r="F20" s="141">
        <f>+F81</f>
        <v>0</v>
      </c>
      <c r="G20" s="141"/>
      <c r="H20" s="141">
        <f>+H81</f>
        <v>0</v>
      </c>
      <c r="I20" s="295">
        <f t="shared" si="4"/>
        <v>0</v>
      </c>
      <c r="J20" s="295"/>
      <c r="K20" s="295">
        <f>+H20/E20*100</f>
        <v>0</v>
      </c>
      <c r="L20" s="809"/>
      <c r="M20" s="487"/>
      <c r="N20" s="409"/>
      <c r="O20" s="989"/>
      <c r="P20" s="990"/>
      <c r="Q20" s="405"/>
      <c r="R20" s="405"/>
      <c r="S20" s="405"/>
      <c r="T20" s="405"/>
      <c r="U20" s="405"/>
      <c r="V20" s="405"/>
      <c r="W20" s="405"/>
      <c r="X20" s="405"/>
    </row>
    <row r="21" spans="1:24" x14ac:dyDescent="0.25">
      <c r="A21" s="358" t="s">
        <v>667</v>
      </c>
      <c r="B21" s="991" t="s">
        <v>666</v>
      </c>
      <c r="C21" s="141">
        <f t="shared" ref="C21:H21" si="15">+C22</f>
        <v>390</v>
      </c>
      <c r="D21" s="141">
        <f t="shared" si="15"/>
        <v>0</v>
      </c>
      <c r="E21" s="141">
        <f t="shared" si="15"/>
        <v>390</v>
      </c>
      <c r="F21" s="141">
        <f t="shared" si="15"/>
        <v>0</v>
      </c>
      <c r="G21" s="141">
        <f t="shared" si="15"/>
        <v>0</v>
      </c>
      <c r="H21" s="141">
        <f t="shared" si="15"/>
        <v>0</v>
      </c>
      <c r="I21" s="295">
        <f>+F21/C21*100</f>
        <v>0</v>
      </c>
      <c r="J21" s="295"/>
      <c r="K21" s="295">
        <f>+H21/E21*100</f>
        <v>0</v>
      </c>
      <c r="L21" s="809"/>
      <c r="M21" s="487"/>
      <c r="N21" s="409"/>
      <c r="O21" s="989"/>
      <c r="P21" s="990"/>
      <c r="Q21" s="405"/>
      <c r="R21" s="405"/>
      <c r="S21" s="405"/>
      <c r="T21" s="405"/>
      <c r="U21" s="405"/>
      <c r="V21" s="405"/>
      <c r="W21" s="405"/>
      <c r="X21" s="405"/>
    </row>
    <row r="22" spans="1:24" x14ac:dyDescent="0.25">
      <c r="A22" s="749" t="s">
        <v>6</v>
      </c>
      <c r="B22" s="750" t="s">
        <v>663</v>
      </c>
      <c r="C22" s="141">
        <f t="shared" ref="C22:H22" si="16">C94</f>
        <v>390</v>
      </c>
      <c r="D22" s="141">
        <f t="shared" si="16"/>
        <v>0</v>
      </c>
      <c r="E22" s="141">
        <f t="shared" si="16"/>
        <v>390</v>
      </c>
      <c r="F22" s="141">
        <f t="shared" si="16"/>
        <v>0</v>
      </c>
      <c r="G22" s="141">
        <f t="shared" si="16"/>
        <v>0</v>
      </c>
      <c r="H22" s="141">
        <f t="shared" si="16"/>
        <v>0</v>
      </c>
      <c r="I22" s="295">
        <f>+F22/C22*100</f>
        <v>0</v>
      </c>
      <c r="J22" s="295"/>
      <c r="K22" s="295">
        <f>+H22/E22*100</f>
        <v>0</v>
      </c>
      <c r="L22" s="809"/>
      <c r="M22" s="487"/>
      <c r="N22" s="409"/>
      <c r="O22" s="989"/>
      <c r="P22" s="990"/>
      <c r="Q22" s="405"/>
      <c r="R22" s="405"/>
      <c r="S22" s="405"/>
      <c r="T22" s="405"/>
      <c r="U22" s="405"/>
      <c r="V22" s="405"/>
      <c r="W22" s="405"/>
      <c r="X22" s="405"/>
    </row>
    <row r="23" spans="1:24" s="1078" customFormat="1" x14ac:dyDescent="0.25">
      <c r="A23" s="1072" t="s">
        <v>812</v>
      </c>
      <c r="B23" s="1132" t="s">
        <v>810</v>
      </c>
      <c r="C23" s="1123">
        <f t="shared" ref="C23:G23" si="17">+C98</f>
        <v>1300</v>
      </c>
      <c r="D23" s="1123">
        <f t="shared" si="17"/>
        <v>0</v>
      </c>
      <c r="E23" s="1123">
        <f>+E98</f>
        <v>1300</v>
      </c>
      <c r="F23" s="1123">
        <f t="shared" si="17"/>
        <v>0</v>
      </c>
      <c r="G23" s="1123">
        <f t="shared" si="17"/>
        <v>0</v>
      </c>
      <c r="H23" s="1123">
        <f>+H98</f>
        <v>0</v>
      </c>
      <c r="I23" s="1112">
        <f>+F23/C23*100</f>
        <v>0</v>
      </c>
      <c r="J23" s="1112"/>
      <c r="K23" s="1112">
        <f>+H23/E23*100</f>
        <v>0</v>
      </c>
      <c r="L23" s="1115"/>
      <c r="M23" s="1128"/>
      <c r="N23" s="1134"/>
      <c r="O23" s="1074"/>
      <c r="P23" s="1073"/>
      <c r="Q23" s="1124"/>
      <c r="R23" s="1124"/>
      <c r="S23" s="1124"/>
      <c r="T23" s="1124"/>
      <c r="U23" s="1124"/>
      <c r="V23" s="1124"/>
      <c r="W23" s="1124"/>
      <c r="X23" s="1124"/>
    </row>
    <row r="24" spans="1:24" s="3" customFormat="1" x14ac:dyDescent="0.2">
      <c r="A24" s="420">
        <v>2</v>
      </c>
      <c r="B24" s="333" t="s">
        <v>135</v>
      </c>
      <c r="C24" s="271">
        <f t="shared" ref="C24:H24" si="18">+C25+C28</f>
        <v>137379.23200000002</v>
      </c>
      <c r="D24" s="271">
        <f t="shared" si="18"/>
        <v>12286.232</v>
      </c>
      <c r="E24" s="271">
        <f t="shared" si="18"/>
        <v>125093</v>
      </c>
      <c r="F24" s="271">
        <f t="shared" si="18"/>
        <v>92069.655999999988</v>
      </c>
      <c r="G24" s="271">
        <f t="shared" si="18"/>
        <v>11601.573</v>
      </c>
      <c r="H24" s="271">
        <f t="shared" si="18"/>
        <v>80468.082999999999</v>
      </c>
      <c r="I24" s="291">
        <f t="shared" si="4"/>
        <v>67.018613119048425</v>
      </c>
      <c r="J24" s="291">
        <f t="shared" si="4"/>
        <v>94.427429011596075</v>
      </c>
      <c r="K24" s="291">
        <f t="shared" si="4"/>
        <v>64.326607404091348</v>
      </c>
      <c r="L24" s="421"/>
      <c r="M24" s="490"/>
      <c r="N24" s="422"/>
      <c r="O24" s="992"/>
      <c r="P24" s="993"/>
      <c r="Q24" s="484"/>
      <c r="R24" s="484"/>
      <c r="S24" s="484"/>
      <c r="T24" s="484"/>
      <c r="U24" s="484"/>
      <c r="V24" s="484"/>
      <c r="W24" s="484"/>
      <c r="X24" s="484"/>
    </row>
    <row r="25" spans="1:24" s="131" customFormat="1" x14ac:dyDescent="0.25">
      <c r="A25" s="420" t="s">
        <v>161</v>
      </c>
      <c r="B25" s="337" t="s">
        <v>24</v>
      </c>
      <c r="C25" s="147">
        <f t="shared" ref="C25:H25" si="19">+C26+C27</f>
        <v>109612.58500000001</v>
      </c>
      <c r="D25" s="147">
        <f t="shared" si="19"/>
        <v>9360.5849999999991</v>
      </c>
      <c r="E25" s="147">
        <f t="shared" si="19"/>
        <v>100252</v>
      </c>
      <c r="F25" s="147">
        <f t="shared" si="19"/>
        <v>73276.910999999993</v>
      </c>
      <c r="G25" s="147">
        <f t="shared" si="19"/>
        <v>8790.1990000000005</v>
      </c>
      <c r="H25" s="1099">
        <f t="shared" si="19"/>
        <v>64486.712</v>
      </c>
      <c r="I25" s="293">
        <f t="shared" si="4"/>
        <v>66.850819182852035</v>
      </c>
      <c r="J25" s="293">
        <f t="shared" si="4"/>
        <v>93.906513321549895</v>
      </c>
      <c r="K25" s="293">
        <f t="shared" si="5"/>
        <v>64.324613972788569</v>
      </c>
      <c r="L25" s="370"/>
      <c r="M25" s="489"/>
      <c r="N25" s="401"/>
      <c r="O25" s="994"/>
      <c r="P25" s="1142">
        <v>32363.094000000001</v>
      </c>
      <c r="Q25" s="401"/>
      <c r="R25" s="401"/>
      <c r="S25" s="401"/>
      <c r="T25" s="401"/>
      <c r="U25" s="401"/>
      <c r="V25" s="401"/>
      <c r="W25" s="401"/>
      <c r="X25" s="401"/>
    </row>
    <row r="26" spans="1:24" x14ac:dyDescent="0.25">
      <c r="A26" s="419"/>
      <c r="B26" s="340" t="s">
        <v>321</v>
      </c>
      <c r="C26" s="141">
        <f t="shared" ref="C26:H26" si="20">+C101-C27</f>
        <v>83127.585000000006</v>
      </c>
      <c r="D26" s="141">
        <f t="shared" si="20"/>
        <v>9360.5849999999991</v>
      </c>
      <c r="E26" s="141">
        <f t="shared" si="20"/>
        <v>73767</v>
      </c>
      <c r="F26" s="141">
        <f t="shared" si="20"/>
        <v>56895.187999999995</v>
      </c>
      <c r="G26" s="141">
        <f t="shared" si="20"/>
        <v>8790.1990000000005</v>
      </c>
      <c r="H26" s="141">
        <f t="shared" si="20"/>
        <v>48104.989000000001</v>
      </c>
      <c r="I26" s="295">
        <f t="shared" si="4"/>
        <v>68.44321051790449</v>
      </c>
      <c r="J26" s="295">
        <f t="shared" si="4"/>
        <v>93.906513321549895</v>
      </c>
      <c r="K26" s="295">
        <f t="shared" si="5"/>
        <v>65.212071793620453</v>
      </c>
      <c r="L26" s="809"/>
      <c r="M26" s="487"/>
      <c r="N26" s="407"/>
      <c r="O26" s="485"/>
      <c r="P26" s="407"/>
      <c r="Q26" s="405"/>
      <c r="R26" s="405"/>
      <c r="S26" s="405"/>
      <c r="T26" s="405"/>
      <c r="U26" s="405"/>
      <c r="V26" s="405"/>
      <c r="W26" s="405"/>
      <c r="X26" s="405"/>
    </row>
    <row r="27" spans="1:24" s="1075" customFormat="1" x14ac:dyDescent="0.25">
      <c r="A27" s="1329"/>
      <c r="B27" s="340" t="s">
        <v>419</v>
      </c>
      <c r="C27" s="141">
        <f t="shared" ref="C27:G27" si="21">+C218+C125</f>
        <v>26485</v>
      </c>
      <c r="D27" s="141">
        <f t="shared" si="21"/>
        <v>0</v>
      </c>
      <c r="E27" s="141">
        <f t="shared" si="21"/>
        <v>26485</v>
      </c>
      <c r="F27" s="141">
        <f t="shared" si="21"/>
        <v>16381.722999999998</v>
      </c>
      <c r="G27" s="141">
        <f t="shared" si="21"/>
        <v>0</v>
      </c>
      <c r="H27" s="141">
        <f>+H218+H125</f>
        <v>16381.722999999998</v>
      </c>
      <c r="I27" s="1112">
        <f t="shared" si="4"/>
        <v>61.85283367944119</v>
      </c>
      <c r="J27" s="1112"/>
      <c r="K27" s="1112">
        <f t="shared" si="5"/>
        <v>61.85283367944119</v>
      </c>
      <c r="L27" s="1167"/>
      <c r="M27" s="409">
        <f>+E27+E28</f>
        <v>51326</v>
      </c>
      <c r="N27" s="409">
        <f>+H27+H28</f>
        <v>32363.093999999997</v>
      </c>
      <c r="O27" s="1330">
        <f>+N27/M27*100</f>
        <v>63.053996025406221</v>
      </c>
      <c r="P27" s="409"/>
      <c r="Q27" s="1330"/>
      <c r="R27" s="405"/>
      <c r="S27" s="405"/>
      <c r="T27" s="405"/>
      <c r="U27" s="405"/>
      <c r="V27" s="405"/>
      <c r="W27" s="405"/>
      <c r="X27" s="405"/>
    </row>
    <row r="28" spans="1:24" s="131" customFormat="1" x14ac:dyDescent="0.25">
      <c r="A28" s="420" t="s">
        <v>163</v>
      </c>
      <c r="B28" s="337" t="s">
        <v>106</v>
      </c>
      <c r="C28" s="147">
        <f t="shared" ref="C28:H28" si="22">+C29</f>
        <v>27766.646999999997</v>
      </c>
      <c r="D28" s="147">
        <f t="shared" si="22"/>
        <v>2925.6469999999999</v>
      </c>
      <c r="E28" s="147">
        <f t="shared" si="22"/>
        <v>24841</v>
      </c>
      <c r="F28" s="147">
        <f t="shared" si="22"/>
        <v>18792.744999999999</v>
      </c>
      <c r="G28" s="147">
        <f t="shared" si="22"/>
        <v>2811.3740000000003</v>
      </c>
      <c r="H28" s="1099">
        <f t="shared" si="22"/>
        <v>15981.371000000001</v>
      </c>
      <c r="I28" s="293">
        <f t="shared" si="4"/>
        <v>67.68100231907728</v>
      </c>
      <c r="J28" s="293">
        <f t="shared" si="4"/>
        <v>96.094094742120305</v>
      </c>
      <c r="K28" s="293">
        <f t="shared" si="5"/>
        <v>64.334652389195284</v>
      </c>
      <c r="L28" s="370"/>
      <c r="M28" s="489"/>
      <c r="N28" s="401"/>
      <c r="O28" s="401"/>
      <c r="P28" s="401"/>
      <c r="Q28" s="401"/>
      <c r="R28" s="401"/>
      <c r="S28" s="401"/>
      <c r="T28" s="401"/>
      <c r="U28" s="401"/>
      <c r="V28" s="401"/>
      <c r="W28" s="401"/>
      <c r="X28" s="401"/>
    </row>
    <row r="29" spans="1:24" x14ac:dyDescent="0.25">
      <c r="A29" s="809"/>
      <c r="B29" s="340" t="s">
        <v>420</v>
      </c>
      <c r="C29" s="141">
        <f t="shared" ref="C29:H29" si="23">+C254</f>
        <v>27766.646999999997</v>
      </c>
      <c r="D29" s="141">
        <f t="shared" si="23"/>
        <v>2925.6469999999999</v>
      </c>
      <c r="E29" s="141">
        <f t="shared" si="23"/>
        <v>24841</v>
      </c>
      <c r="F29" s="141">
        <f t="shared" si="23"/>
        <v>18792.744999999999</v>
      </c>
      <c r="G29" s="141">
        <f t="shared" si="23"/>
        <v>2811.3740000000003</v>
      </c>
      <c r="H29" s="141">
        <f t="shared" si="23"/>
        <v>15981.371000000001</v>
      </c>
      <c r="I29" s="295">
        <f t="shared" si="4"/>
        <v>67.68100231907728</v>
      </c>
      <c r="J29" s="295">
        <f t="shared" si="4"/>
        <v>96.094094742120305</v>
      </c>
      <c r="K29" s="295">
        <f t="shared" si="5"/>
        <v>64.334652389195284</v>
      </c>
      <c r="L29" s="809"/>
      <c r="M29" s="487"/>
      <c r="N29" s="409"/>
      <c r="O29" s="409"/>
      <c r="P29" s="405"/>
      <c r="Q29" s="405"/>
      <c r="R29" s="405"/>
      <c r="S29" s="405"/>
      <c r="T29" s="405"/>
      <c r="U29" s="405"/>
      <c r="V29" s="405"/>
      <c r="W29" s="405"/>
      <c r="X29" s="405"/>
    </row>
    <row r="30" spans="1:24" hidden="1" x14ac:dyDescent="0.25">
      <c r="A30" s="385"/>
      <c r="B30" s="328" t="s">
        <v>326</v>
      </c>
      <c r="C30" s="299">
        <f t="shared" ref="C30:H30" si="24">+C31+C100</f>
        <v>295186.01699999999</v>
      </c>
      <c r="D30" s="299">
        <f t="shared" si="24"/>
        <v>136456.90700000001</v>
      </c>
      <c r="E30" s="299">
        <f t="shared" si="24"/>
        <v>158729.10999999999</v>
      </c>
      <c r="F30" s="299">
        <f t="shared" si="24"/>
        <v>213087.59299999999</v>
      </c>
      <c r="G30" s="299">
        <f t="shared" si="24"/>
        <v>112554.526</v>
      </c>
      <c r="H30" s="299">
        <f t="shared" si="24"/>
        <v>100533.067</v>
      </c>
      <c r="I30" s="288">
        <f t="shared" ref="I30:K31" si="25">+F30/C30*100</f>
        <v>72.187563342473638</v>
      </c>
      <c r="J30" s="288">
        <f t="shared" si="25"/>
        <v>82.483568237406985</v>
      </c>
      <c r="K30" s="288">
        <f t="shared" si="25"/>
        <v>63.336250672608195</v>
      </c>
      <c r="L30" s="289"/>
      <c r="M30" s="492"/>
      <c r="N30" s="8"/>
      <c r="O30" s="410"/>
      <c r="P30" s="8"/>
      <c r="Q30" s="8"/>
      <c r="R30" s="8"/>
      <c r="S30" s="8"/>
      <c r="T30" s="8"/>
      <c r="U30" s="8"/>
      <c r="V30" s="8"/>
      <c r="W30" s="8"/>
      <c r="X30" s="8"/>
    </row>
    <row r="31" spans="1:24" hidden="1" x14ac:dyDescent="0.25">
      <c r="A31" s="386" t="s">
        <v>4</v>
      </c>
      <c r="B31" s="330" t="s">
        <v>225</v>
      </c>
      <c r="C31" s="1109">
        <f t="shared" ref="C31:D31" si="26">+C32+C40+C58+C64+C67+C70+C75+C81+C93+C98</f>
        <v>157806.785</v>
      </c>
      <c r="D31" s="1109">
        <f t="shared" si="26"/>
        <v>124170.675</v>
      </c>
      <c r="E31" s="287">
        <f>+E32+E40+E58+E64+E67+E70+E75+E81+E93+E98</f>
        <v>33636.11</v>
      </c>
      <c r="F31" s="1109">
        <f t="shared" ref="F31" si="27">+F32+F40+F58+F64+F67+F70+F75+F81+F93+F98</f>
        <v>121017.93699999999</v>
      </c>
      <c r="G31" s="1109">
        <f t="shared" ref="G31" si="28">+G32+G40+G58+G64+G67+G70+G75+G81+G93+G98</f>
        <v>100952.95299999999</v>
      </c>
      <c r="H31" s="1109">
        <f>+H32+H40+H58+H64+H67+H70+H75+H81+H93+H98</f>
        <v>20064.984</v>
      </c>
      <c r="I31" s="331">
        <f t="shared" si="25"/>
        <v>76.687410493788335</v>
      </c>
      <c r="J31" s="331">
        <f t="shared" si="25"/>
        <v>81.301767104028372</v>
      </c>
      <c r="K31" s="331">
        <f t="shared" si="25"/>
        <v>59.653104951791391</v>
      </c>
      <c r="L31" s="332"/>
      <c r="M31" s="491"/>
      <c r="N31" s="463"/>
      <c r="O31" s="467">
        <v>24792.837</v>
      </c>
      <c r="P31" s="467">
        <f>+P25-N27</f>
        <v>0</v>
      </c>
      <c r="Q31" s="8"/>
      <c r="R31" s="8"/>
      <c r="S31" s="8"/>
      <c r="T31" s="8"/>
      <c r="U31" s="8"/>
      <c r="V31" s="8"/>
      <c r="W31" s="8"/>
      <c r="X31" s="8"/>
    </row>
    <row r="32" spans="1:24" s="3" customFormat="1" ht="14.25" hidden="1" x14ac:dyDescent="0.2">
      <c r="A32" s="810">
        <v>1</v>
      </c>
      <c r="B32" s="333" t="s">
        <v>88</v>
      </c>
      <c r="C32" s="334">
        <f t="shared" ref="C32:G32" si="29">+C33+C37</f>
        <v>10702.281999999999</v>
      </c>
      <c r="D32" s="334">
        <f t="shared" si="29"/>
        <v>1426.2819999999999</v>
      </c>
      <c r="E32" s="334">
        <f t="shared" si="29"/>
        <v>9276</v>
      </c>
      <c r="F32" s="334">
        <f t="shared" si="29"/>
        <v>8743.6139999999996</v>
      </c>
      <c r="G32" s="334">
        <f t="shared" si="29"/>
        <v>457.87299999999999</v>
      </c>
      <c r="H32" s="334">
        <f>+H33+H37</f>
        <v>8285.741</v>
      </c>
      <c r="I32" s="291">
        <f>+F32/C32*100</f>
        <v>81.698594748297609</v>
      </c>
      <c r="J32" s="291"/>
      <c r="K32" s="291">
        <f>+H32/E32*100</f>
        <v>89.324504096593358</v>
      </c>
      <c r="L32" s="335"/>
      <c r="M32" s="493"/>
      <c r="N32" s="462"/>
      <c r="O32" s="418"/>
      <c r="P32" s="12"/>
      <c r="Q32" s="12"/>
      <c r="R32" s="12"/>
      <c r="S32" s="12"/>
      <c r="T32" s="12"/>
      <c r="U32" s="12"/>
      <c r="V32" s="12"/>
      <c r="W32" s="12"/>
      <c r="X32" s="12"/>
    </row>
    <row r="33" spans="1:24" s="131" customFormat="1" hidden="1" x14ac:dyDescent="0.25">
      <c r="A33" s="836" t="s">
        <v>52</v>
      </c>
      <c r="B33" s="337" t="s">
        <v>217</v>
      </c>
      <c r="C33" s="338">
        <f t="shared" ref="C33:H33" si="30">SUM(C34:C36)</f>
        <v>7726.2820000000002</v>
      </c>
      <c r="D33" s="338">
        <f t="shared" si="30"/>
        <v>1426.2819999999999</v>
      </c>
      <c r="E33" s="338">
        <f t="shared" si="30"/>
        <v>6300</v>
      </c>
      <c r="F33" s="338">
        <f t="shared" si="30"/>
        <v>6692.3159999999998</v>
      </c>
      <c r="G33" s="338">
        <f t="shared" si="30"/>
        <v>457.87299999999999</v>
      </c>
      <c r="H33" s="338">
        <f t="shared" si="30"/>
        <v>6234.4430000000002</v>
      </c>
      <c r="I33" s="291">
        <f>+F33/C33*100</f>
        <v>86.617547741591622</v>
      </c>
      <c r="J33" s="291"/>
      <c r="K33" s="291">
        <f>+H33/E33*100</f>
        <v>98.959412698412692</v>
      </c>
      <c r="L33" s="339"/>
      <c r="M33" s="494"/>
      <c r="N33" s="460"/>
      <c r="O33" s="18"/>
      <c r="P33" s="18"/>
      <c r="Q33" s="18"/>
      <c r="R33" s="18"/>
      <c r="S33" s="18"/>
      <c r="T33" s="18"/>
      <c r="U33" s="18"/>
      <c r="V33" s="18"/>
      <c r="W33" s="18"/>
      <c r="X33" s="18"/>
    </row>
    <row r="34" spans="1:24" hidden="1" x14ac:dyDescent="0.25">
      <c r="A34" s="374">
        <v>1</v>
      </c>
      <c r="B34" s="340" t="s">
        <v>99</v>
      </c>
      <c r="C34" s="140">
        <f>+D34+E34</f>
        <v>300</v>
      </c>
      <c r="D34" s="341">
        <f>+'CĐT- BQLDA'!D14</f>
        <v>0</v>
      </c>
      <c r="E34" s="341">
        <f>+'CĐT- BQLDA'!E14</f>
        <v>300</v>
      </c>
      <c r="F34" s="140">
        <f>+G34+H34</f>
        <v>234.44299999999998</v>
      </c>
      <c r="G34" s="145">
        <f>'CĐT- BQLDA'!G14</f>
        <v>0</v>
      </c>
      <c r="H34" s="1098">
        <f>'CĐT- BQLDA'!AK14</f>
        <v>234.44299999999998</v>
      </c>
      <c r="I34" s="295">
        <f>+F34/C34*100</f>
        <v>78.147666666666666</v>
      </c>
      <c r="J34" s="295"/>
      <c r="K34" s="295">
        <f>+H34/E34*100</f>
        <v>78.147666666666666</v>
      </c>
      <c r="L34" s="658"/>
      <c r="M34" s="495"/>
      <c r="N34" s="459"/>
      <c r="O34" s="21">
        <f>+N27-O31</f>
        <v>7570.2569999999978</v>
      </c>
      <c r="P34" s="12"/>
      <c r="Q34" s="12"/>
      <c r="R34" s="12"/>
      <c r="S34" s="12"/>
      <c r="T34" s="12"/>
      <c r="U34" s="12"/>
      <c r="V34" s="12"/>
      <c r="W34" s="12"/>
      <c r="X34" s="12"/>
    </row>
    <row r="35" spans="1:24" hidden="1" x14ac:dyDescent="0.25">
      <c r="A35" s="374">
        <v>2</v>
      </c>
      <c r="B35" s="340" t="s">
        <v>636</v>
      </c>
      <c r="C35" s="140">
        <f>+D35+E35</f>
        <v>6000</v>
      </c>
      <c r="D35" s="341">
        <f>+'CĐT- BQLDA'!D15</f>
        <v>0</v>
      </c>
      <c r="E35" s="341">
        <f>+'CĐT- BQLDA'!E15</f>
        <v>6000</v>
      </c>
      <c r="F35" s="140">
        <f>+G35+H35</f>
        <v>6000</v>
      </c>
      <c r="G35" s="145">
        <f>+'CĐT- BQLDA'!G15</f>
        <v>0</v>
      </c>
      <c r="H35" s="1098">
        <f>+'CĐT- BQLDA'!AK15</f>
        <v>6000</v>
      </c>
      <c r="I35" s="295">
        <f>+F35/C35*100</f>
        <v>100</v>
      </c>
      <c r="J35" s="295"/>
      <c r="K35" s="295">
        <f>+H35/E35*100</f>
        <v>100</v>
      </c>
      <c r="L35" s="658"/>
      <c r="M35" s="495"/>
      <c r="N35" s="459"/>
      <c r="O35" s="12"/>
      <c r="P35" s="12"/>
      <c r="Q35" s="12"/>
      <c r="R35" s="12"/>
      <c r="S35" s="12"/>
      <c r="T35" s="12"/>
      <c r="U35" s="12"/>
      <c r="V35" s="12"/>
      <c r="W35" s="12"/>
      <c r="X35" s="12"/>
    </row>
    <row r="36" spans="1:24" hidden="1" x14ac:dyDescent="0.25">
      <c r="A36" s="374">
        <v>3</v>
      </c>
      <c r="B36" s="340" t="s">
        <v>400</v>
      </c>
      <c r="C36" s="140">
        <f>'CĐT- BQLDA'!C106</f>
        <v>1426.2819999999999</v>
      </c>
      <c r="D36" s="140">
        <f>'CĐT- BQLDA'!D106</f>
        <v>1426.2819999999999</v>
      </c>
      <c r="E36" s="140">
        <f>'CĐT- BQLDA'!E106</f>
        <v>0</v>
      </c>
      <c r="F36" s="140">
        <f>+G36+H36</f>
        <v>457.87299999999999</v>
      </c>
      <c r="G36" s="145">
        <f>'CĐT- BQLDA'!G106</f>
        <v>457.87299999999999</v>
      </c>
      <c r="H36" s="1098">
        <f>'CĐT- BQLDA'!AK106</f>
        <v>0</v>
      </c>
      <c r="I36" s="295">
        <f>+F36/C36*100</f>
        <v>32.102557558743641</v>
      </c>
      <c r="J36" s="295">
        <f>+G36/D36*100</f>
        <v>32.102557558743641</v>
      </c>
      <c r="K36" s="295"/>
      <c r="L36" s="658"/>
      <c r="M36" s="495"/>
      <c r="N36" s="459"/>
      <c r="O36" s="12"/>
      <c r="P36" s="12"/>
      <c r="Q36" s="12"/>
      <c r="R36" s="12"/>
      <c r="S36" s="12"/>
      <c r="T36" s="12"/>
      <c r="U36" s="12"/>
      <c r="V36" s="12"/>
      <c r="W36" s="12"/>
      <c r="X36" s="12"/>
    </row>
    <row r="37" spans="1:24" s="131" customFormat="1" hidden="1" x14ac:dyDescent="0.25">
      <c r="A37" s="836" t="s">
        <v>78</v>
      </c>
      <c r="B37" s="337" t="s">
        <v>223</v>
      </c>
      <c r="C37" s="338">
        <f t="shared" ref="C37:H37" si="31">SUM(C38:C39)</f>
        <v>2976</v>
      </c>
      <c r="D37" s="338">
        <f t="shared" si="31"/>
        <v>0</v>
      </c>
      <c r="E37" s="338">
        <f t="shared" si="31"/>
        <v>2976</v>
      </c>
      <c r="F37" s="338">
        <f t="shared" si="31"/>
        <v>2051.2980000000002</v>
      </c>
      <c r="G37" s="338">
        <f t="shared" si="31"/>
        <v>0</v>
      </c>
      <c r="H37" s="338">
        <f t="shared" si="31"/>
        <v>2051.2980000000002</v>
      </c>
      <c r="I37" s="291">
        <f t="shared" ref="I37:I61" si="32">+F37/C37*100</f>
        <v>68.928024193548396</v>
      </c>
      <c r="J37" s="291"/>
      <c r="K37" s="291">
        <f t="shared" ref="K37:K47" si="33">+H37/E37*100</f>
        <v>68.928024193548396</v>
      </c>
      <c r="L37" s="342"/>
      <c r="M37" s="496"/>
      <c r="N37" s="460"/>
      <c r="O37" s="18"/>
      <c r="P37" s="18"/>
      <c r="Q37" s="18"/>
      <c r="R37" s="18"/>
      <c r="S37" s="18"/>
      <c r="T37" s="18"/>
      <c r="U37" s="18"/>
      <c r="V37" s="18"/>
      <c r="W37" s="18"/>
      <c r="X37" s="18"/>
    </row>
    <row r="38" spans="1:24" ht="30" hidden="1" x14ac:dyDescent="0.25">
      <c r="A38" s="374">
        <v>1</v>
      </c>
      <c r="B38" s="340" t="s">
        <v>213</v>
      </c>
      <c r="C38" s="140">
        <f>+D38+E38</f>
        <v>1976</v>
      </c>
      <c r="D38" s="341">
        <f>+'CĐT- BQLDA'!D17</f>
        <v>0</v>
      </c>
      <c r="E38" s="341">
        <f>+'CĐT- BQLDA'!E17</f>
        <v>1976</v>
      </c>
      <c r="F38" s="140">
        <f>+G38+H38</f>
        <v>1051.2980000000002</v>
      </c>
      <c r="G38" s="145">
        <f>'CĐT- BQLDA'!G17</f>
        <v>0</v>
      </c>
      <c r="H38" s="1098">
        <f>'CĐT- BQLDA'!AK17</f>
        <v>1051.2980000000002</v>
      </c>
      <c r="I38" s="295">
        <f t="shared" si="32"/>
        <v>53.203340080971671</v>
      </c>
      <c r="J38" s="295"/>
      <c r="K38" s="295">
        <f t="shared" si="33"/>
        <v>53.203340080971671</v>
      </c>
      <c r="L38" s="658"/>
      <c r="M38" s="495"/>
      <c r="N38" s="1144"/>
      <c r="O38" s="462"/>
      <c r="P38" s="12"/>
      <c r="Q38" s="12"/>
      <c r="R38" s="12"/>
      <c r="S38" s="12"/>
      <c r="T38" s="12"/>
      <c r="U38" s="12"/>
      <c r="V38" s="12"/>
      <c r="W38" s="12"/>
      <c r="X38" s="12"/>
    </row>
    <row r="39" spans="1:24" hidden="1" x14ac:dyDescent="0.25">
      <c r="A39" s="374">
        <v>2</v>
      </c>
      <c r="B39" s="340" t="s">
        <v>214</v>
      </c>
      <c r="C39" s="140">
        <f>+D39+E39</f>
        <v>1000</v>
      </c>
      <c r="D39" s="341">
        <f>+'CĐT- BQLDA'!D18</f>
        <v>0</v>
      </c>
      <c r="E39" s="341">
        <f>+'CĐT- BQLDA'!E18</f>
        <v>1000</v>
      </c>
      <c r="F39" s="140">
        <f>+G39+H39</f>
        <v>1000</v>
      </c>
      <c r="G39" s="145">
        <f>'CĐT- BQLDA'!G18</f>
        <v>0</v>
      </c>
      <c r="H39" s="1098">
        <f>'CĐT- BQLDA'!AK18</f>
        <v>1000</v>
      </c>
      <c r="I39" s="295">
        <f t="shared" si="32"/>
        <v>100</v>
      </c>
      <c r="J39" s="295"/>
      <c r="K39" s="295">
        <f t="shared" si="33"/>
        <v>100</v>
      </c>
      <c r="L39" s="658"/>
      <c r="M39" s="495"/>
      <c r="N39" s="12"/>
      <c r="O39" s="12"/>
      <c r="P39" s="12"/>
      <c r="Q39" s="12"/>
      <c r="R39" s="12"/>
      <c r="S39" s="12"/>
      <c r="T39" s="12"/>
      <c r="U39" s="12"/>
      <c r="V39" s="12"/>
      <c r="W39" s="12"/>
      <c r="X39" s="12"/>
    </row>
    <row r="40" spans="1:24" s="3" customFormat="1" ht="14.25" hidden="1" x14ac:dyDescent="0.2">
      <c r="A40" s="810">
        <v>2</v>
      </c>
      <c r="B40" s="333" t="s">
        <v>89</v>
      </c>
      <c r="C40" s="334">
        <f t="shared" ref="C40:H40" si="34">+C41+C53+C46</f>
        <v>12288.734</v>
      </c>
      <c r="D40" s="334">
        <f t="shared" si="34"/>
        <v>393.73400000000004</v>
      </c>
      <c r="E40" s="334">
        <f t="shared" si="34"/>
        <v>11895</v>
      </c>
      <c r="F40" s="334">
        <f t="shared" si="34"/>
        <v>7669.2469999999994</v>
      </c>
      <c r="G40" s="334">
        <f t="shared" si="34"/>
        <v>85.167000000000002</v>
      </c>
      <c r="H40" s="334">
        <f t="shared" si="34"/>
        <v>7584.08</v>
      </c>
      <c r="I40" s="291">
        <f t="shared" si="32"/>
        <v>62.408763994728822</v>
      </c>
      <c r="J40" s="291">
        <f>+G40/D40*100</f>
        <v>21.630593243154006</v>
      </c>
      <c r="K40" s="291">
        <f t="shared" si="33"/>
        <v>63.758554014291725</v>
      </c>
      <c r="L40" s="329"/>
      <c r="M40" s="497"/>
      <c r="N40" s="12"/>
      <c r="O40" s="12"/>
      <c r="P40" s="12"/>
      <c r="Q40" s="12"/>
      <c r="R40" s="12"/>
      <c r="S40" s="12"/>
      <c r="T40" s="12"/>
      <c r="U40" s="12"/>
      <c r="V40" s="12"/>
      <c r="W40" s="12"/>
      <c r="X40" s="12"/>
    </row>
    <row r="41" spans="1:24" s="131" customFormat="1" hidden="1" x14ac:dyDescent="0.25">
      <c r="A41" s="836" t="s">
        <v>52</v>
      </c>
      <c r="B41" s="337" t="s">
        <v>5</v>
      </c>
      <c r="C41" s="338">
        <f t="shared" ref="C41:H41" si="35">+C42</f>
        <v>189</v>
      </c>
      <c r="D41" s="338">
        <f t="shared" si="35"/>
        <v>0</v>
      </c>
      <c r="E41" s="338">
        <f t="shared" si="35"/>
        <v>189</v>
      </c>
      <c r="F41" s="338">
        <f t="shared" si="35"/>
        <v>189</v>
      </c>
      <c r="G41" s="338">
        <f t="shared" si="35"/>
        <v>0</v>
      </c>
      <c r="H41" s="338">
        <f t="shared" si="35"/>
        <v>189</v>
      </c>
      <c r="I41" s="291">
        <f t="shared" si="32"/>
        <v>100</v>
      </c>
      <c r="J41" s="291"/>
      <c r="K41" s="291">
        <f t="shared" si="33"/>
        <v>100</v>
      </c>
      <c r="L41" s="342"/>
      <c r="M41" s="496"/>
      <c r="N41" s="464"/>
      <c r="O41" s="18"/>
      <c r="P41" s="18" t="s">
        <v>209</v>
      </c>
      <c r="Q41" s="18"/>
      <c r="R41" s="18"/>
      <c r="S41" s="18"/>
      <c r="T41" s="18"/>
      <c r="U41" s="18"/>
      <c r="V41" s="18"/>
      <c r="W41" s="18"/>
      <c r="X41" s="18"/>
    </row>
    <row r="42" spans="1:24" s="131" customFormat="1" hidden="1" x14ac:dyDescent="0.25">
      <c r="A42" s="836" t="s">
        <v>6</v>
      </c>
      <c r="B42" s="337" t="s">
        <v>7</v>
      </c>
      <c r="C42" s="338">
        <f t="shared" ref="C42:H42" si="36">SUM(C43:C45)</f>
        <v>189</v>
      </c>
      <c r="D42" s="338">
        <f t="shared" si="36"/>
        <v>0</v>
      </c>
      <c r="E42" s="338">
        <f t="shared" si="36"/>
        <v>189</v>
      </c>
      <c r="F42" s="338">
        <f t="shared" si="36"/>
        <v>189</v>
      </c>
      <c r="G42" s="338">
        <f t="shared" si="36"/>
        <v>0</v>
      </c>
      <c r="H42" s="338">
        <f t="shared" si="36"/>
        <v>189</v>
      </c>
      <c r="I42" s="291">
        <f t="shared" si="32"/>
        <v>100</v>
      </c>
      <c r="J42" s="291"/>
      <c r="K42" s="291">
        <f t="shared" si="33"/>
        <v>100</v>
      </c>
      <c r="L42" s="339"/>
      <c r="M42" s="494"/>
      <c r="N42" s="18"/>
      <c r="O42" s="18"/>
      <c r="P42" s="18"/>
      <c r="Q42" s="18"/>
      <c r="R42" s="18"/>
      <c r="S42" s="18"/>
      <c r="T42" s="18"/>
      <c r="U42" s="18"/>
      <c r="V42" s="18"/>
      <c r="W42" s="18"/>
      <c r="X42" s="18"/>
    </row>
    <row r="43" spans="1:24" hidden="1" x14ac:dyDescent="0.25">
      <c r="A43" s="374">
        <v>1</v>
      </c>
      <c r="B43" s="340" t="s">
        <v>215</v>
      </c>
      <c r="C43" s="140">
        <f>+D43+E43</f>
        <v>41.826000000000001</v>
      </c>
      <c r="D43" s="341">
        <f>+'CĐT- BQLDA'!D22</f>
        <v>0</v>
      </c>
      <c r="E43" s="341">
        <f>+'CĐT- BQLDA'!E22</f>
        <v>41.826000000000001</v>
      </c>
      <c r="F43" s="140">
        <f>+G43+H43</f>
        <v>41.826000000000001</v>
      </c>
      <c r="G43" s="145">
        <f>+'CĐT- BQLDA'!G23</f>
        <v>0</v>
      </c>
      <c r="H43" s="1098">
        <f>+'CĐT- BQLDA'!AK22</f>
        <v>41.826000000000001</v>
      </c>
      <c r="I43" s="295">
        <f t="shared" si="32"/>
        <v>100</v>
      </c>
      <c r="J43" s="295"/>
      <c r="K43" s="295">
        <f t="shared" si="33"/>
        <v>100</v>
      </c>
      <c r="L43" s="335"/>
      <c r="M43" s="493"/>
      <c r="N43" s="12"/>
      <c r="O43" s="12"/>
      <c r="P43" s="12"/>
      <c r="Q43" s="12"/>
      <c r="R43" s="12"/>
      <c r="S43" s="12"/>
      <c r="T43" s="12"/>
      <c r="U43" s="12"/>
      <c r="V43" s="12"/>
      <c r="W43" s="12"/>
      <c r="X43" s="12"/>
    </row>
    <row r="44" spans="1:24" hidden="1" x14ac:dyDescent="0.25">
      <c r="A44" s="374">
        <v>2</v>
      </c>
      <c r="B44" s="340" t="s">
        <v>216</v>
      </c>
      <c r="C44" s="140">
        <f>+D44+E44</f>
        <v>147.17400000000001</v>
      </c>
      <c r="D44" s="341">
        <f>+'CĐT- BQLDA'!D23</f>
        <v>0</v>
      </c>
      <c r="E44" s="341">
        <f>+'CĐT- BQLDA'!E23</f>
        <v>147.17400000000001</v>
      </c>
      <c r="F44" s="140">
        <f>+G44+H44</f>
        <v>147.17400000000001</v>
      </c>
      <c r="G44" s="145">
        <f>'CĐT- BQLDA'!G23</f>
        <v>0</v>
      </c>
      <c r="H44" s="1098">
        <f>+'CĐT- BQLDA'!AK23</f>
        <v>147.17400000000001</v>
      </c>
      <c r="I44" s="295">
        <f t="shared" si="32"/>
        <v>100</v>
      </c>
      <c r="J44" s="295"/>
      <c r="K44" s="295">
        <f t="shared" si="33"/>
        <v>100</v>
      </c>
      <c r="L44" s="343"/>
      <c r="M44" s="498"/>
      <c r="N44" s="13"/>
      <c r="O44" s="13"/>
      <c r="P44" s="13"/>
      <c r="Q44" s="13"/>
      <c r="R44" s="13"/>
      <c r="S44" s="13"/>
      <c r="T44" s="13"/>
      <c r="U44" s="13"/>
      <c r="V44" s="13"/>
      <c r="W44" s="13"/>
      <c r="X44" s="13"/>
    </row>
    <row r="45" spans="1:24" hidden="1" x14ac:dyDescent="0.25">
      <c r="A45" s="297">
        <v>3</v>
      </c>
      <c r="B45" s="294" t="s">
        <v>588</v>
      </c>
      <c r="C45" s="140">
        <f>'CĐT- BQLDA'!C109</f>
        <v>0</v>
      </c>
      <c r="D45" s="140">
        <f>'CĐT- BQLDA'!D109</f>
        <v>0</v>
      </c>
      <c r="E45" s="140">
        <f>'CĐT- BQLDA'!E109</f>
        <v>0</v>
      </c>
      <c r="F45" s="140">
        <f>+G45+H45</f>
        <v>0</v>
      </c>
      <c r="G45" s="145">
        <f>'CĐT- BQLDA'!G109</f>
        <v>0</v>
      </c>
      <c r="H45" s="1098">
        <f>'CĐT- BQLDA'!AK109</f>
        <v>0</v>
      </c>
      <c r="I45" s="295"/>
      <c r="J45" s="295"/>
      <c r="K45" s="295"/>
      <c r="L45" s="296"/>
      <c r="M45" s="204"/>
    </row>
    <row r="46" spans="1:24" s="131" customFormat="1" hidden="1" x14ac:dyDescent="0.25">
      <c r="A46" s="836" t="s">
        <v>78</v>
      </c>
      <c r="B46" s="337" t="s">
        <v>217</v>
      </c>
      <c r="C46" s="338">
        <f t="shared" ref="C46:H46" si="37">SUM(C47:C52)</f>
        <v>4249.5610000000006</v>
      </c>
      <c r="D46" s="338">
        <f t="shared" si="37"/>
        <v>393.73400000000004</v>
      </c>
      <c r="E46" s="338">
        <f t="shared" si="37"/>
        <v>3855.8270000000002</v>
      </c>
      <c r="F46" s="338">
        <f t="shared" si="37"/>
        <v>2465.3819999999996</v>
      </c>
      <c r="G46" s="338">
        <f t="shared" si="37"/>
        <v>85.167000000000002</v>
      </c>
      <c r="H46" s="338">
        <f t="shared" si="37"/>
        <v>2380.2149999999997</v>
      </c>
      <c r="I46" s="291">
        <f t="shared" si="32"/>
        <v>58.014980841550432</v>
      </c>
      <c r="J46" s="291">
        <f>+G46/D46*100</f>
        <v>21.630593243154006</v>
      </c>
      <c r="K46" s="291">
        <f t="shared" si="33"/>
        <v>61.73033696791893</v>
      </c>
      <c r="L46" s="339"/>
      <c r="M46" s="494"/>
      <c r="N46" s="18"/>
      <c r="O46" s="18"/>
      <c r="P46" s="18"/>
      <c r="Q46" s="18"/>
      <c r="R46" s="18"/>
      <c r="S46" s="18"/>
      <c r="T46" s="18"/>
      <c r="U46" s="18"/>
      <c r="V46" s="18"/>
      <c r="W46" s="18"/>
      <c r="X46" s="18"/>
    </row>
    <row r="47" spans="1:24" hidden="1" x14ac:dyDescent="0.25">
      <c r="A47" s="374">
        <v>1</v>
      </c>
      <c r="B47" s="340" t="s">
        <v>19</v>
      </c>
      <c r="C47" s="140">
        <f>+D47+E47</f>
        <v>2796.2470000000003</v>
      </c>
      <c r="D47" s="341">
        <f>+'CĐT- BQLDA'!D25</f>
        <v>293.197</v>
      </c>
      <c r="E47" s="341">
        <f>+'CĐT- BQLDA'!E25</f>
        <v>2503.0500000000002</v>
      </c>
      <c r="F47" s="140">
        <f t="shared" ref="F47:F52" si="38">+G47+H47</f>
        <v>1546.8050000000001</v>
      </c>
      <c r="G47" s="145">
        <f>'CĐT- BQLDA'!G25</f>
        <v>0</v>
      </c>
      <c r="H47" s="1098">
        <f>+'CĐT- BQLDA'!F25</f>
        <v>1546.8050000000001</v>
      </c>
      <c r="I47" s="295">
        <f t="shared" si="32"/>
        <v>55.31718049228126</v>
      </c>
      <c r="J47" s="295"/>
      <c r="K47" s="295">
        <f t="shared" si="33"/>
        <v>61.796807894368868</v>
      </c>
      <c r="L47" s="343"/>
      <c r="M47" s="498"/>
      <c r="N47" s="13"/>
      <c r="O47" s="13"/>
      <c r="P47" s="13"/>
      <c r="Q47" s="13"/>
      <c r="R47" s="13"/>
      <c r="S47" s="13"/>
      <c r="T47" s="13"/>
      <c r="U47" s="13"/>
      <c r="V47" s="13"/>
      <c r="W47" s="13"/>
      <c r="X47" s="13"/>
    </row>
    <row r="48" spans="1:24" hidden="1" x14ac:dyDescent="0.25">
      <c r="A48" s="374">
        <v>2</v>
      </c>
      <c r="B48" s="340" t="s">
        <v>16</v>
      </c>
      <c r="C48" s="140">
        <f>+D48+E48</f>
        <v>36.537999999999982</v>
      </c>
      <c r="D48" s="341">
        <f>+'CĐT- BQLDA'!D26</f>
        <v>36.537999999999982</v>
      </c>
      <c r="E48" s="341">
        <f>+'CĐT- BQLDA'!E26</f>
        <v>0</v>
      </c>
      <c r="F48" s="140">
        <f t="shared" si="38"/>
        <v>29.408000000000001</v>
      </c>
      <c r="G48" s="145">
        <f>+'CĐT- BQLDA'!G26</f>
        <v>29.408000000000001</v>
      </c>
      <c r="H48" s="1098">
        <f>+'CĐT- BQLDA'!AK27</f>
        <v>0</v>
      </c>
      <c r="I48" s="295">
        <f t="shared" si="32"/>
        <v>80.486069297717492</v>
      </c>
      <c r="J48" s="295">
        <f>+G48/D48*100</f>
        <v>80.486069297717492</v>
      </c>
      <c r="K48" s="295"/>
      <c r="L48" s="343"/>
      <c r="M48" s="498"/>
      <c r="N48" s="13"/>
      <c r="O48" s="13"/>
      <c r="P48" s="13"/>
      <c r="Q48" s="13"/>
      <c r="R48" s="13"/>
      <c r="S48" s="13"/>
      <c r="T48" s="13"/>
      <c r="U48" s="13"/>
      <c r="V48" s="13"/>
      <c r="W48" s="13"/>
      <c r="X48" s="13"/>
    </row>
    <row r="49" spans="1:26" hidden="1" x14ac:dyDescent="0.25">
      <c r="A49" s="374">
        <v>3</v>
      </c>
      <c r="B49" s="340" t="s">
        <v>18</v>
      </c>
      <c r="C49" s="140">
        <f>+D49+E49</f>
        <v>38.771000000000001</v>
      </c>
      <c r="D49" s="341">
        <f>+'CĐT- BQLDA'!D27</f>
        <v>38.771000000000001</v>
      </c>
      <c r="E49" s="341">
        <f>+'CĐT- BQLDA'!E27</f>
        <v>0</v>
      </c>
      <c r="F49" s="140">
        <f t="shared" si="38"/>
        <v>30.530999999999999</v>
      </c>
      <c r="G49" s="145">
        <f>+'CĐT- BQLDA'!G27</f>
        <v>30.530999999999999</v>
      </c>
      <c r="H49" s="1098">
        <f>+'CĐT- BQLDA'!AK27</f>
        <v>0</v>
      </c>
      <c r="I49" s="295">
        <f t="shared" si="32"/>
        <v>78.747001624925844</v>
      </c>
      <c r="J49" s="295">
        <f>+G49/D49*100</f>
        <v>78.747001624925844</v>
      </c>
      <c r="K49" s="295"/>
      <c r="L49" s="343"/>
      <c r="M49" s="498"/>
      <c r="N49" s="13"/>
      <c r="O49" s="13"/>
      <c r="P49" s="13"/>
      <c r="Q49" s="13"/>
      <c r="R49" s="13"/>
      <c r="S49" s="13"/>
      <c r="T49" s="13"/>
      <c r="U49" s="13"/>
      <c r="V49" s="13"/>
      <c r="W49" s="13"/>
      <c r="X49" s="13"/>
    </row>
    <row r="50" spans="1:26" hidden="1" x14ac:dyDescent="0.25">
      <c r="A50" s="374">
        <v>4</v>
      </c>
      <c r="B50" s="340" t="s">
        <v>20</v>
      </c>
      <c r="C50" s="140">
        <f>+D50+E50</f>
        <v>25.228000000000002</v>
      </c>
      <c r="D50" s="341">
        <f>+'CĐT- BQLDA'!D28</f>
        <v>25.228000000000002</v>
      </c>
      <c r="E50" s="341">
        <f>+'CĐT- BQLDA'!E28</f>
        <v>0</v>
      </c>
      <c r="F50" s="140">
        <f t="shared" si="38"/>
        <v>25.228000000000002</v>
      </c>
      <c r="G50" s="145">
        <f>+'CĐT- BQLDA'!G28</f>
        <v>25.228000000000002</v>
      </c>
      <c r="H50" s="1098">
        <f>+'CĐT- BQLDA'!AK28</f>
        <v>0</v>
      </c>
      <c r="I50" s="295">
        <f>+F50/C50*100</f>
        <v>100</v>
      </c>
      <c r="J50" s="295">
        <f>+G50/D50*100</f>
        <v>100</v>
      </c>
      <c r="K50" s="295"/>
      <c r="L50" s="343"/>
      <c r="M50" s="498"/>
      <c r="N50" s="13"/>
      <c r="O50" s="13"/>
      <c r="P50" s="13"/>
      <c r="Q50" s="13"/>
      <c r="R50" s="13"/>
      <c r="S50" s="13"/>
      <c r="T50" s="13"/>
      <c r="U50" s="13"/>
      <c r="V50" s="13"/>
      <c r="W50" s="13"/>
      <c r="X50" s="13"/>
    </row>
    <row r="51" spans="1:26" hidden="1" x14ac:dyDescent="0.25">
      <c r="A51" s="374">
        <v>5</v>
      </c>
      <c r="B51" s="294" t="s">
        <v>327</v>
      </c>
      <c r="C51" s="140">
        <f>'CĐT- BQLDA'!C111</f>
        <v>933.10199999999998</v>
      </c>
      <c r="D51" s="140">
        <f>'CĐT- BQLDA'!D111</f>
        <v>0</v>
      </c>
      <c r="E51" s="140">
        <f>'CĐT- BQLDA'!E111</f>
        <v>933.10199999999998</v>
      </c>
      <c r="F51" s="140">
        <f t="shared" si="38"/>
        <v>726.28599999999994</v>
      </c>
      <c r="G51" s="145">
        <f>'CĐT- BQLDA'!G111</f>
        <v>0</v>
      </c>
      <c r="H51" s="1098">
        <f>'CĐT- BQLDA'!AK111</f>
        <v>726.28599999999994</v>
      </c>
      <c r="I51" s="295">
        <f t="shared" si="32"/>
        <v>77.835649264496269</v>
      </c>
      <c r="J51" s="295"/>
      <c r="K51" s="295">
        <f t="shared" ref="K51:K61" si="39">+H51/E51*100</f>
        <v>77.835649264496269</v>
      </c>
      <c r="L51" s="296"/>
      <c r="M51" s="204"/>
    </row>
    <row r="52" spans="1:26" ht="30" hidden="1" x14ac:dyDescent="0.25">
      <c r="A52" s="374">
        <v>6</v>
      </c>
      <c r="B52" s="294" t="s">
        <v>328</v>
      </c>
      <c r="C52" s="140">
        <f>'CĐT- BQLDA'!C112</f>
        <v>419.67500000000018</v>
      </c>
      <c r="D52" s="140">
        <f>'CĐT- BQLDA'!D112</f>
        <v>0</v>
      </c>
      <c r="E52" s="140">
        <f>'CĐT- BQLDA'!E112</f>
        <v>419.67500000000018</v>
      </c>
      <c r="F52" s="140">
        <f t="shared" si="38"/>
        <v>107.124</v>
      </c>
      <c r="G52" s="145">
        <f>'CĐT- BQLDA'!G112</f>
        <v>0</v>
      </c>
      <c r="H52" s="1098">
        <f>'CĐT- BQLDA'!AK112</f>
        <v>107.124</v>
      </c>
      <c r="I52" s="295">
        <f t="shared" si="32"/>
        <v>25.525466134508832</v>
      </c>
      <c r="J52" s="295"/>
      <c r="K52" s="295">
        <f t="shared" si="39"/>
        <v>25.525466134508832</v>
      </c>
      <c r="L52" s="296"/>
      <c r="M52" s="204"/>
      <c r="N52" s="424"/>
      <c r="O52" s="196"/>
    </row>
    <row r="53" spans="1:26" s="131" customFormat="1" hidden="1" x14ac:dyDescent="0.25">
      <c r="A53" s="836" t="s">
        <v>323</v>
      </c>
      <c r="B53" s="337" t="s">
        <v>223</v>
      </c>
      <c r="C53" s="338">
        <f t="shared" ref="C53:H53" si="40">SUM(C54:C57)</f>
        <v>7850.1729999999998</v>
      </c>
      <c r="D53" s="338">
        <f t="shared" si="40"/>
        <v>0</v>
      </c>
      <c r="E53" s="338">
        <f t="shared" si="40"/>
        <v>7850.1729999999998</v>
      </c>
      <c r="F53" s="338">
        <f t="shared" si="40"/>
        <v>5014.8649999999998</v>
      </c>
      <c r="G53" s="338">
        <f t="shared" si="40"/>
        <v>0</v>
      </c>
      <c r="H53" s="338">
        <f t="shared" si="40"/>
        <v>5014.8649999999998</v>
      </c>
      <c r="I53" s="291">
        <f t="shared" si="32"/>
        <v>63.882222722989667</v>
      </c>
      <c r="J53" s="291"/>
      <c r="K53" s="291">
        <f t="shared" si="39"/>
        <v>63.882222722989667</v>
      </c>
      <c r="L53" s="339"/>
      <c r="M53" s="494"/>
      <c r="N53" s="18"/>
      <c r="O53" s="432"/>
      <c r="P53" s="18"/>
      <c r="Q53" s="18"/>
      <c r="R53" s="18"/>
      <c r="S53" s="18"/>
      <c r="T53" s="18"/>
      <c r="U53" s="18"/>
      <c r="V53" s="18"/>
      <c r="W53" s="18"/>
      <c r="X53" s="18"/>
    </row>
    <row r="54" spans="1:26" hidden="1" x14ac:dyDescent="0.25">
      <c r="A54" s="374">
        <v>1</v>
      </c>
      <c r="B54" s="340" t="s">
        <v>218</v>
      </c>
      <c r="C54" s="140">
        <f>+D54+E54</f>
        <v>4177.95</v>
      </c>
      <c r="D54" s="341">
        <f>+'CĐT- BQLDA'!D30</f>
        <v>0</v>
      </c>
      <c r="E54" s="341">
        <f>+'CĐT- BQLDA'!E30</f>
        <v>4177.95</v>
      </c>
      <c r="F54" s="140">
        <f>+G54+H54</f>
        <v>1560.4639999999999</v>
      </c>
      <c r="G54" s="145">
        <f>+'CĐT- BQLDA'!G32</f>
        <v>0</v>
      </c>
      <c r="H54" s="1098">
        <f>'CĐT- BQLDA'!AK30</f>
        <v>1560.4639999999999</v>
      </c>
      <c r="I54" s="295">
        <f t="shared" si="32"/>
        <v>37.349992221065357</v>
      </c>
      <c r="J54" s="295"/>
      <c r="K54" s="295">
        <f t="shared" si="39"/>
        <v>37.349992221065357</v>
      </c>
      <c r="L54" s="343"/>
      <c r="M54" s="498"/>
      <c r="N54" s="680"/>
      <c r="O54" s="680"/>
      <c r="P54" s="13"/>
      <c r="Q54" s="13"/>
      <c r="R54" s="13"/>
      <c r="S54" s="13"/>
      <c r="T54" s="13"/>
      <c r="U54" s="13"/>
      <c r="V54" s="13"/>
      <c r="W54" s="13"/>
      <c r="X54" s="13"/>
    </row>
    <row r="55" spans="1:26" hidden="1" x14ac:dyDescent="0.25">
      <c r="A55" s="374">
        <v>2</v>
      </c>
      <c r="B55" s="340" t="s">
        <v>214</v>
      </c>
      <c r="C55" s="140">
        <f>+D55+E55</f>
        <v>1000</v>
      </c>
      <c r="D55" s="341">
        <f>+'CĐT- BQLDA'!D31</f>
        <v>0</v>
      </c>
      <c r="E55" s="341">
        <f>+'CĐT- BQLDA'!E31</f>
        <v>1000</v>
      </c>
      <c r="F55" s="140">
        <f>+G55+H55</f>
        <v>999.99999999999989</v>
      </c>
      <c r="G55" s="145">
        <f>'CĐT- BQLDA'!G31</f>
        <v>0</v>
      </c>
      <c r="H55" s="1098">
        <f>'CĐT- BQLDA'!AK31</f>
        <v>999.99999999999989</v>
      </c>
      <c r="I55" s="295">
        <f>+F55/C55*100</f>
        <v>99.999999999999986</v>
      </c>
      <c r="J55" s="295"/>
      <c r="K55" s="295">
        <f>+H55/E55*100</f>
        <v>99.999999999999986</v>
      </c>
      <c r="L55" s="343"/>
      <c r="M55" s="498"/>
      <c r="N55" s="680"/>
      <c r="O55" s="680"/>
      <c r="P55" s="13"/>
      <c r="Q55" s="13"/>
      <c r="R55" s="13"/>
      <c r="S55" s="13"/>
      <c r="T55" s="13"/>
      <c r="U55" s="13"/>
      <c r="V55" s="13"/>
      <c r="W55" s="13"/>
      <c r="X55" s="13"/>
    </row>
    <row r="56" spans="1:26" hidden="1" x14ac:dyDescent="0.25">
      <c r="A56" s="374">
        <v>3</v>
      </c>
      <c r="B56" s="294" t="s">
        <v>402</v>
      </c>
      <c r="C56" s="140">
        <f>'CĐT- BQLDA'!C114</f>
        <v>1350</v>
      </c>
      <c r="D56" s="140">
        <f>'CĐT- BQLDA'!D114</f>
        <v>0</v>
      </c>
      <c r="E56" s="140">
        <f>'CĐT- BQLDA'!E114</f>
        <v>1350</v>
      </c>
      <c r="F56" s="140">
        <f>+G56+H56</f>
        <v>1267.232</v>
      </c>
      <c r="G56" s="145">
        <f>'CĐT- BQLDA'!G114</f>
        <v>0</v>
      </c>
      <c r="H56" s="1098">
        <f>'CĐT- BQLDA'!AK114</f>
        <v>1267.232</v>
      </c>
      <c r="I56" s="295">
        <f t="shared" si="32"/>
        <v>93.869037037037046</v>
      </c>
      <c r="J56" s="295"/>
      <c r="K56" s="295">
        <f t="shared" si="39"/>
        <v>93.869037037037046</v>
      </c>
      <c r="L56" s="296"/>
      <c r="M56" s="204"/>
    </row>
    <row r="57" spans="1:26" hidden="1" x14ac:dyDescent="0.25">
      <c r="A57" s="374">
        <v>4</v>
      </c>
      <c r="B57" s="294" t="s">
        <v>401</v>
      </c>
      <c r="C57" s="140">
        <f>'CĐT- BQLDA'!C115</f>
        <v>1322.223</v>
      </c>
      <c r="D57" s="140">
        <f>'CĐT- BQLDA'!D115</f>
        <v>0</v>
      </c>
      <c r="E57" s="140">
        <f>'CĐT- BQLDA'!E115</f>
        <v>1322.223</v>
      </c>
      <c r="F57" s="140">
        <f>+G57+H57</f>
        <v>1187.1690000000001</v>
      </c>
      <c r="G57" s="145">
        <f>'CĐT- BQLDA'!G115</f>
        <v>0</v>
      </c>
      <c r="H57" s="1098">
        <f>'CĐT- BQLDA'!AK115</f>
        <v>1187.1690000000001</v>
      </c>
      <c r="I57" s="295">
        <f t="shared" si="32"/>
        <v>89.785837941103736</v>
      </c>
      <c r="J57" s="295"/>
      <c r="K57" s="295">
        <f t="shared" si="39"/>
        <v>89.785837941103736</v>
      </c>
      <c r="L57" s="296"/>
      <c r="M57" s="204"/>
    </row>
    <row r="58" spans="1:26" s="3" customFormat="1" ht="14.25" hidden="1" x14ac:dyDescent="0.2">
      <c r="A58" s="810">
        <v>3</v>
      </c>
      <c r="B58" s="333" t="s">
        <v>219</v>
      </c>
      <c r="C58" s="334">
        <f t="shared" ref="C58:H58" si="41">SUM(C59:C63)</f>
        <v>7475.1100000000006</v>
      </c>
      <c r="D58" s="334">
        <f t="shared" si="41"/>
        <v>0</v>
      </c>
      <c r="E58" s="334">
        <f t="shared" si="41"/>
        <v>7475.1100000000006</v>
      </c>
      <c r="F58" s="334">
        <f t="shared" si="41"/>
        <v>3329.4949999999999</v>
      </c>
      <c r="G58" s="334">
        <f t="shared" si="41"/>
        <v>0</v>
      </c>
      <c r="H58" s="334">
        <f t="shared" si="41"/>
        <v>3329.4949999999999</v>
      </c>
      <c r="I58" s="291">
        <f t="shared" si="32"/>
        <v>44.541083676360607</v>
      </c>
      <c r="J58" s="291"/>
      <c r="K58" s="291">
        <f t="shared" si="39"/>
        <v>44.541083676360607</v>
      </c>
      <c r="L58" s="335"/>
      <c r="M58" s="493"/>
      <c r="N58" s="12"/>
      <c r="O58" s="12"/>
      <c r="P58" s="12"/>
      <c r="Q58" s="12"/>
      <c r="R58" s="12"/>
      <c r="S58" s="12"/>
      <c r="T58" s="12"/>
      <c r="U58" s="12"/>
      <c r="V58" s="12"/>
      <c r="W58" s="12"/>
      <c r="X58" s="12"/>
    </row>
    <row r="59" spans="1:26" s="24" customFormat="1" hidden="1" x14ac:dyDescent="0.25">
      <c r="A59" s="425">
        <v>1</v>
      </c>
      <c r="B59" s="426" t="s">
        <v>220</v>
      </c>
      <c r="C59" s="427">
        <f>+D59+E59</f>
        <v>3797.3330000000001</v>
      </c>
      <c r="D59" s="428">
        <f>+'CĐT- BQLDA'!D33</f>
        <v>0</v>
      </c>
      <c r="E59" s="428">
        <f>+'CĐT- BQLDA'!E33</f>
        <v>3797.3330000000001</v>
      </c>
      <c r="F59" s="427">
        <f>+G59+H59</f>
        <v>2681.03</v>
      </c>
      <c r="G59" s="429">
        <f>+'CĐT- BQLDA'!G34</f>
        <v>0</v>
      </c>
      <c r="H59" s="429">
        <f>+'CĐT- BQLDA'!AK33</f>
        <v>2681.03</v>
      </c>
      <c r="I59" s="430">
        <f t="shared" si="32"/>
        <v>70.602973191974471</v>
      </c>
      <c r="J59" s="430"/>
      <c r="K59" s="430">
        <f t="shared" si="39"/>
        <v>70.602973191974471</v>
      </c>
      <c r="L59" s="345"/>
      <c r="M59" s="499"/>
      <c r="N59" s="14"/>
      <c r="O59" s="14"/>
      <c r="P59" s="14"/>
      <c r="Q59" s="14"/>
      <c r="R59" s="14"/>
      <c r="S59" s="14"/>
      <c r="T59" s="14"/>
      <c r="U59" s="14"/>
      <c r="V59" s="14"/>
      <c r="W59" s="14"/>
      <c r="X59" s="14"/>
    </row>
    <row r="60" spans="1:26" hidden="1" x14ac:dyDescent="0.25">
      <c r="A60" s="374">
        <v>2</v>
      </c>
      <c r="B60" s="340" t="s">
        <v>221</v>
      </c>
      <c r="C60" s="140">
        <f>+D60+E60</f>
        <v>300</v>
      </c>
      <c r="D60" s="341">
        <f>+'CĐT- BQLDA'!D34</f>
        <v>0</v>
      </c>
      <c r="E60" s="341">
        <f>+'CĐT- BQLDA'!E34</f>
        <v>300</v>
      </c>
      <c r="F60" s="140">
        <f>+G60+H60</f>
        <v>0</v>
      </c>
      <c r="G60" s="145">
        <f>+'CĐT- BQLDA'!G34</f>
        <v>0</v>
      </c>
      <c r="H60" s="1098">
        <f>'CĐT- BQLDA'!AK34</f>
        <v>0</v>
      </c>
      <c r="I60" s="295">
        <f>+F60/C60*100</f>
        <v>0</v>
      </c>
      <c r="J60" s="295"/>
      <c r="K60" s="295">
        <f>+H60/E60*100</f>
        <v>0</v>
      </c>
      <c r="L60" s="343"/>
      <c r="M60" s="498"/>
      <c r="N60" s="13"/>
      <c r="O60" s="13"/>
      <c r="P60" s="13"/>
      <c r="Q60" s="13"/>
      <c r="R60" s="13"/>
      <c r="S60" s="13"/>
      <c r="T60" s="13"/>
      <c r="U60" s="13"/>
      <c r="V60" s="13"/>
      <c r="W60" s="13"/>
      <c r="X60" s="13"/>
    </row>
    <row r="61" spans="1:26" hidden="1" x14ac:dyDescent="0.25">
      <c r="A61" s="374">
        <v>4</v>
      </c>
      <c r="B61" s="340" t="s">
        <v>222</v>
      </c>
      <c r="C61" s="140">
        <f>+D61+E61</f>
        <v>200</v>
      </c>
      <c r="D61" s="341">
        <f>+'CĐT- BQLDA'!D35</f>
        <v>0</v>
      </c>
      <c r="E61" s="341">
        <f>+'CĐT- BQLDA'!E35</f>
        <v>200</v>
      </c>
      <c r="F61" s="140">
        <f>+G61+H61</f>
        <v>0.627</v>
      </c>
      <c r="G61" s="145">
        <f>+'CĐT- BQLDA'!G36</f>
        <v>0</v>
      </c>
      <c r="H61" s="1098">
        <f>'CĐT- BQLDA'!AK35</f>
        <v>0.627</v>
      </c>
      <c r="I61" s="295">
        <f t="shared" si="32"/>
        <v>0.3135</v>
      </c>
      <c r="J61" s="295"/>
      <c r="K61" s="295">
        <f t="shared" si="39"/>
        <v>0.3135</v>
      </c>
      <c r="L61" s="343"/>
      <c r="M61" s="498"/>
      <c r="N61" s="13"/>
      <c r="O61" s="13"/>
      <c r="P61" s="13"/>
      <c r="Q61" s="13"/>
      <c r="R61" s="13"/>
      <c r="S61" s="13"/>
      <c r="T61" s="13"/>
      <c r="U61" s="13"/>
      <c r="V61" s="13"/>
      <c r="W61" s="13"/>
      <c r="X61" s="13"/>
      <c r="Y61" s="191">
        <f>+E116+E117+E135+E176+E259+E285</f>
        <v>69991.641000000003</v>
      </c>
      <c r="Z61" s="1">
        <f>+Y61/E30*100</f>
        <v>44.095025165831274</v>
      </c>
    </row>
    <row r="62" spans="1:26" hidden="1" x14ac:dyDescent="0.25">
      <c r="A62" s="374">
        <v>5</v>
      </c>
      <c r="B62" s="294" t="s">
        <v>401</v>
      </c>
      <c r="C62" s="140">
        <f>'CĐT- BQLDA'!C117</f>
        <v>477.77699999999999</v>
      </c>
      <c r="D62" s="140">
        <f>'CĐT- BQLDA'!D117</f>
        <v>0</v>
      </c>
      <c r="E62" s="140">
        <f>'CĐT- BQLDA'!E117</f>
        <v>477.77699999999999</v>
      </c>
      <c r="F62" s="140">
        <f>+G62+H62</f>
        <v>0</v>
      </c>
      <c r="G62" s="145">
        <f>'CĐT- BQLDA'!G117</f>
        <v>0</v>
      </c>
      <c r="H62" s="1098">
        <f>'CĐT- BQLDA'!AK117</f>
        <v>0</v>
      </c>
      <c r="I62" s="295">
        <f>+F62/C62*100</f>
        <v>0</v>
      </c>
      <c r="J62" s="295"/>
      <c r="K62" s="295">
        <f>+H62/E62*100</f>
        <v>0</v>
      </c>
      <c r="L62" s="296"/>
      <c r="M62" s="204"/>
    </row>
    <row r="63" spans="1:26" hidden="1" x14ac:dyDescent="0.25">
      <c r="A63" s="374">
        <v>6</v>
      </c>
      <c r="B63" s="294" t="s">
        <v>329</v>
      </c>
      <c r="C63" s="140">
        <f>'CĐT- BQLDA'!C118</f>
        <v>2700</v>
      </c>
      <c r="D63" s="140">
        <f>'CĐT- BQLDA'!D118</f>
        <v>0</v>
      </c>
      <c r="E63" s="140">
        <f>'CĐT- BQLDA'!E118</f>
        <v>2700</v>
      </c>
      <c r="F63" s="140">
        <f>+G63+H63</f>
        <v>647.83799999999997</v>
      </c>
      <c r="G63" s="145">
        <f>'CĐT- BQLDA'!G118</f>
        <v>0</v>
      </c>
      <c r="H63" s="1098">
        <f>'CĐT- BQLDA'!AK118</f>
        <v>647.83799999999997</v>
      </c>
      <c r="I63" s="295">
        <f>+F63/C63*100</f>
        <v>23.994</v>
      </c>
      <c r="J63" s="295"/>
      <c r="K63" s="295">
        <f>+H63/E63*100</f>
        <v>23.994</v>
      </c>
      <c r="L63" s="296"/>
      <c r="M63" s="204"/>
    </row>
    <row r="64" spans="1:26" s="3" customFormat="1" ht="14.25" hidden="1" x14ac:dyDescent="0.2">
      <c r="A64" s="810">
        <v>4</v>
      </c>
      <c r="B64" s="333" t="s">
        <v>421</v>
      </c>
      <c r="C64" s="334">
        <f t="shared" ref="C64:H65" si="42">+C65</f>
        <v>2000</v>
      </c>
      <c r="D64" s="334">
        <f t="shared" si="42"/>
        <v>0</v>
      </c>
      <c r="E64" s="334">
        <f t="shared" si="42"/>
        <v>2000</v>
      </c>
      <c r="F64" s="334">
        <f t="shared" si="42"/>
        <v>865.66800000000001</v>
      </c>
      <c r="G64" s="334">
        <f t="shared" si="42"/>
        <v>0</v>
      </c>
      <c r="H64" s="334">
        <f t="shared" si="42"/>
        <v>865.66800000000001</v>
      </c>
      <c r="I64" s="291">
        <f>+F64/C64*100</f>
        <v>43.2834</v>
      </c>
      <c r="J64" s="291"/>
      <c r="K64" s="291">
        <f>+H64/E64*100</f>
        <v>43.2834</v>
      </c>
      <c r="L64" s="335"/>
      <c r="M64" s="493"/>
      <c r="N64" s="12"/>
      <c r="O64" s="12"/>
      <c r="P64" s="12"/>
      <c r="Q64" s="12"/>
      <c r="R64" s="12"/>
      <c r="S64" s="12"/>
      <c r="T64" s="12"/>
      <c r="U64" s="12"/>
      <c r="V64" s="12"/>
      <c r="W64" s="12"/>
      <c r="X64" s="12"/>
    </row>
    <row r="65" spans="1:24" s="131" customFormat="1" hidden="1" x14ac:dyDescent="0.25">
      <c r="A65" s="836" t="s">
        <v>6</v>
      </c>
      <c r="B65" s="337" t="s">
        <v>223</v>
      </c>
      <c r="C65" s="338">
        <f>+C66</f>
        <v>2000</v>
      </c>
      <c r="D65" s="338">
        <f t="shared" si="42"/>
        <v>0</v>
      </c>
      <c r="E65" s="338">
        <f t="shared" si="42"/>
        <v>2000</v>
      </c>
      <c r="F65" s="338">
        <f t="shared" si="42"/>
        <v>865.66800000000001</v>
      </c>
      <c r="G65" s="338">
        <f t="shared" si="42"/>
        <v>0</v>
      </c>
      <c r="H65" s="338">
        <f t="shared" si="42"/>
        <v>865.66800000000001</v>
      </c>
      <c r="I65" s="291">
        <f>+F65/C65*100</f>
        <v>43.2834</v>
      </c>
      <c r="J65" s="291"/>
      <c r="K65" s="291">
        <f>+H65/E65*100</f>
        <v>43.2834</v>
      </c>
      <c r="L65" s="339"/>
      <c r="M65" s="494"/>
      <c r="N65" s="18"/>
      <c r="O65" s="18"/>
      <c r="P65" s="18"/>
      <c r="Q65" s="18"/>
      <c r="R65" s="18"/>
      <c r="S65" s="18"/>
      <c r="T65" s="18"/>
      <c r="U65" s="18"/>
      <c r="V65" s="18"/>
      <c r="W65" s="18"/>
      <c r="X65" s="18"/>
    </row>
    <row r="66" spans="1:24" hidden="1" x14ac:dyDescent="0.25">
      <c r="A66" s="374">
        <v>1</v>
      </c>
      <c r="B66" s="340" t="s">
        <v>224</v>
      </c>
      <c r="C66" s="140">
        <f>+D66+E66</f>
        <v>2000</v>
      </c>
      <c r="D66" s="341">
        <f>+'CĐT- BQLDA'!D38</f>
        <v>0</v>
      </c>
      <c r="E66" s="341">
        <f>+'CĐT- BQLDA'!E38</f>
        <v>2000</v>
      </c>
      <c r="F66" s="140">
        <f>+G66+H66</f>
        <v>865.66800000000001</v>
      </c>
      <c r="G66" s="145">
        <f>'CĐT- BQLDA'!G38</f>
        <v>0</v>
      </c>
      <c r="H66" s="1098">
        <f>'CĐT- BQLDA'!AK38</f>
        <v>865.66800000000001</v>
      </c>
      <c r="I66" s="295">
        <f>+F66/C66*100</f>
        <v>43.2834</v>
      </c>
      <c r="J66" s="295"/>
      <c r="K66" s="295">
        <f>+H66/E66*100</f>
        <v>43.2834</v>
      </c>
      <c r="L66" s="658"/>
      <c r="M66" s="493"/>
      <c r="N66" s="12"/>
      <c r="O66" s="12"/>
      <c r="P66" s="12"/>
      <c r="Q66" s="12"/>
      <c r="R66" s="12"/>
      <c r="S66" s="12"/>
      <c r="T66" s="12"/>
      <c r="U66" s="12"/>
      <c r="V66" s="12"/>
      <c r="W66" s="12"/>
      <c r="X66" s="12"/>
    </row>
    <row r="67" spans="1:24" s="3" customFormat="1" hidden="1" x14ac:dyDescent="0.2">
      <c r="A67" s="300">
        <v>5</v>
      </c>
      <c r="B67" s="290" t="s">
        <v>332</v>
      </c>
      <c r="C67" s="143">
        <f>'CĐT- BQLDA'!C119</f>
        <v>2689.2080000000001</v>
      </c>
      <c r="D67" s="143">
        <f>'CĐT- BQLDA'!D119</f>
        <v>2689.2080000000001</v>
      </c>
      <c r="E67" s="143">
        <f>'CĐT- BQLDA'!E119</f>
        <v>0</v>
      </c>
      <c r="F67" s="143">
        <f>'CĐT- BQLDA'!F119</f>
        <v>0</v>
      </c>
      <c r="G67" s="143">
        <f>'CĐT- BQLDA'!G119</f>
        <v>0</v>
      </c>
      <c r="H67" s="1097">
        <f>'CĐT- BQLDA'!H119</f>
        <v>0</v>
      </c>
      <c r="I67" s="291">
        <f t="shared" ref="I67:J69" si="43">+F67/C67*100</f>
        <v>0</v>
      </c>
      <c r="J67" s="291">
        <f t="shared" si="43"/>
        <v>0</v>
      </c>
      <c r="K67" s="291"/>
      <c r="L67" s="292"/>
      <c r="M67" s="501"/>
    </row>
    <row r="68" spans="1:24" hidden="1" x14ac:dyDescent="0.25">
      <c r="A68" s="297">
        <v>1</v>
      </c>
      <c r="B68" s="294" t="s">
        <v>333</v>
      </c>
      <c r="C68" s="140">
        <f>'CĐT- BQLDA'!C120</f>
        <v>2013.924</v>
      </c>
      <c r="D68" s="140">
        <f>'CĐT- BQLDA'!D120</f>
        <v>2013.924</v>
      </c>
      <c r="E68" s="140">
        <f>'CĐT- BQLDA'!E120</f>
        <v>0</v>
      </c>
      <c r="F68" s="140">
        <f>+G68+H68</f>
        <v>0</v>
      </c>
      <c r="G68" s="145">
        <f>'CĐT- BQLDA'!G120</f>
        <v>0</v>
      </c>
      <c r="H68" s="1098">
        <f>'CĐT- BQLDA'!AK120</f>
        <v>0</v>
      </c>
      <c r="I68" s="295">
        <f t="shared" si="43"/>
        <v>0</v>
      </c>
      <c r="J68" s="295">
        <f t="shared" si="43"/>
        <v>0</v>
      </c>
      <c r="K68" s="295"/>
      <c r="L68" s="296"/>
      <c r="M68" s="204"/>
    </row>
    <row r="69" spans="1:24" hidden="1" x14ac:dyDescent="0.25">
      <c r="A69" s="297">
        <v>2</v>
      </c>
      <c r="B69" s="294" t="s">
        <v>334</v>
      </c>
      <c r="C69" s="140">
        <f>'CĐT- BQLDA'!C121</f>
        <v>675.28399999999999</v>
      </c>
      <c r="D69" s="140">
        <f>'CĐT- BQLDA'!D121</f>
        <v>675.28399999999999</v>
      </c>
      <c r="E69" s="140">
        <f>'CĐT- BQLDA'!E121</f>
        <v>0</v>
      </c>
      <c r="F69" s="140">
        <f>+G69+H69</f>
        <v>0</v>
      </c>
      <c r="G69" s="145">
        <f>'CĐT- BQLDA'!G121</f>
        <v>0</v>
      </c>
      <c r="H69" s="1098">
        <f>'CĐT- BQLDA'!AK121</f>
        <v>0</v>
      </c>
      <c r="I69" s="295">
        <f t="shared" si="43"/>
        <v>0</v>
      </c>
      <c r="J69" s="295">
        <f t="shared" si="43"/>
        <v>0</v>
      </c>
      <c r="K69" s="295"/>
      <c r="L69" s="296"/>
      <c r="M69" s="204"/>
    </row>
    <row r="70" spans="1:24" s="3" customFormat="1" hidden="1" x14ac:dyDescent="0.2">
      <c r="A70" s="387">
        <v>6</v>
      </c>
      <c r="B70" s="330" t="s">
        <v>210</v>
      </c>
      <c r="C70" s="344">
        <f t="shared" ref="C70:H70" si="44">SUM(C71:C74)</f>
        <v>119405.935</v>
      </c>
      <c r="D70" s="344">
        <f>SUM(D71:D74)</f>
        <v>119405.935</v>
      </c>
      <c r="E70" s="344">
        <f t="shared" si="44"/>
        <v>0</v>
      </c>
      <c r="F70" s="344">
        <f t="shared" si="44"/>
        <v>100154.398</v>
      </c>
      <c r="G70" s="344">
        <f t="shared" si="44"/>
        <v>100154.398</v>
      </c>
      <c r="H70" s="344">
        <f t="shared" si="44"/>
        <v>0</v>
      </c>
      <c r="I70" s="371">
        <f t="shared" ref="I70:J80" si="45">+F70/C70*100</f>
        <v>83.877236085459245</v>
      </c>
      <c r="J70" s="371">
        <f t="shared" si="45"/>
        <v>83.877236085459245</v>
      </c>
      <c r="K70" s="371"/>
      <c r="L70" s="372"/>
      <c r="M70" s="502"/>
    </row>
    <row r="71" spans="1:24" s="3" customFormat="1" ht="30" hidden="1" x14ac:dyDescent="0.2">
      <c r="A71" s="297">
        <v>1</v>
      </c>
      <c r="B71" s="298" t="s">
        <v>95</v>
      </c>
      <c r="C71" s="140">
        <f>+D71+E71</f>
        <v>2316.9349999999999</v>
      </c>
      <c r="D71" s="341">
        <f>'CĐT- BQLDA'!D99</f>
        <v>2316.9349999999999</v>
      </c>
      <c r="E71" s="341">
        <f>'CĐT- BQLDA'!E99</f>
        <v>0</v>
      </c>
      <c r="F71" s="140">
        <f>+G71+H71</f>
        <v>2316.9349999999999</v>
      </c>
      <c r="G71" s="140">
        <f>'CĐT- BQLDA'!G99</f>
        <v>2316.9349999999999</v>
      </c>
      <c r="H71" s="1096">
        <f>'CĐT- BQLDA'!AK99</f>
        <v>0</v>
      </c>
      <c r="I71" s="295">
        <f t="shared" si="45"/>
        <v>100</v>
      </c>
      <c r="J71" s="295">
        <f t="shared" si="45"/>
        <v>100</v>
      </c>
      <c r="K71" s="295"/>
      <c r="L71" s="292"/>
      <c r="M71" s="501"/>
    </row>
    <row r="72" spans="1:24" s="3" customFormat="1" ht="30" hidden="1" x14ac:dyDescent="0.2">
      <c r="A72" s="297">
        <v>2</v>
      </c>
      <c r="B72" s="298" t="s">
        <v>211</v>
      </c>
      <c r="C72" s="140">
        <f>+D72+E72</f>
        <v>2000</v>
      </c>
      <c r="D72" s="341">
        <f>'CĐT- BQLDA'!D100</f>
        <v>2000</v>
      </c>
      <c r="E72" s="341">
        <f>'CĐT- BQLDA'!E100</f>
        <v>0</v>
      </c>
      <c r="F72" s="140">
        <f>+G72+H72</f>
        <v>2000</v>
      </c>
      <c r="G72" s="140">
        <f>'CĐT- BQLDA'!G100</f>
        <v>2000</v>
      </c>
      <c r="H72" s="1096">
        <f>'CĐT- BQLDA'!AK100</f>
        <v>0</v>
      </c>
      <c r="I72" s="295">
        <f t="shared" si="45"/>
        <v>100</v>
      </c>
      <c r="J72" s="295">
        <f t="shared" si="45"/>
        <v>100</v>
      </c>
      <c r="K72" s="295"/>
      <c r="L72" s="292"/>
      <c r="M72" s="501"/>
    </row>
    <row r="73" spans="1:24" s="3" customFormat="1" hidden="1" x14ac:dyDescent="0.2">
      <c r="A73" s="297">
        <v>3</v>
      </c>
      <c r="B73" s="298" t="s">
        <v>251</v>
      </c>
      <c r="C73" s="140">
        <f>+D73+E73</f>
        <v>113000</v>
      </c>
      <c r="D73" s="341">
        <f>'CĐT- BQLDA'!D101</f>
        <v>113000</v>
      </c>
      <c r="E73" s="341">
        <f>'CĐT- BQLDA'!E101</f>
        <v>0</v>
      </c>
      <c r="F73" s="140">
        <f>+G73+H73</f>
        <v>93914.52</v>
      </c>
      <c r="G73" s="140">
        <f>'CĐT- BQLDA'!G101</f>
        <v>93914.52</v>
      </c>
      <c r="H73" s="1096">
        <f>'CĐT- BQLDA'!AK101</f>
        <v>0</v>
      </c>
      <c r="I73" s="295">
        <f t="shared" si="45"/>
        <v>83.110194690265487</v>
      </c>
      <c r="J73" s="295">
        <f t="shared" si="45"/>
        <v>83.110194690265487</v>
      </c>
      <c r="K73" s="295"/>
      <c r="L73" s="292"/>
      <c r="M73" s="501"/>
    </row>
    <row r="74" spans="1:24" s="3" customFormat="1" hidden="1" x14ac:dyDescent="0.2">
      <c r="A74" s="297">
        <v>4</v>
      </c>
      <c r="B74" s="298" t="s">
        <v>252</v>
      </c>
      <c r="C74" s="140">
        <f>+D74+E74</f>
        <v>2089</v>
      </c>
      <c r="D74" s="341">
        <f>'CĐT- BQLDA'!D102</f>
        <v>2089</v>
      </c>
      <c r="E74" s="341">
        <f>'CĐT- BQLDA'!E102</f>
        <v>0</v>
      </c>
      <c r="F74" s="140">
        <f>+G74+H74</f>
        <v>1922.943</v>
      </c>
      <c r="G74" s="140">
        <f>'CĐT- BQLDA'!G102</f>
        <v>1922.943</v>
      </c>
      <c r="H74" s="1096">
        <f>'CĐT- BQLDA'!AK102</f>
        <v>0</v>
      </c>
      <c r="I74" s="295">
        <f t="shared" si="45"/>
        <v>92.050885591191957</v>
      </c>
      <c r="J74" s="295">
        <f t="shared" si="45"/>
        <v>92.050885591191957</v>
      </c>
      <c r="K74" s="295"/>
      <c r="L74" s="811"/>
      <c r="M74" s="500"/>
    </row>
    <row r="75" spans="1:24" s="3" customFormat="1" ht="14.25" hidden="1" x14ac:dyDescent="0.2">
      <c r="A75" s="729">
        <v>7</v>
      </c>
      <c r="B75" s="330" t="s">
        <v>310</v>
      </c>
      <c r="C75" s="344">
        <f t="shared" ref="C75:H75" si="46">C76</f>
        <v>255.51600000000002</v>
      </c>
      <c r="D75" s="344">
        <f t="shared" si="46"/>
        <v>255.51600000000002</v>
      </c>
      <c r="E75" s="344">
        <f t="shared" si="46"/>
        <v>0</v>
      </c>
      <c r="F75" s="344">
        <f t="shared" si="46"/>
        <v>255.51499999999999</v>
      </c>
      <c r="G75" s="344">
        <f t="shared" si="46"/>
        <v>255.51499999999999</v>
      </c>
      <c r="H75" s="344">
        <f t="shared" si="46"/>
        <v>0</v>
      </c>
      <c r="I75" s="371">
        <f t="shared" si="45"/>
        <v>99.999608635075674</v>
      </c>
      <c r="J75" s="371">
        <f t="shared" si="45"/>
        <v>99.999608635075674</v>
      </c>
      <c r="K75" s="371"/>
      <c r="L75" s="372"/>
      <c r="M75" s="502"/>
    </row>
    <row r="76" spans="1:24" s="3" customFormat="1" hidden="1" x14ac:dyDescent="0.2">
      <c r="A76" s="300"/>
      <c r="B76" s="381" t="s">
        <v>311</v>
      </c>
      <c r="C76" s="143">
        <f t="shared" ref="C76:H76" si="47">SUM(C77:C80)</f>
        <v>255.51600000000002</v>
      </c>
      <c r="D76" s="143">
        <f t="shared" si="47"/>
        <v>255.51600000000002</v>
      </c>
      <c r="E76" s="143">
        <f t="shared" si="47"/>
        <v>0</v>
      </c>
      <c r="F76" s="143">
        <f t="shared" si="47"/>
        <v>255.51499999999999</v>
      </c>
      <c r="G76" s="143">
        <f t="shared" si="47"/>
        <v>255.51499999999999</v>
      </c>
      <c r="H76" s="1097">
        <f t="shared" si="47"/>
        <v>0</v>
      </c>
      <c r="I76" s="291">
        <f t="shared" si="45"/>
        <v>99.999608635075674</v>
      </c>
      <c r="J76" s="291">
        <f t="shared" si="45"/>
        <v>99.999608635075674</v>
      </c>
      <c r="K76" s="291"/>
      <c r="L76" s="292"/>
      <c r="M76" s="501"/>
    </row>
    <row r="77" spans="1:24" s="3" customFormat="1" hidden="1" x14ac:dyDescent="0.25">
      <c r="A77" s="297">
        <v>1</v>
      </c>
      <c r="B77" s="298" t="s">
        <v>312</v>
      </c>
      <c r="C77" s="140">
        <f>+D77+E77</f>
        <v>70.472999999999999</v>
      </c>
      <c r="D77" s="140">
        <f>'CĐT- CÁC XÃ'!D159</f>
        <v>70.472999999999999</v>
      </c>
      <c r="E77" s="140">
        <f>'CĐT- CÁC XÃ'!E159</f>
        <v>0</v>
      </c>
      <c r="F77" s="140">
        <f>+G77+H77</f>
        <v>70.471999999999994</v>
      </c>
      <c r="G77" s="140">
        <f>'CĐT- CÁC XÃ'!G159</f>
        <v>70.471999999999994</v>
      </c>
      <c r="H77" s="1096">
        <f>'CĐT- CÁC XÃ'!AI159</f>
        <v>0</v>
      </c>
      <c r="I77" s="295">
        <f t="shared" si="45"/>
        <v>99.998581016843318</v>
      </c>
      <c r="J77" s="295">
        <f t="shared" si="45"/>
        <v>99.998581016843318</v>
      </c>
      <c r="K77" s="295"/>
      <c r="L77" s="292"/>
      <c r="M77" s="501"/>
      <c r="N77" s="1" t="s">
        <v>494</v>
      </c>
    </row>
    <row r="78" spans="1:24" s="3" customFormat="1" hidden="1" x14ac:dyDescent="0.2">
      <c r="A78" s="297">
        <v>2</v>
      </c>
      <c r="B78" s="298" t="s">
        <v>124</v>
      </c>
      <c r="C78" s="140">
        <f>+D78+E78</f>
        <v>31.948</v>
      </c>
      <c r="D78" s="140">
        <f>'CĐT- CÁC XÃ'!D42</f>
        <v>31.948</v>
      </c>
      <c r="E78" s="140">
        <f>'CĐT- CÁC XÃ'!E42</f>
        <v>0</v>
      </c>
      <c r="F78" s="140">
        <f>+G78+H78</f>
        <v>31.948</v>
      </c>
      <c r="G78" s="140">
        <f>'CĐT- CÁC XÃ'!G42</f>
        <v>31.948</v>
      </c>
      <c r="H78" s="1096">
        <f>'CĐT- CÁC XÃ'!AI42</f>
        <v>0</v>
      </c>
      <c r="I78" s="295">
        <f t="shared" si="45"/>
        <v>100</v>
      </c>
      <c r="J78" s="295">
        <f t="shared" si="45"/>
        <v>100</v>
      </c>
      <c r="K78" s="295"/>
      <c r="L78" s="292"/>
      <c r="M78" s="501"/>
    </row>
    <row r="79" spans="1:24" hidden="1" x14ac:dyDescent="0.25">
      <c r="A79" s="297">
        <v>3</v>
      </c>
      <c r="B79" s="298" t="s">
        <v>104</v>
      </c>
      <c r="C79" s="140">
        <f>+D79+E79</f>
        <v>124.605</v>
      </c>
      <c r="D79" s="140">
        <f>'CĐT- CÁC XÃ'!D48</f>
        <v>124.605</v>
      </c>
      <c r="E79" s="140">
        <f>'CĐT- CÁC XÃ'!E48</f>
        <v>0</v>
      </c>
      <c r="F79" s="140">
        <f>+G79+H79</f>
        <v>124.605</v>
      </c>
      <c r="G79" s="145">
        <f>'CĐT- CÁC XÃ'!G48</f>
        <v>124.605</v>
      </c>
      <c r="H79" s="1098">
        <f>'CĐT- CÁC XÃ'!AI48</f>
        <v>0</v>
      </c>
      <c r="I79" s="295">
        <f t="shared" si="45"/>
        <v>100</v>
      </c>
      <c r="J79" s="295">
        <f t="shared" si="45"/>
        <v>100</v>
      </c>
      <c r="K79" s="295"/>
      <c r="L79" s="296"/>
      <c r="M79" s="204"/>
    </row>
    <row r="80" spans="1:24" hidden="1" x14ac:dyDescent="0.25">
      <c r="A80" s="297">
        <v>4</v>
      </c>
      <c r="B80" s="298" t="s">
        <v>205</v>
      </c>
      <c r="C80" s="140">
        <f>+D80+E80</f>
        <v>28.49</v>
      </c>
      <c r="D80" s="140">
        <f>'CĐT- CÁC XÃ'!D15</f>
        <v>28.49</v>
      </c>
      <c r="E80" s="140">
        <f>'CĐT- CÁC XÃ'!E15</f>
        <v>0</v>
      </c>
      <c r="F80" s="140">
        <f>+G80+H80</f>
        <v>28.49</v>
      </c>
      <c r="G80" s="145">
        <f>'CĐT- CÁC XÃ'!G15</f>
        <v>28.49</v>
      </c>
      <c r="H80" s="1098">
        <f>'CĐT- CÁC XÃ'!AI15</f>
        <v>0</v>
      </c>
      <c r="I80" s="295">
        <f t="shared" si="45"/>
        <v>100</v>
      </c>
      <c r="J80" s="295">
        <f t="shared" si="45"/>
        <v>100</v>
      </c>
      <c r="K80" s="295"/>
      <c r="L80" s="296"/>
      <c r="M80" s="204"/>
    </row>
    <row r="81" spans="1:15" hidden="1" x14ac:dyDescent="0.25">
      <c r="A81" s="816">
        <v>8</v>
      </c>
      <c r="B81" s="751" t="s">
        <v>638</v>
      </c>
      <c r="C81" s="143">
        <f t="shared" ref="C81:H81" si="48">+C82</f>
        <v>1300</v>
      </c>
      <c r="D81" s="143">
        <f t="shared" si="48"/>
        <v>0</v>
      </c>
      <c r="E81" s="143">
        <f t="shared" si="48"/>
        <v>1300</v>
      </c>
      <c r="F81" s="143">
        <f t="shared" si="48"/>
        <v>0</v>
      </c>
      <c r="G81" s="143">
        <f t="shared" si="48"/>
        <v>0</v>
      </c>
      <c r="H81" s="1097">
        <f t="shared" si="48"/>
        <v>0</v>
      </c>
      <c r="I81" s="291">
        <f>+F81/C81*100</f>
        <v>0</v>
      </c>
      <c r="J81" s="291"/>
      <c r="K81" s="291">
        <f>+H81/E81*100</f>
        <v>0</v>
      </c>
      <c r="L81" s="296"/>
      <c r="M81" s="204"/>
    </row>
    <row r="82" spans="1:15" hidden="1" x14ac:dyDescent="0.25">
      <c r="A82" s="982" t="s">
        <v>6</v>
      </c>
      <c r="B82" s="752" t="s">
        <v>639</v>
      </c>
      <c r="C82" s="143">
        <f t="shared" ref="C82:H82" si="49">SUM(C83:C92)</f>
        <v>1300</v>
      </c>
      <c r="D82" s="143">
        <f t="shared" si="49"/>
        <v>0</v>
      </c>
      <c r="E82" s="143">
        <f t="shared" si="49"/>
        <v>1300</v>
      </c>
      <c r="F82" s="143">
        <f t="shared" si="49"/>
        <v>0</v>
      </c>
      <c r="G82" s="143">
        <f t="shared" si="49"/>
        <v>0</v>
      </c>
      <c r="H82" s="1097">
        <f t="shared" si="49"/>
        <v>0</v>
      </c>
      <c r="I82" s="291">
        <f>+F82/C82*100</f>
        <v>0</v>
      </c>
      <c r="J82" s="291"/>
      <c r="K82" s="291">
        <f>+H82/E82*100</f>
        <v>0</v>
      </c>
      <c r="L82" s="296"/>
      <c r="M82" s="204"/>
    </row>
    <row r="83" spans="1:15" hidden="1" x14ac:dyDescent="0.25">
      <c r="A83" s="531">
        <v>1</v>
      </c>
      <c r="B83" s="753" t="s">
        <v>640</v>
      </c>
      <c r="C83" s="140">
        <f t="shared" ref="C83:C92" si="50">+D83+E83</f>
        <v>43.112000000000002</v>
      </c>
      <c r="D83" s="140"/>
      <c r="E83" s="140">
        <f>'CĐT- CÁC XÃ'!E26</f>
        <v>43.112000000000002</v>
      </c>
      <c r="F83" s="140">
        <f t="shared" ref="F83:F92" si="51">+G83+H83</f>
        <v>0</v>
      </c>
      <c r="G83" s="145"/>
      <c r="H83" s="1098">
        <f>'CĐT- CÁC XÃ'!AI26</f>
        <v>0</v>
      </c>
      <c r="I83" s="295">
        <f t="shared" ref="I83:I92" si="52">+F83/C83*100</f>
        <v>0</v>
      </c>
      <c r="J83" s="295"/>
      <c r="K83" s="295">
        <f t="shared" ref="K83:K92" si="53">+H83/E83*100</f>
        <v>0</v>
      </c>
      <c r="L83" s="296"/>
      <c r="M83" s="204"/>
    </row>
    <row r="84" spans="1:15" hidden="1" x14ac:dyDescent="0.25">
      <c r="A84" s="531">
        <v>2</v>
      </c>
      <c r="B84" s="753" t="s">
        <v>117</v>
      </c>
      <c r="C84" s="140">
        <f t="shared" si="50"/>
        <v>80.058999999999997</v>
      </c>
      <c r="D84" s="140"/>
      <c r="E84" s="140">
        <f>'CĐT- CÁC XÃ'!E67</f>
        <v>80.058999999999997</v>
      </c>
      <c r="F84" s="140">
        <f t="shared" si="51"/>
        <v>0</v>
      </c>
      <c r="G84" s="145"/>
      <c r="H84" s="1098">
        <f>+'CĐT- CÁC XÃ'!AI67</f>
        <v>0</v>
      </c>
      <c r="I84" s="295">
        <f t="shared" si="52"/>
        <v>0</v>
      </c>
      <c r="J84" s="295"/>
      <c r="K84" s="295">
        <f t="shared" si="53"/>
        <v>0</v>
      </c>
      <c r="L84" s="296"/>
      <c r="M84" s="204"/>
    </row>
    <row r="85" spans="1:15" hidden="1" x14ac:dyDescent="0.25">
      <c r="A85" s="531">
        <v>3</v>
      </c>
      <c r="B85" s="753" t="s">
        <v>119</v>
      </c>
      <c r="C85" s="140">
        <f t="shared" si="50"/>
        <v>75.472999999999999</v>
      </c>
      <c r="D85" s="140"/>
      <c r="E85" s="140">
        <f>+'CĐT- CÁC XÃ'!E109</f>
        <v>75.472999999999999</v>
      </c>
      <c r="F85" s="140">
        <f t="shared" si="51"/>
        <v>0</v>
      </c>
      <c r="G85" s="145"/>
      <c r="H85" s="1098">
        <f>+'CĐT- CÁC XÃ'!AI109</f>
        <v>0</v>
      </c>
      <c r="I85" s="295">
        <f t="shared" si="52"/>
        <v>0</v>
      </c>
      <c r="J85" s="295"/>
      <c r="K85" s="295">
        <f t="shared" si="53"/>
        <v>0</v>
      </c>
      <c r="L85" s="296"/>
      <c r="M85" s="204"/>
    </row>
    <row r="86" spans="1:15" hidden="1" x14ac:dyDescent="0.25">
      <c r="A86" s="531">
        <v>4</v>
      </c>
      <c r="B86" s="753" t="s">
        <v>344</v>
      </c>
      <c r="C86" s="140">
        <f t="shared" si="50"/>
        <v>115.667</v>
      </c>
      <c r="D86" s="140"/>
      <c r="E86" s="140">
        <f>+'CĐT- CÁC XÃ'!E255</f>
        <v>115.667</v>
      </c>
      <c r="F86" s="140">
        <f t="shared" si="51"/>
        <v>0</v>
      </c>
      <c r="G86" s="145"/>
      <c r="H86" s="1098">
        <f>+'CĐT- CÁC XÃ'!AI255</f>
        <v>0</v>
      </c>
      <c r="I86" s="295">
        <f t="shared" si="52"/>
        <v>0</v>
      </c>
      <c r="J86" s="295"/>
      <c r="K86" s="295">
        <f t="shared" si="53"/>
        <v>0</v>
      </c>
      <c r="L86" s="296"/>
      <c r="M86" s="204"/>
    </row>
    <row r="87" spans="1:15" hidden="1" x14ac:dyDescent="0.25">
      <c r="A87" s="531">
        <v>5</v>
      </c>
      <c r="B87" s="753" t="s">
        <v>353</v>
      </c>
      <c r="C87" s="140">
        <f t="shared" si="50"/>
        <v>141.55000000000001</v>
      </c>
      <c r="D87" s="140"/>
      <c r="E87" s="140">
        <f>+'CĐT- CÁC XÃ'!E277</f>
        <v>141.55000000000001</v>
      </c>
      <c r="F87" s="140">
        <f t="shared" si="51"/>
        <v>0</v>
      </c>
      <c r="G87" s="145"/>
      <c r="H87" s="1098">
        <f>'CĐT- CÁC XÃ'!AI277</f>
        <v>0</v>
      </c>
      <c r="I87" s="295">
        <f t="shared" si="52"/>
        <v>0</v>
      </c>
      <c r="J87" s="295"/>
      <c r="K87" s="295">
        <f t="shared" si="53"/>
        <v>0</v>
      </c>
      <c r="L87" s="296"/>
      <c r="M87" s="204"/>
    </row>
    <row r="88" spans="1:15" hidden="1" x14ac:dyDescent="0.25">
      <c r="A88" s="531">
        <v>6</v>
      </c>
      <c r="B88" s="753" t="s">
        <v>350</v>
      </c>
      <c r="C88" s="140">
        <f t="shared" si="50"/>
        <v>172.93299999999999</v>
      </c>
      <c r="D88" s="140"/>
      <c r="E88" s="140">
        <f>'CĐT- CÁC XÃ'!E262</f>
        <v>172.93299999999999</v>
      </c>
      <c r="F88" s="140">
        <f t="shared" si="51"/>
        <v>0</v>
      </c>
      <c r="G88" s="145"/>
      <c r="H88" s="1098">
        <f>'CĐT- CÁC XÃ'!AI262</f>
        <v>0</v>
      </c>
      <c r="I88" s="295">
        <f t="shared" si="52"/>
        <v>0</v>
      </c>
      <c r="J88" s="295"/>
      <c r="K88" s="295">
        <f t="shared" si="53"/>
        <v>0</v>
      </c>
      <c r="L88" s="296"/>
      <c r="M88" s="204"/>
    </row>
    <row r="89" spans="1:15" hidden="1" x14ac:dyDescent="0.25">
      <c r="A89" s="531">
        <v>7</v>
      </c>
      <c r="B89" s="753" t="s">
        <v>105</v>
      </c>
      <c r="C89" s="140">
        <f t="shared" si="50"/>
        <v>232.79499999999999</v>
      </c>
      <c r="D89" s="140"/>
      <c r="E89" s="140">
        <f>'CĐT- CÁC XÃ'!E148</f>
        <v>232.79499999999999</v>
      </c>
      <c r="F89" s="140">
        <f t="shared" si="51"/>
        <v>0</v>
      </c>
      <c r="G89" s="145"/>
      <c r="H89" s="1098">
        <f>'CĐT- CÁC XÃ'!AI148</f>
        <v>0</v>
      </c>
      <c r="I89" s="295">
        <f t="shared" si="52"/>
        <v>0</v>
      </c>
      <c r="J89" s="295"/>
      <c r="K89" s="295">
        <f t="shared" si="53"/>
        <v>0</v>
      </c>
      <c r="L89" s="296"/>
      <c r="M89" s="204"/>
    </row>
    <row r="90" spans="1:15" hidden="1" x14ac:dyDescent="0.25">
      <c r="A90" s="531">
        <v>8</v>
      </c>
      <c r="B90" s="753" t="s">
        <v>302</v>
      </c>
      <c r="C90" s="140">
        <f t="shared" si="50"/>
        <v>137.798</v>
      </c>
      <c r="D90" s="140"/>
      <c r="E90" s="140">
        <f>'CĐT- CÁC XÃ'!E188</f>
        <v>137.798</v>
      </c>
      <c r="F90" s="140">
        <f t="shared" si="51"/>
        <v>0</v>
      </c>
      <c r="G90" s="145"/>
      <c r="H90" s="1098">
        <f>+'CĐT- CÁC XÃ'!AI188</f>
        <v>0</v>
      </c>
      <c r="I90" s="295">
        <f t="shared" si="52"/>
        <v>0</v>
      </c>
      <c r="J90" s="295"/>
      <c r="K90" s="295">
        <f t="shared" si="53"/>
        <v>0</v>
      </c>
      <c r="L90" s="296"/>
      <c r="M90" s="204"/>
    </row>
    <row r="91" spans="1:15" hidden="1" x14ac:dyDescent="0.25">
      <c r="A91" s="531">
        <v>9</v>
      </c>
      <c r="B91" s="753" t="s">
        <v>642</v>
      </c>
      <c r="C91" s="140">
        <f t="shared" si="50"/>
        <v>127.958</v>
      </c>
      <c r="D91" s="140"/>
      <c r="E91" s="140">
        <f>+'CĐT- CÁC XÃ'!E16</f>
        <v>127.958</v>
      </c>
      <c r="F91" s="140">
        <f t="shared" si="51"/>
        <v>0</v>
      </c>
      <c r="G91" s="145"/>
      <c r="H91" s="1098">
        <f>+'CĐT- CÁC XÃ'!AI16</f>
        <v>0</v>
      </c>
      <c r="I91" s="295">
        <f t="shared" si="52"/>
        <v>0</v>
      </c>
      <c r="J91" s="295"/>
      <c r="K91" s="295">
        <f t="shared" si="53"/>
        <v>0</v>
      </c>
      <c r="L91" s="296"/>
      <c r="M91" s="204"/>
    </row>
    <row r="92" spans="1:15" hidden="1" x14ac:dyDescent="0.25">
      <c r="A92" s="531">
        <v>10</v>
      </c>
      <c r="B92" s="753" t="s">
        <v>337</v>
      </c>
      <c r="C92" s="140">
        <f t="shared" si="50"/>
        <v>172.655</v>
      </c>
      <c r="D92" s="140"/>
      <c r="E92" s="140">
        <f>+'CĐT- CÁC XÃ'!E233</f>
        <v>172.655</v>
      </c>
      <c r="F92" s="140">
        <f t="shared" si="51"/>
        <v>0</v>
      </c>
      <c r="G92" s="145"/>
      <c r="H92" s="1098">
        <f>+'CĐT- CÁC XÃ'!AI233</f>
        <v>0</v>
      </c>
      <c r="I92" s="295">
        <f t="shared" si="52"/>
        <v>0</v>
      </c>
      <c r="J92" s="295"/>
      <c r="K92" s="295">
        <f t="shared" si="53"/>
        <v>0</v>
      </c>
      <c r="L92" s="296"/>
      <c r="M92" s="204"/>
    </row>
    <row r="93" spans="1:15" hidden="1" x14ac:dyDescent="0.25">
      <c r="A93" s="816">
        <v>9</v>
      </c>
      <c r="B93" s="751" t="s">
        <v>666</v>
      </c>
      <c r="C93" s="143">
        <f t="shared" ref="C93:H93" si="54">+C94</f>
        <v>390</v>
      </c>
      <c r="D93" s="143">
        <f t="shared" si="54"/>
        <v>0</v>
      </c>
      <c r="E93" s="143">
        <f t="shared" si="54"/>
        <v>390</v>
      </c>
      <c r="F93" s="143">
        <f t="shared" si="54"/>
        <v>0</v>
      </c>
      <c r="G93" s="143">
        <f t="shared" si="54"/>
        <v>0</v>
      </c>
      <c r="H93" s="1097">
        <f t="shared" si="54"/>
        <v>0</v>
      </c>
      <c r="I93" s="291">
        <f>+F93/C93*100</f>
        <v>0</v>
      </c>
      <c r="J93" s="291"/>
      <c r="K93" s="291">
        <f>+H93/E93*100</f>
        <v>0</v>
      </c>
      <c r="L93" s="296"/>
      <c r="M93" s="204"/>
    </row>
    <row r="94" spans="1:15" s="4" customFormat="1" hidden="1" x14ac:dyDescent="0.25">
      <c r="A94" s="746" t="s">
        <v>6</v>
      </c>
      <c r="B94" s="158" t="s">
        <v>663</v>
      </c>
      <c r="C94" s="144">
        <f t="shared" ref="C94:H94" si="55">SUM(C95:C97)</f>
        <v>390</v>
      </c>
      <c r="D94" s="144">
        <f t="shared" si="55"/>
        <v>0</v>
      </c>
      <c r="E94" s="144">
        <f t="shared" si="55"/>
        <v>390</v>
      </c>
      <c r="F94" s="144">
        <f t="shared" si="55"/>
        <v>0</v>
      </c>
      <c r="G94" s="144">
        <f t="shared" si="55"/>
        <v>0</v>
      </c>
      <c r="H94" s="144">
        <f t="shared" si="55"/>
        <v>0</v>
      </c>
      <c r="I94" s="293">
        <f>+F94/C94*100</f>
        <v>0</v>
      </c>
      <c r="J94" s="293"/>
      <c r="K94" s="293">
        <f>+H94/E94*100</f>
        <v>0</v>
      </c>
      <c r="L94" s="747"/>
      <c r="M94" s="748"/>
    </row>
    <row r="95" spans="1:15" hidden="1" x14ac:dyDescent="0.25">
      <c r="A95" s="531"/>
      <c r="B95" s="995" t="s">
        <v>312</v>
      </c>
      <c r="C95" s="140">
        <f>+D95+E95</f>
        <v>97.149000000000001</v>
      </c>
      <c r="D95" s="140"/>
      <c r="E95" s="140">
        <f>'CĐT- CÁC XÃ'!E161</f>
        <v>97.149000000000001</v>
      </c>
      <c r="F95" s="140">
        <f>+G95+H95</f>
        <v>0</v>
      </c>
      <c r="G95" s="145"/>
      <c r="H95" s="1098">
        <f>'CĐT- CÁC XÃ'!AI161</f>
        <v>0</v>
      </c>
      <c r="I95" s="295">
        <f>+F95/C95*100</f>
        <v>0</v>
      </c>
      <c r="J95" s="295"/>
      <c r="K95" s="295">
        <f>+H95/E95*100</f>
        <v>0</v>
      </c>
      <c r="L95" s="296"/>
      <c r="M95" s="204"/>
    </row>
    <row r="96" spans="1:15" hidden="1" x14ac:dyDescent="0.25">
      <c r="A96" s="531"/>
      <c r="B96" s="995" t="s">
        <v>303</v>
      </c>
      <c r="C96" s="140">
        <f>+D96+E96</f>
        <v>79.596000000000004</v>
      </c>
      <c r="D96" s="140"/>
      <c r="E96" s="140">
        <f>'CĐT- CÁC XÃ'!E214</f>
        <v>79.596000000000004</v>
      </c>
      <c r="F96" s="140">
        <f>+G96+H96</f>
        <v>0</v>
      </c>
      <c r="G96" s="145"/>
      <c r="H96" s="1098">
        <f>'CĐT- CÁC XÃ'!AI214</f>
        <v>0</v>
      </c>
      <c r="I96" s="295">
        <f>+F96/C96*100</f>
        <v>0</v>
      </c>
      <c r="J96" s="295"/>
      <c r="K96" s="295">
        <f>+H96/E96*100</f>
        <v>0</v>
      </c>
      <c r="L96" s="296"/>
      <c r="M96" s="204"/>
      <c r="O96" s="1">
        <v>51052.596000000005</v>
      </c>
    </row>
    <row r="97" spans="1:25" hidden="1" x14ac:dyDescent="0.25">
      <c r="A97" s="531"/>
      <c r="B97" s="995" t="s">
        <v>391</v>
      </c>
      <c r="C97" s="140">
        <f>+D97+E97</f>
        <v>213.255</v>
      </c>
      <c r="D97" s="140"/>
      <c r="E97" s="140">
        <f>'CĐT- CÁC XÃ'!E291</f>
        <v>213.255</v>
      </c>
      <c r="F97" s="140">
        <f>+G97+H97</f>
        <v>0</v>
      </c>
      <c r="G97" s="145"/>
      <c r="H97" s="1098">
        <f>'CĐT- CÁC XÃ'!AI291</f>
        <v>0</v>
      </c>
      <c r="I97" s="295">
        <f>+F97/C97*100</f>
        <v>0</v>
      </c>
      <c r="J97" s="295"/>
      <c r="K97" s="295">
        <f>+H97/E97*100</f>
        <v>0</v>
      </c>
      <c r="L97" s="296"/>
      <c r="M97" s="204"/>
    </row>
    <row r="98" spans="1:25" s="1077" customFormat="1" ht="14.25" hidden="1" x14ac:dyDescent="0.2">
      <c r="A98" s="1133">
        <v>10</v>
      </c>
      <c r="B98" s="1100" t="s">
        <v>810</v>
      </c>
      <c r="C98" s="1097">
        <f>+C99</f>
        <v>1300</v>
      </c>
      <c r="D98" s="1097">
        <f t="shared" ref="D98:H98" si="56">+D99</f>
        <v>0</v>
      </c>
      <c r="E98" s="1097">
        <f t="shared" si="56"/>
        <v>1300</v>
      </c>
      <c r="F98" s="1097">
        <f t="shared" si="56"/>
        <v>0</v>
      </c>
      <c r="G98" s="1097">
        <f t="shared" si="56"/>
        <v>0</v>
      </c>
      <c r="H98" s="1097">
        <f t="shared" si="56"/>
        <v>0</v>
      </c>
      <c r="I98" s="1110">
        <f t="shared" ref="I98:I99" si="57">+F98/C98*100</f>
        <v>0</v>
      </c>
      <c r="J98" s="1110"/>
      <c r="K98" s="1110">
        <f t="shared" ref="K98:K99" si="58">+H98/E98*100</f>
        <v>0</v>
      </c>
      <c r="L98" s="1111"/>
      <c r="M98" s="1129"/>
    </row>
    <row r="99" spans="1:25" s="1075" customFormat="1" hidden="1" x14ac:dyDescent="0.25">
      <c r="A99" s="1130"/>
      <c r="B99" s="1143" t="s">
        <v>811</v>
      </c>
      <c r="C99" s="1096">
        <f>+TNMT!C13</f>
        <v>1300</v>
      </c>
      <c r="D99" s="1096">
        <f>+TNMT!D13</f>
        <v>0</v>
      </c>
      <c r="E99" s="1096">
        <f>+TNMT!E13</f>
        <v>1300</v>
      </c>
      <c r="F99" s="1096">
        <f>+TNMT!F13</f>
        <v>0</v>
      </c>
      <c r="G99" s="1098">
        <f>+TNMT!G13</f>
        <v>0</v>
      </c>
      <c r="H99" s="1098">
        <f>+TNMT!AI13</f>
        <v>0</v>
      </c>
      <c r="I99" s="1112">
        <f t="shared" si="57"/>
        <v>0</v>
      </c>
      <c r="J99" s="1112"/>
      <c r="K99" s="1112">
        <f t="shared" si="58"/>
        <v>0</v>
      </c>
      <c r="L99" s="1113"/>
      <c r="M99" s="1101"/>
    </row>
    <row r="100" spans="1:25" hidden="1" x14ac:dyDescent="0.25">
      <c r="A100" s="387" t="s">
        <v>21</v>
      </c>
      <c r="B100" s="330" t="s">
        <v>22</v>
      </c>
      <c r="C100" s="344">
        <f t="shared" ref="C100:H100" si="59">+C101+C254</f>
        <v>137379.23200000002</v>
      </c>
      <c r="D100" s="344">
        <f t="shared" si="59"/>
        <v>12286.232</v>
      </c>
      <c r="E100" s="344">
        <f t="shared" si="59"/>
        <v>125093</v>
      </c>
      <c r="F100" s="344">
        <f t="shared" si="59"/>
        <v>92069.655999999988</v>
      </c>
      <c r="G100" s="344">
        <f t="shared" si="59"/>
        <v>11601.573</v>
      </c>
      <c r="H100" s="344">
        <f t="shared" si="59"/>
        <v>80468.082999999999</v>
      </c>
      <c r="I100" s="331">
        <f t="shared" ref="I100:K103" si="60">+F100/C100*100</f>
        <v>67.018613119048425</v>
      </c>
      <c r="J100" s="331">
        <f t="shared" si="60"/>
        <v>94.427429011596075</v>
      </c>
      <c r="K100" s="331">
        <f t="shared" si="60"/>
        <v>64.326607404091348</v>
      </c>
      <c r="L100" s="345"/>
      <c r="M100" s="499"/>
      <c r="N100" s="13"/>
      <c r="O100" s="13"/>
      <c r="P100" s="13"/>
      <c r="Q100" s="13"/>
      <c r="R100" s="13"/>
      <c r="S100" s="13"/>
      <c r="T100" s="13"/>
      <c r="U100" s="13"/>
      <c r="V100" s="13"/>
      <c r="W100" s="13"/>
      <c r="X100" s="13"/>
    </row>
    <row r="101" spans="1:25" ht="30" hidden="1" x14ac:dyDescent="0.25">
      <c r="A101" s="387" t="s">
        <v>23</v>
      </c>
      <c r="B101" s="330" t="s">
        <v>24</v>
      </c>
      <c r="C101" s="344">
        <f t="shared" ref="C101:H101" si="61">+C102+C176</f>
        <v>109612.58500000001</v>
      </c>
      <c r="D101" s="344">
        <f t="shared" si="61"/>
        <v>9360.5849999999991</v>
      </c>
      <c r="E101" s="344">
        <f t="shared" si="61"/>
        <v>100252</v>
      </c>
      <c r="F101" s="344">
        <f t="shared" si="61"/>
        <v>73276.910999999993</v>
      </c>
      <c r="G101" s="344">
        <f t="shared" si="61"/>
        <v>8790.1990000000005</v>
      </c>
      <c r="H101" s="344">
        <f t="shared" si="61"/>
        <v>64486.712</v>
      </c>
      <c r="I101" s="331">
        <f t="shared" si="60"/>
        <v>66.850819182852035</v>
      </c>
      <c r="J101" s="331">
        <f t="shared" si="60"/>
        <v>93.906513321549895</v>
      </c>
      <c r="K101" s="331">
        <f t="shared" si="60"/>
        <v>64.324613972788569</v>
      </c>
      <c r="L101" s="346"/>
      <c r="M101" s="734"/>
      <c r="N101" s="16"/>
      <c r="O101" s="16"/>
      <c r="P101" s="16"/>
      <c r="Q101" s="16"/>
      <c r="R101" s="16"/>
      <c r="S101" s="16"/>
      <c r="T101" s="16"/>
      <c r="U101" s="16"/>
      <c r="V101" s="16"/>
      <c r="W101" s="16"/>
      <c r="X101" s="16"/>
      <c r="Y101" s="16" t="s">
        <v>17</v>
      </c>
    </row>
    <row r="102" spans="1:25" hidden="1" x14ac:dyDescent="0.25">
      <c r="A102" s="348">
        <v>1</v>
      </c>
      <c r="B102" s="347" t="s">
        <v>309</v>
      </c>
      <c r="C102" s="143">
        <f t="shared" ref="C102:H102" si="62">+C103+C124</f>
        <v>40602.724000000002</v>
      </c>
      <c r="D102" s="143">
        <f t="shared" si="62"/>
        <v>5668.16</v>
      </c>
      <c r="E102" s="143">
        <f t="shared" si="62"/>
        <v>34934.564000000006</v>
      </c>
      <c r="F102" s="143">
        <f t="shared" si="62"/>
        <v>24403.359000000004</v>
      </c>
      <c r="G102" s="143">
        <f t="shared" si="62"/>
        <v>5573.7820000000011</v>
      </c>
      <c r="H102" s="1097">
        <f t="shared" si="62"/>
        <v>18829.577000000001</v>
      </c>
      <c r="I102" s="291">
        <f t="shared" si="60"/>
        <v>60.102763055995958</v>
      </c>
      <c r="J102" s="291">
        <f t="shared" si="60"/>
        <v>98.33494467340374</v>
      </c>
      <c r="K102" s="291">
        <f t="shared" si="60"/>
        <v>53.899562049779689</v>
      </c>
      <c r="L102" s="658"/>
      <c r="M102" s="495"/>
      <c r="N102" s="17"/>
      <c r="O102" s="17"/>
      <c r="P102" s="17"/>
      <c r="Q102" s="17"/>
      <c r="R102" s="17"/>
      <c r="S102" s="17"/>
      <c r="T102" s="17"/>
      <c r="U102" s="17"/>
      <c r="V102" s="17"/>
      <c r="W102" s="17"/>
      <c r="X102" s="17"/>
      <c r="Y102" s="17"/>
    </row>
    <row r="103" spans="1:25" hidden="1" x14ac:dyDescent="0.25">
      <c r="A103" s="348" t="s">
        <v>137</v>
      </c>
      <c r="B103" s="349" t="s">
        <v>94</v>
      </c>
      <c r="C103" s="143">
        <f t="shared" ref="C103:H103" si="63">SUM(C104:C123)</f>
        <v>8968.16</v>
      </c>
      <c r="D103" s="143">
        <f t="shared" si="63"/>
        <v>5668.16</v>
      </c>
      <c r="E103" s="143">
        <f t="shared" si="63"/>
        <v>3300</v>
      </c>
      <c r="F103" s="143">
        <f t="shared" si="63"/>
        <v>8611.6470000000008</v>
      </c>
      <c r="G103" s="143">
        <f>SUM(G104:G123)</f>
        <v>5573.7820000000011</v>
      </c>
      <c r="H103" s="1097">
        <f t="shared" si="63"/>
        <v>3037.8650000000002</v>
      </c>
      <c r="I103" s="291">
        <f t="shared" si="60"/>
        <v>96.024680647981313</v>
      </c>
      <c r="J103" s="291">
        <f t="shared" si="60"/>
        <v>98.33494467340374</v>
      </c>
      <c r="K103" s="291">
        <f t="shared" si="60"/>
        <v>92.056515151515157</v>
      </c>
      <c r="L103" s="343"/>
      <c r="M103" s="498"/>
      <c r="N103" s="418">
        <f>+H103+H177</f>
        <v>28807.254000000001</v>
      </c>
      <c r="O103" s="465">
        <f>+E124+E217</f>
        <v>64834.172000000006</v>
      </c>
      <c r="P103" s="13"/>
      <c r="Q103" s="13"/>
      <c r="R103" s="13"/>
      <c r="S103" s="13"/>
      <c r="T103" s="13"/>
      <c r="U103" s="13"/>
      <c r="V103" s="13"/>
      <c r="W103" s="13"/>
      <c r="X103" s="13"/>
    </row>
    <row r="104" spans="1:25" hidden="1" x14ac:dyDescent="0.25">
      <c r="A104" s="351">
        <v>1</v>
      </c>
      <c r="B104" s="350" t="s">
        <v>200</v>
      </c>
      <c r="C104" s="140">
        <f t="shared" ref="C104:C121" si="64">+D104+E104</f>
        <v>20.675000000000001</v>
      </c>
      <c r="D104" s="145">
        <f>'CĐT- CÁC XÃ'!D36</f>
        <v>20.675000000000001</v>
      </c>
      <c r="E104" s="145">
        <f>'CĐT- CÁC XÃ'!E36</f>
        <v>0</v>
      </c>
      <c r="F104" s="140">
        <f t="shared" ref="F104:F121" si="65">+G104+H104</f>
        <v>9.23</v>
      </c>
      <c r="G104" s="145">
        <f>'CĐT- CÁC XÃ'!G36</f>
        <v>9.23</v>
      </c>
      <c r="H104" s="1098">
        <f>'CĐT- CÁC XÃ'!AI36</f>
        <v>0</v>
      </c>
      <c r="I104" s="295">
        <f t="shared" ref="I104:I115" si="66">+F104/C104*100</f>
        <v>44.643288996372434</v>
      </c>
      <c r="J104" s="295">
        <f t="shared" ref="J104:J115" si="67">+G104/D104*100</f>
        <v>44.643288996372434</v>
      </c>
      <c r="K104" s="295"/>
      <c r="L104" s="350"/>
      <c r="M104" s="503"/>
      <c r="N104" s="21"/>
      <c r="O104" s="21">
        <f>+O103+N103</f>
        <v>93641.426000000007</v>
      </c>
      <c r="P104" s="12"/>
      <c r="Q104" s="12"/>
      <c r="R104" s="12"/>
      <c r="S104" s="12"/>
      <c r="T104" s="12"/>
      <c r="U104" s="12"/>
      <c r="V104" s="12"/>
      <c r="W104" s="12"/>
      <c r="X104" s="12"/>
    </row>
    <row r="105" spans="1:25" hidden="1" x14ac:dyDescent="0.25">
      <c r="A105" s="351">
        <v>2</v>
      </c>
      <c r="B105" s="352" t="s">
        <v>201</v>
      </c>
      <c r="C105" s="140">
        <f t="shared" si="64"/>
        <v>621</v>
      </c>
      <c r="D105" s="140">
        <f>+'CĐT- CÁC XÃ'!D52</f>
        <v>621</v>
      </c>
      <c r="E105" s="140">
        <f>+'CĐT- CÁC XÃ'!E52</f>
        <v>0</v>
      </c>
      <c r="F105" s="140">
        <f t="shared" si="65"/>
        <v>606.86500000000001</v>
      </c>
      <c r="G105" s="145">
        <f>'CĐT- CÁC XÃ'!G52</f>
        <v>606.86500000000001</v>
      </c>
      <c r="H105" s="1098">
        <f>'CĐT- CÁC XÃ'!AI52</f>
        <v>0</v>
      </c>
      <c r="I105" s="295">
        <f t="shared" si="66"/>
        <v>97.723832528180353</v>
      </c>
      <c r="J105" s="295">
        <f t="shared" si="67"/>
        <v>97.723832528180353</v>
      </c>
      <c r="K105" s="295"/>
      <c r="L105" s="469"/>
      <c r="M105" s="503"/>
      <c r="N105" s="12"/>
      <c r="O105" s="12"/>
      <c r="P105" s="12"/>
      <c r="Q105" s="12"/>
      <c r="R105" s="12"/>
      <c r="S105" s="12"/>
      <c r="T105" s="12"/>
      <c r="U105" s="12"/>
      <c r="V105" s="12"/>
      <c r="W105" s="12"/>
      <c r="X105" s="12"/>
    </row>
    <row r="106" spans="1:25" hidden="1" x14ac:dyDescent="0.25">
      <c r="A106" s="351">
        <v>3</v>
      </c>
      <c r="B106" s="352" t="s">
        <v>202</v>
      </c>
      <c r="C106" s="140">
        <f t="shared" si="64"/>
        <v>310.5</v>
      </c>
      <c r="D106" s="140">
        <f>+'CĐT- CÁC XÃ'!D53</f>
        <v>310.5</v>
      </c>
      <c r="E106" s="140">
        <f>+'CĐT- CÁC XÃ'!E53</f>
        <v>0</v>
      </c>
      <c r="F106" s="140">
        <f t="shared" si="65"/>
        <v>303.096</v>
      </c>
      <c r="G106" s="145">
        <f>'CĐT- CÁC XÃ'!G53</f>
        <v>303.096</v>
      </c>
      <c r="H106" s="1098">
        <f>'CĐT- CÁC XÃ'!AI53</f>
        <v>0</v>
      </c>
      <c r="I106" s="295">
        <f t="shared" si="66"/>
        <v>97.615458937198071</v>
      </c>
      <c r="J106" s="295">
        <f t="shared" si="67"/>
        <v>97.615458937198071</v>
      </c>
      <c r="K106" s="295"/>
      <c r="L106" s="335"/>
      <c r="M106" s="493"/>
      <c r="N106" s="12"/>
      <c r="O106" s="12"/>
      <c r="P106" s="12"/>
      <c r="Q106" s="12"/>
      <c r="R106" s="12"/>
      <c r="S106" s="12"/>
      <c r="T106" s="12"/>
      <c r="U106" s="12"/>
      <c r="V106" s="12"/>
      <c r="W106" s="12"/>
      <c r="X106" s="12"/>
    </row>
    <row r="107" spans="1:25" hidden="1" x14ac:dyDescent="0.25">
      <c r="A107" s="351">
        <v>4</v>
      </c>
      <c r="B107" s="353" t="s">
        <v>207</v>
      </c>
      <c r="C107" s="140">
        <f t="shared" si="64"/>
        <v>621</v>
      </c>
      <c r="D107" s="145">
        <f>+'CĐT- CÁC XÃ'!D78</f>
        <v>621</v>
      </c>
      <c r="E107" s="145">
        <f>+'CĐT- CÁC XÃ'!E78</f>
        <v>0</v>
      </c>
      <c r="F107" s="140">
        <f t="shared" si="65"/>
        <v>618.45000000000005</v>
      </c>
      <c r="G107" s="145">
        <f>+'CĐT- CÁC XÃ'!G78</f>
        <v>618.45000000000005</v>
      </c>
      <c r="H107" s="1098">
        <f>+'CĐT- CÁC XÃ'!AI78</f>
        <v>0</v>
      </c>
      <c r="I107" s="295">
        <f t="shared" si="66"/>
        <v>99.589371980676333</v>
      </c>
      <c r="J107" s="295">
        <f t="shared" si="67"/>
        <v>99.589371980676333</v>
      </c>
      <c r="K107" s="295"/>
      <c r="L107" s="335"/>
      <c r="M107" s="493"/>
      <c r="N107" s="12"/>
      <c r="O107" s="12"/>
      <c r="P107" s="12"/>
      <c r="Q107" s="12"/>
      <c r="R107" s="12"/>
      <c r="S107" s="12"/>
      <c r="T107" s="12"/>
      <c r="U107" s="12"/>
      <c r="V107" s="12"/>
      <c r="W107" s="12"/>
      <c r="X107" s="12"/>
    </row>
    <row r="108" spans="1:25" hidden="1" x14ac:dyDescent="0.25">
      <c r="A108" s="351">
        <v>5</v>
      </c>
      <c r="B108" s="354" t="s">
        <v>198</v>
      </c>
      <c r="C108" s="140">
        <f t="shared" si="64"/>
        <v>621</v>
      </c>
      <c r="D108" s="140">
        <f>+'CĐT- CÁC XÃ'!D99</f>
        <v>621</v>
      </c>
      <c r="E108" s="140">
        <f>+'CĐT- CÁC XÃ'!E99</f>
        <v>0</v>
      </c>
      <c r="F108" s="140">
        <f t="shared" si="65"/>
        <v>618.45100000000002</v>
      </c>
      <c r="G108" s="145">
        <f>+'CĐT- CÁC XÃ'!G99</f>
        <v>618.45100000000002</v>
      </c>
      <c r="H108" s="1098">
        <f>+'CĐT- CÁC XÃ'!AI99</f>
        <v>0</v>
      </c>
      <c r="I108" s="295">
        <f t="shared" si="66"/>
        <v>99.589533011272152</v>
      </c>
      <c r="J108" s="295">
        <f t="shared" si="67"/>
        <v>99.589533011272152</v>
      </c>
      <c r="K108" s="295"/>
      <c r="L108" s="350"/>
      <c r="M108" s="503"/>
      <c r="N108" s="12"/>
      <c r="O108" s="12"/>
      <c r="P108" s="12"/>
      <c r="Q108" s="12"/>
      <c r="R108" s="12"/>
      <c r="S108" s="12"/>
      <c r="T108" s="12"/>
      <c r="U108" s="12"/>
      <c r="V108" s="12"/>
      <c r="W108" s="12"/>
      <c r="X108" s="12"/>
    </row>
    <row r="109" spans="1:25" hidden="1" x14ac:dyDescent="0.25">
      <c r="A109" s="351">
        <v>6</v>
      </c>
      <c r="B109" s="354" t="s">
        <v>197</v>
      </c>
      <c r="C109" s="140">
        <f t="shared" si="64"/>
        <v>621</v>
      </c>
      <c r="D109" s="140">
        <f>+'CĐT- CÁC XÃ'!D100</f>
        <v>621</v>
      </c>
      <c r="E109" s="140">
        <f>+'CĐT- CÁC XÃ'!E100</f>
        <v>0</v>
      </c>
      <c r="F109" s="140">
        <f t="shared" si="65"/>
        <v>618.45100000000002</v>
      </c>
      <c r="G109" s="145">
        <f>+'CĐT- CÁC XÃ'!G100</f>
        <v>618.45100000000002</v>
      </c>
      <c r="H109" s="1098">
        <f>+'CĐT- CÁC XÃ'!AI100</f>
        <v>0</v>
      </c>
      <c r="I109" s="295">
        <f t="shared" si="66"/>
        <v>99.589533011272152</v>
      </c>
      <c r="J109" s="295">
        <f t="shared" si="67"/>
        <v>99.589533011272152</v>
      </c>
      <c r="K109" s="295"/>
      <c r="L109" s="350"/>
      <c r="M109" s="503"/>
      <c r="N109" s="12"/>
      <c r="O109" s="12"/>
      <c r="P109" s="12"/>
      <c r="Q109" s="12"/>
      <c r="R109" s="12"/>
      <c r="S109" s="12"/>
      <c r="T109" s="12"/>
      <c r="U109" s="12"/>
      <c r="V109" s="12"/>
      <c r="W109" s="12"/>
      <c r="X109" s="12"/>
    </row>
    <row r="110" spans="1:25" hidden="1" x14ac:dyDescent="0.25">
      <c r="A110" s="351">
        <v>7</v>
      </c>
      <c r="B110" s="354" t="s">
        <v>199</v>
      </c>
      <c r="C110" s="140">
        <f t="shared" si="64"/>
        <v>931.5</v>
      </c>
      <c r="D110" s="141">
        <f>+'CĐT- CÁC XÃ'!D139</f>
        <v>931.5</v>
      </c>
      <c r="E110" s="141">
        <f>+'CĐT- CÁC XÃ'!E139</f>
        <v>0</v>
      </c>
      <c r="F110" s="140">
        <f t="shared" si="65"/>
        <v>931.31500000000005</v>
      </c>
      <c r="G110" s="141">
        <f>+'CĐT- CÁC XÃ'!G139</f>
        <v>931.31500000000005</v>
      </c>
      <c r="H110" s="141">
        <f>+'CĐT- CÁC XÃ'!AI139</f>
        <v>0</v>
      </c>
      <c r="I110" s="295">
        <f t="shared" si="66"/>
        <v>99.980139559849718</v>
      </c>
      <c r="J110" s="295">
        <f t="shared" si="67"/>
        <v>99.980139559849718</v>
      </c>
      <c r="K110" s="295"/>
      <c r="L110" s="809"/>
      <c r="M110" s="487"/>
      <c r="N110" s="8"/>
      <c r="O110" s="8"/>
      <c r="P110" s="8"/>
      <c r="Q110" s="8"/>
      <c r="R110" s="8"/>
      <c r="S110" s="8"/>
      <c r="T110" s="8"/>
      <c r="U110" s="8"/>
      <c r="V110" s="8"/>
      <c r="W110" s="8"/>
      <c r="X110" s="8"/>
    </row>
    <row r="111" spans="1:25" hidden="1" x14ac:dyDescent="0.25">
      <c r="A111" s="351">
        <v>8</v>
      </c>
      <c r="B111" s="352" t="s">
        <v>195</v>
      </c>
      <c r="C111" s="140">
        <f t="shared" si="64"/>
        <v>1242</v>
      </c>
      <c r="D111" s="244">
        <f>+'CĐT- CÁC XÃ'!D154</f>
        <v>1242</v>
      </c>
      <c r="E111" s="244">
        <f>+'CĐT- CÁC XÃ'!E154</f>
        <v>0</v>
      </c>
      <c r="F111" s="140">
        <f t="shared" si="65"/>
        <v>1236.903</v>
      </c>
      <c r="G111" s="141">
        <f>+'CĐT- CÁC XÃ'!G154</f>
        <v>1236.903</v>
      </c>
      <c r="H111" s="141">
        <f>+'CĐT- CÁC XÃ'!AI154</f>
        <v>0</v>
      </c>
      <c r="I111" s="295">
        <f t="shared" si="66"/>
        <v>99.589613526570048</v>
      </c>
      <c r="J111" s="295">
        <f t="shared" si="67"/>
        <v>99.589613526570048</v>
      </c>
      <c r="K111" s="295"/>
      <c r="L111" s="809"/>
      <c r="M111" s="487"/>
      <c r="N111" s="1201" t="s">
        <v>493</v>
      </c>
      <c r="O111" s="8"/>
      <c r="P111" s="8"/>
      <c r="Q111" s="8"/>
      <c r="R111" s="8"/>
      <c r="S111" s="8"/>
      <c r="T111" s="8"/>
      <c r="U111" s="8"/>
      <c r="V111" s="8"/>
      <c r="W111" s="8"/>
      <c r="X111" s="8"/>
    </row>
    <row r="112" spans="1:25" hidden="1" x14ac:dyDescent="0.25">
      <c r="A112" s="351">
        <v>9</v>
      </c>
      <c r="B112" s="352" t="s">
        <v>196</v>
      </c>
      <c r="C112" s="140">
        <f t="shared" si="64"/>
        <v>621</v>
      </c>
      <c r="D112" s="244">
        <f>+'CĐT- CÁC XÃ'!D155</f>
        <v>621</v>
      </c>
      <c r="E112" s="244">
        <f>+'CĐT- CÁC XÃ'!E155</f>
        <v>0</v>
      </c>
      <c r="F112" s="140">
        <f t="shared" si="65"/>
        <v>618.452</v>
      </c>
      <c r="G112" s="141">
        <f>+'CĐT- CÁC XÃ'!G155</f>
        <v>618.452</v>
      </c>
      <c r="H112" s="141">
        <f>+'CĐT- CÁC XÃ'!AI155</f>
        <v>0</v>
      </c>
      <c r="I112" s="295">
        <f t="shared" si="66"/>
        <v>99.589694041867958</v>
      </c>
      <c r="J112" s="295">
        <f t="shared" si="67"/>
        <v>99.589694041867958</v>
      </c>
      <c r="K112" s="295"/>
      <c r="L112" s="809"/>
      <c r="M112" s="487"/>
      <c r="N112" s="1201"/>
      <c r="O112" s="8"/>
      <c r="P112" s="8"/>
      <c r="Q112" s="8"/>
      <c r="R112" s="8"/>
      <c r="S112" s="8"/>
      <c r="T112" s="8"/>
      <c r="U112" s="8"/>
      <c r="V112" s="8"/>
      <c r="W112" s="8"/>
      <c r="X112" s="8"/>
    </row>
    <row r="113" spans="1:24" hidden="1" x14ac:dyDescent="0.25">
      <c r="A113" s="351">
        <v>10</v>
      </c>
      <c r="B113" s="352" t="s">
        <v>31</v>
      </c>
      <c r="C113" s="140">
        <f t="shared" si="64"/>
        <v>18.484999999999999</v>
      </c>
      <c r="D113" s="244">
        <f>'CĐT- CÁC XÃ'!D165</f>
        <v>18.484999999999999</v>
      </c>
      <c r="E113" s="244">
        <f>'CĐT- CÁC XÃ'!E165</f>
        <v>0</v>
      </c>
      <c r="F113" s="140">
        <f t="shared" si="65"/>
        <v>1.653</v>
      </c>
      <c r="G113" s="141">
        <f>'CĐT- CÁC XÃ'!G165</f>
        <v>1.653</v>
      </c>
      <c r="H113" s="141">
        <f>'CĐT- CÁC XÃ'!AI165</f>
        <v>0</v>
      </c>
      <c r="I113" s="295">
        <f t="shared" si="66"/>
        <v>8.9423857181498523</v>
      </c>
      <c r="J113" s="295">
        <f t="shared" si="67"/>
        <v>8.9423857181498523</v>
      </c>
      <c r="K113" s="295"/>
      <c r="L113" s="809"/>
      <c r="M113" s="487"/>
      <c r="N113" s="8"/>
      <c r="O113" s="8"/>
      <c r="P113" s="8"/>
      <c r="Q113" s="8"/>
      <c r="R113" s="8"/>
      <c r="S113" s="8"/>
      <c r="T113" s="8"/>
      <c r="U113" s="8"/>
      <c r="V113" s="8"/>
      <c r="W113" s="8"/>
      <c r="X113" s="8"/>
    </row>
    <row r="114" spans="1:24" hidden="1" x14ac:dyDescent="0.25">
      <c r="A114" s="351">
        <v>11</v>
      </c>
      <c r="B114" s="352" t="s">
        <v>33</v>
      </c>
      <c r="C114" s="140">
        <f t="shared" si="64"/>
        <v>7.6669999999999998</v>
      </c>
      <c r="D114" s="244">
        <f>'CĐT- CÁC XÃ'!D194</f>
        <v>7.6669999999999998</v>
      </c>
      <c r="E114" s="244">
        <f>'CĐT- CÁC XÃ'!E194</f>
        <v>0</v>
      </c>
      <c r="F114" s="140">
        <f t="shared" si="65"/>
        <v>7.3719999999999999</v>
      </c>
      <c r="G114" s="141">
        <f>'CĐT- CÁC XÃ'!G194</f>
        <v>7.3719999999999999</v>
      </c>
      <c r="H114" s="141">
        <f>+'CĐT- CÁC XÃ'!AI194</f>
        <v>0</v>
      </c>
      <c r="I114" s="295">
        <f t="shared" si="66"/>
        <v>96.152341202556414</v>
      </c>
      <c r="J114" s="295">
        <f t="shared" si="67"/>
        <v>96.152341202556414</v>
      </c>
      <c r="K114" s="295"/>
      <c r="L114" s="392"/>
      <c r="M114" s="487"/>
      <c r="N114" s="8"/>
      <c r="O114" s="8"/>
      <c r="P114" s="8"/>
      <c r="Q114" s="8"/>
      <c r="R114" s="8"/>
      <c r="S114" s="8"/>
      <c r="T114" s="8"/>
      <c r="U114" s="8"/>
      <c r="V114" s="8"/>
      <c r="W114" s="8"/>
      <c r="X114" s="8"/>
    </row>
    <row r="115" spans="1:24" hidden="1" x14ac:dyDescent="0.25">
      <c r="A115" s="351">
        <v>12</v>
      </c>
      <c r="B115" s="352" t="s">
        <v>34</v>
      </c>
      <c r="C115" s="140">
        <f t="shared" si="64"/>
        <v>3.5659999999999998</v>
      </c>
      <c r="D115" s="244">
        <f>'CĐT- CÁC XÃ'!D195</f>
        <v>3.5659999999999998</v>
      </c>
      <c r="E115" s="244">
        <f>'CĐT- CÁC XÃ'!E195</f>
        <v>0</v>
      </c>
      <c r="F115" s="140">
        <f t="shared" si="65"/>
        <v>3.544</v>
      </c>
      <c r="G115" s="141">
        <f>'CĐT- CÁC XÃ'!G195</f>
        <v>3.544</v>
      </c>
      <c r="H115" s="141">
        <f>+'CĐT- CÁC XÃ'!AI195</f>
        <v>0</v>
      </c>
      <c r="I115" s="295">
        <f t="shared" si="66"/>
        <v>99.383062254627035</v>
      </c>
      <c r="J115" s="295">
        <f t="shared" si="67"/>
        <v>99.383062254627035</v>
      </c>
      <c r="K115" s="295"/>
      <c r="L115" s="670"/>
      <c r="M115" s="487"/>
      <c r="N115" s="467">
        <f>+H116+H261</f>
        <v>998.28600000000006</v>
      </c>
      <c r="O115" s="8"/>
      <c r="P115" s="8"/>
      <c r="Q115" s="8"/>
      <c r="R115" s="8"/>
      <c r="S115" s="8"/>
      <c r="T115" s="8"/>
      <c r="U115" s="8"/>
      <c r="V115" s="8"/>
      <c r="W115" s="8"/>
      <c r="X115" s="8"/>
    </row>
    <row r="116" spans="1:24" hidden="1" x14ac:dyDescent="0.25">
      <c r="A116" s="351">
        <v>13</v>
      </c>
      <c r="B116" s="350" t="s">
        <v>32</v>
      </c>
      <c r="C116" s="140">
        <f t="shared" si="64"/>
        <v>1000</v>
      </c>
      <c r="D116" s="145">
        <f>'CĐT- CÁC XÃ'!D35</f>
        <v>0</v>
      </c>
      <c r="E116" s="145">
        <f>'CĐT- CÁC XÃ'!E35</f>
        <v>1000</v>
      </c>
      <c r="F116" s="140">
        <f t="shared" si="65"/>
        <v>932.846</v>
      </c>
      <c r="G116" s="145">
        <f>'CĐT- CÁC XÃ'!G35</f>
        <v>0</v>
      </c>
      <c r="H116" s="1098">
        <f>'CĐT- CÁC XÃ'!AI35</f>
        <v>932.846</v>
      </c>
      <c r="I116" s="295">
        <f t="shared" ref="I116:I152" si="68">+F116/C116*100</f>
        <v>93.284599999999998</v>
      </c>
      <c r="J116" s="295"/>
      <c r="K116" s="295">
        <f t="shared" ref="K116:K122" si="69">+H116/E116*100</f>
        <v>93.284599999999998</v>
      </c>
      <c r="L116" s="335"/>
      <c r="M116" s="493"/>
      <c r="N116" s="12"/>
      <c r="O116" s="12"/>
      <c r="P116" s="12"/>
      <c r="Q116" s="12"/>
      <c r="R116" s="12"/>
      <c r="S116" s="12"/>
      <c r="T116" s="12"/>
      <c r="U116" s="12"/>
      <c r="V116" s="12"/>
      <c r="W116" s="12"/>
      <c r="X116" s="12"/>
    </row>
    <row r="117" spans="1:24" s="4" customFormat="1" hidden="1" x14ac:dyDescent="0.25">
      <c r="A117" s="351">
        <v>14</v>
      </c>
      <c r="B117" s="350" t="s">
        <v>255</v>
      </c>
      <c r="C117" s="140">
        <f t="shared" si="64"/>
        <v>450</v>
      </c>
      <c r="D117" s="355">
        <f>+'CĐT- CÁC XÃ'!D115</f>
        <v>0</v>
      </c>
      <c r="E117" s="355">
        <f>+'CĐT- CÁC XÃ'!E115</f>
        <v>450</v>
      </c>
      <c r="F117" s="140">
        <f t="shared" si="65"/>
        <v>418.66700000000003</v>
      </c>
      <c r="G117" s="355">
        <f>+'CĐT- CÁC XÃ'!G115</f>
        <v>0</v>
      </c>
      <c r="H117" s="355">
        <f>+'CĐT- CÁC XÃ'!AI115</f>
        <v>418.66700000000003</v>
      </c>
      <c r="I117" s="295">
        <f t="shared" si="68"/>
        <v>93.037111111111116</v>
      </c>
      <c r="J117" s="295"/>
      <c r="K117" s="295">
        <f t="shared" si="69"/>
        <v>93.037111111111116</v>
      </c>
      <c r="L117" s="339"/>
      <c r="M117" s="494"/>
      <c r="N117" s="18"/>
      <c r="O117" s="18"/>
      <c r="P117" s="18"/>
      <c r="Q117" s="18"/>
      <c r="R117" s="18"/>
      <c r="S117" s="18"/>
      <c r="T117" s="18"/>
      <c r="U117" s="18"/>
      <c r="V117" s="18"/>
      <c r="W117" s="18"/>
      <c r="X117" s="18"/>
    </row>
    <row r="118" spans="1:24" hidden="1" x14ac:dyDescent="0.25">
      <c r="A118" s="351">
        <v>15</v>
      </c>
      <c r="B118" s="298" t="s">
        <v>314</v>
      </c>
      <c r="C118" s="140">
        <f t="shared" si="64"/>
        <v>200</v>
      </c>
      <c r="D118" s="140">
        <f>+'CĐT- CÁC XÃ'!D121</f>
        <v>0</v>
      </c>
      <c r="E118" s="140">
        <f>+'CĐT- CÁC XÃ'!E121</f>
        <v>200</v>
      </c>
      <c r="F118" s="140">
        <f t="shared" si="65"/>
        <v>183.453</v>
      </c>
      <c r="G118" s="145">
        <f>+'CĐT- CÁC XÃ'!G121</f>
        <v>0</v>
      </c>
      <c r="H118" s="1098">
        <f>+'CĐT- CÁC XÃ'!AI121</f>
        <v>183.453</v>
      </c>
      <c r="I118" s="295">
        <f t="shared" si="68"/>
        <v>91.726500000000001</v>
      </c>
      <c r="J118" s="295"/>
      <c r="K118" s="295">
        <f t="shared" si="69"/>
        <v>91.726500000000001</v>
      </c>
      <c r="L118" s="658"/>
      <c r="M118" s="495"/>
      <c r="N118" s="12"/>
      <c r="O118" s="12"/>
      <c r="P118" s="12"/>
      <c r="Q118" s="12"/>
      <c r="R118" s="12"/>
      <c r="S118" s="12"/>
      <c r="T118" s="12"/>
      <c r="U118" s="12"/>
      <c r="V118" s="12"/>
      <c r="W118" s="12"/>
      <c r="X118" s="12"/>
    </row>
    <row r="119" spans="1:24" hidden="1" x14ac:dyDescent="0.25">
      <c r="A119" s="351">
        <v>16</v>
      </c>
      <c r="B119" s="298" t="s">
        <v>315</v>
      </c>
      <c r="C119" s="140">
        <f t="shared" si="64"/>
        <v>200</v>
      </c>
      <c r="D119" s="140">
        <f>+'CĐT- CÁC XÃ'!D122</f>
        <v>0</v>
      </c>
      <c r="E119" s="140">
        <f>+'CĐT- CÁC XÃ'!E122</f>
        <v>200</v>
      </c>
      <c r="F119" s="140">
        <f t="shared" si="65"/>
        <v>183.54400000000001</v>
      </c>
      <c r="G119" s="145">
        <f>+'CĐT- CÁC XÃ'!G122</f>
        <v>0</v>
      </c>
      <c r="H119" s="1098">
        <f>+'CĐT- CÁC XÃ'!AI122</f>
        <v>183.54400000000001</v>
      </c>
      <c r="I119" s="295">
        <f t="shared" si="68"/>
        <v>91.772000000000006</v>
      </c>
      <c r="J119" s="295"/>
      <c r="K119" s="295">
        <f t="shared" si="69"/>
        <v>91.772000000000006</v>
      </c>
      <c r="L119" s="809"/>
      <c r="M119" s="487"/>
      <c r="N119" s="8"/>
      <c r="O119" s="8"/>
      <c r="P119" s="8"/>
      <c r="Q119" s="8"/>
      <c r="R119" s="8"/>
      <c r="S119" s="8"/>
      <c r="T119" s="8"/>
      <c r="U119" s="8"/>
      <c r="V119" s="8"/>
      <c r="W119" s="8"/>
      <c r="X119" s="8"/>
    </row>
    <row r="120" spans="1:24" hidden="1" x14ac:dyDescent="0.25">
      <c r="A120" s="351">
        <v>17</v>
      </c>
      <c r="B120" s="298" t="s">
        <v>29</v>
      </c>
      <c r="C120" s="140">
        <f t="shared" si="64"/>
        <v>450</v>
      </c>
      <c r="D120" s="140">
        <f>+'CĐT- CÁC XÃ'!D123</f>
        <v>0</v>
      </c>
      <c r="E120" s="140">
        <f>+'CĐT- CÁC XÃ'!E123</f>
        <v>450</v>
      </c>
      <c r="F120" s="140">
        <f t="shared" si="65"/>
        <v>424.94799999999998</v>
      </c>
      <c r="G120" s="145">
        <f>+'CĐT- CÁC XÃ'!G123</f>
        <v>0</v>
      </c>
      <c r="H120" s="1098">
        <f>+'CĐT- CÁC XÃ'!AI123</f>
        <v>424.94799999999998</v>
      </c>
      <c r="I120" s="295">
        <f t="shared" si="68"/>
        <v>94.432888888888883</v>
      </c>
      <c r="J120" s="295"/>
      <c r="K120" s="295">
        <f t="shared" si="69"/>
        <v>94.432888888888883</v>
      </c>
      <c r="L120" s="809"/>
      <c r="M120" s="487"/>
      <c r="N120" s="8"/>
      <c r="O120" s="8"/>
      <c r="P120" s="8"/>
      <c r="Q120" s="8"/>
      <c r="R120" s="8"/>
      <c r="S120" s="8"/>
      <c r="T120" s="8"/>
      <c r="U120" s="8"/>
      <c r="V120" s="8"/>
      <c r="W120" s="8"/>
      <c r="X120" s="8"/>
    </row>
    <row r="121" spans="1:24" hidden="1" x14ac:dyDescent="0.25">
      <c r="A121" s="351">
        <v>18</v>
      </c>
      <c r="B121" s="354" t="s">
        <v>28</v>
      </c>
      <c r="C121" s="140">
        <f t="shared" si="64"/>
        <v>300</v>
      </c>
      <c r="D121" s="141">
        <f>+'CĐT- CÁC XÃ'!D138</f>
        <v>0</v>
      </c>
      <c r="E121" s="141">
        <f>+'CĐT- CÁC XÃ'!E138</f>
        <v>300</v>
      </c>
      <c r="F121" s="140">
        <f t="shared" si="65"/>
        <v>294.42700000000002</v>
      </c>
      <c r="G121" s="141">
        <f>+'CĐT- CÁC XÃ'!G138</f>
        <v>0</v>
      </c>
      <c r="H121" s="141">
        <f>+'CĐT- CÁC XÃ'!AI138</f>
        <v>294.42700000000002</v>
      </c>
      <c r="I121" s="295">
        <f t="shared" si="68"/>
        <v>98.14233333333334</v>
      </c>
      <c r="J121" s="295"/>
      <c r="K121" s="295">
        <f t="shared" si="69"/>
        <v>98.14233333333334</v>
      </c>
      <c r="L121" s="809"/>
      <c r="M121" s="487"/>
      <c r="N121" s="8"/>
      <c r="O121" s="8"/>
      <c r="P121" s="8"/>
      <c r="Q121" s="8"/>
      <c r="R121" s="8"/>
      <c r="S121" s="8"/>
      <c r="T121" s="8"/>
      <c r="U121" s="8"/>
      <c r="V121" s="8"/>
      <c r="W121" s="8"/>
      <c r="X121" s="8"/>
    </row>
    <row r="122" spans="1:24" hidden="1" x14ac:dyDescent="0.25">
      <c r="A122" s="351">
        <v>19</v>
      </c>
      <c r="B122" s="352" t="s">
        <v>30</v>
      </c>
      <c r="C122" s="140">
        <f>+D122+E122</f>
        <v>700</v>
      </c>
      <c r="D122" s="244">
        <f>'CĐT- CÁC XÃ'!D196</f>
        <v>0</v>
      </c>
      <c r="E122" s="244">
        <f>'CĐT- CÁC XÃ'!E196</f>
        <v>700</v>
      </c>
      <c r="F122" s="140">
        <f>+G122+H122</f>
        <v>599.98</v>
      </c>
      <c r="G122" s="141">
        <f>'CĐT- CÁC XÃ'!G196</f>
        <v>0</v>
      </c>
      <c r="H122" s="141">
        <f>+'CĐT- CÁC XÃ'!AI196</f>
        <v>599.98</v>
      </c>
      <c r="I122" s="295">
        <f t="shared" si="68"/>
        <v>85.71142857142857</v>
      </c>
      <c r="J122" s="295"/>
      <c r="K122" s="295">
        <f t="shared" si="69"/>
        <v>85.71142857142857</v>
      </c>
      <c r="L122" s="809"/>
      <c r="M122" s="487"/>
      <c r="N122" s="8"/>
      <c r="O122" s="8"/>
      <c r="P122" s="8"/>
      <c r="Q122" s="8"/>
      <c r="R122" s="8"/>
      <c r="S122" s="8"/>
      <c r="T122" s="8"/>
      <c r="U122" s="8"/>
      <c r="V122" s="8"/>
      <c r="W122" s="8"/>
      <c r="X122" s="8"/>
    </row>
    <row r="123" spans="1:24" hidden="1" x14ac:dyDescent="0.25">
      <c r="A123" s="351">
        <v>20</v>
      </c>
      <c r="B123" s="294" t="s">
        <v>407</v>
      </c>
      <c r="C123" s="140">
        <f>'CĐT- CÁC XÃ'!C249</f>
        <v>28.766999999999999</v>
      </c>
      <c r="D123" s="140">
        <f>'CĐT- CÁC XÃ'!D249</f>
        <v>28.766999999999999</v>
      </c>
      <c r="E123" s="140">
        <f>'CĐT- CÁC XÃ'!E249</f>
        <v>0</v>
      </c>
      <c r="F123" s="140">
        <f>+G123+H123</f>
        <v>0</v>
      </c>
      <c r="G123" s="145">
        <f>'CĐT- CÁC XÃ'!G249</f>
        <v>0</v>
      </c>
      <c r="H123" s="1098">
        <f>'CĐT- CÁC XÃ'!AI249</f>
        <v>0</v>
      </c>
      <c r="I123" s="295">
        <f t="shared" si="68"/>
        <v>0</v>
      </c>
      <c r="J123" s="295">
        <f>+G123/D123*100</f>
        <v>0</v>
      </c>
      <c r="K123" s="295"/>
      <c r="L123" s="296"/>
      <c r="M123" s="204"/>
    </row>
    <row r="124" spans="1:24" s="4" customFormat="1" hidden="1" x14ac:dyDescent="0.25">
      <c r="A124" s="356" t="s">
        <v>319</v>
      </c>
      <c r="B124" s="357" t="s">
        <v>295</v>
      </c>
      <c r="C124" s="144">
        <f t="shared" ref="C124:H124" si="70">+C125+C152</f>
        <v>31634.564000000006</v>
      </c>
      <c r="D124" s="144">
        <f t="shared" si="70"/>
        <v>0</v>
      </c>
      <c r="E124" s="144">
        <f t="shared" si="70"/>
        <v>31634.564000000006</v>
      </c>
      <c r="F124" s="144">
        <f t="shared" si="70"/>
        <v>15791.712000000001</v>
      </c>
      <c r="G124" s="144">
        <f t="shared" si="70"/>
        <v>0</v>
      </c>
      <c r="H124" s="144">
        <f t="shared" si="70"/>
        <v>15791.712000000001</v>
      </c>
      <c r="I124" s="293">
        <f t="shared" si="68"/>
        <v>49.919170689376337</v>
      </c>
      <c r="J124" s="293"/>
      <c r="K124" s="293">
        <f t="shared" ref="K124:K152" si="71">+H124/E124*100</f>
        <v>49.919170689376337</v>
      </c>
      <c r="L124" s="358"/>
      <c r="M124" s="488"/>
      <c r="N124" s="474">
        <f>+H124+H217</f>
        <v>35679.457999999999</v>
      </c>
      <c r="O124" s="20"/>
      <c r="P124" s="20"/>
      <c r="Q124" s="20"/>
      <c r="R124" s="20"/>
      <c r="S124" s="20"/>
      <c r="T124" s="20"/>
      <c r="U124" s="20"/>
      <c r="V124" s="20"/>
      <c r="W124" s="20"/>
      <c r="X124" s="20"/>
    </row>
    <row r="125" spans="1:24" s="4" customFormat="1" hidden="1" x14ac:dyDescent="0.25">
      <c r="A125" s="356" t="s">
        <v>52</v>
      </c>
      <c r="B125" s="357" t="s">
        <v>320</v>
      </c>
      <c r="C125" s="144">
        <f t="shared" ref="C125:H125" si="72">SUM(C126:C151)</f>
        <v>13803</v>
      </c>
      <c r="D125" s="144">
        <f t="shared" si="72"/>
        <v>0</v>
      </c>
      <c r="E125" s="144">
        <f t="shared" si="72"/>
        <v>13803</v>
      </c>
      <c r="F125" s="144">
        <f t="shared" si="72"/>
        <v>7960.8180000000002</v>
      </c>
      <c r="G125" s="144">
        <f t="shared" si="72"/>
        <v>0</v>
      </c>
      <c r="H125" s="144">
        <f t="shared" si="72"/>
        <v>7960.8180000000002</v>
      </c>
      <c r="I125" s="293">
        <f t="shared" si="68"/>
        <v>57.674549011084551</v>
      </c>
      <c r="J125" s="293"/>
      <c r="K125" s="293">
        <f t="shared" si="71"/>
        <v>57.674549011084551</v>
      </c>
      <c r="L125" s="358"/>
      <c r="M125" s="488"/>
      <c r="N125" s="433">
        <f>+E125+E218</f>
        <v>26485</v>
      </c>
      <c r="O125" s="431"/>
      <c r="P125" s="20"/>
      <c r="Q125" s="20"/>
      <c r="R125" s="20"/>
      <c r="S125" s="20"/>
      <c r="T125" s="20"/>
      <c r="U125" s="20"/>
      <c r="V125" s="20"/>
      <c r="W125" s="20"/>
      <c r="X125" s="20"/>
    </row>
    <row r="126" spans="1:24" hidden="1" x14ac:dyDescent="0.25">
      <c r="A126" s="297">
        <v>1</v>
      </c>
      <c r="B126" s="294" t="s">
        <v>378</v>
      </c>
      <c r="C126" s="140">
        <f>'CĐT- CÁC XÃ'!C288</f>
        <v>2011</v>
      </c>
      <c r="D126" s="140">
        <f>'CĐT- CÁC XÃ'!D288</f>
        <v>0</v>
      </c>
      <c r="E126" s="140">
        <f>'CĐT- CÁC XÃ'!E288</f>
        <v>2011</v>
      </c>
      <c r="F126" s="140">
        <f>+G126+H126</f>
        <v>1533.4780000000001</v>
      </c>
      <c r="G126" s="145">
        <f>'CĐT- CÁC XÃ'!G288</f>
        <v>0</v>
      </c>
      <c r="H126" s="382">
        <f>'CĐT- CÁC XÃ'!AI288</f>
        <v>1533.4780000000001</v>
      </c>
      <c r="I126" s="295">
        <f t="shared" si="68"/>
        <v>76.254500248632525</v>
      </c>
      <c r="J126" s="295"/>
      <c r="K126" s="295">
        <f t="shared" si="71"/>
        <v>76.254500248632525</v>
      </c>
      <c r="L126" s="1174" t="s">
        <v>320</v>
      </c>
      <c r="M126" s="487"/>
    </row>
    <row r="127" spans="1:24" hidden="1" x14ac:dyDescent="0.25">
      <c r="A127" s="367">
        <v>2</v>
      </c>
      <c r="B127" s="352" t="s">
        <v>261</v>
      </c>
      <c r="C127" s="140">
        <f>+D127+E127</f>
        <v>190</v>
      </c>
      <c r="D127" s="244">
        <f>'CĐT- CÁC XÃ'!D38</f>
        <v>0</v>
      </c>
      <c r="E127" s="244">
        <f>'CĐT- CÁC XÃ'!E38</f>
        <v>190</v>
      </c>
      <c r="F127" s="140">
        <f>+G127+H127</f>
        <v>18.306999999999999</v>
      </c>
      <c r="G127" s="141">
        <f>'CĐT- CÁC XÃ'!G38</f>
        <v>0</v>
      </c>
      <c r="H127" s="141">
        <f>+'CĐT- CÁC XÃ'!AI38</f>
        <v>18.306999999999999</v>
      </c>
      <c r="I127" s="295">
        <f t="shared" si="68"/>
        <v>9.6352631578947356</v>
      </c>
      <c r="J127" s="295"/>
      <c r="K127" s="295">
        <f t="shared" si="71"/>
        <v>9.6352631578947356</v>
      </c>
      <c r="L127" s="1175"/>
      <c r="M127" s="487"/>
      <c r="N127" s="8"/>
      <c r="O127" s="8"/>
      <c r="P127" s="8"/>
      <c r="Q127" s="8"/>
      <c r="R127" s="8"/>
      <c r="S127" s="8"/>
      <c r="T127" s="8"/>
      <c r="U127" s="8"/>
      <c r="V127" s="8"/>
      <c r="W127" s="8"/>
      <c r="X127" s="8"/>
    </row>
    <row r="128" spans="1:24" hidden="1" x14ac:dyDescent="0.25">
      <c r="A128" s="297">
        <v>3</v>
      </c>
      <c r="B128" s="352" t="s">
        <v>262</v>
      </c>
      <c r="C128" s="140">
        <f t="shared" ref="C128:C175" si="73">+D128+E128</f>
        <v>600</v>
      </c>
      <c r="D128" s="244">
        <f>'CĐT- CÁC XÃ'!D39</f>
        <v>0</v>
      </c>
      <c r="E128" s="244">
        <f>'CĐT- CÁC XÃ'!E39</f>
        <v>600</v>
      </c>
      <c r="F128" s="140">
        <f t="shared" ref="F128:F175" si="74">+G128+H128</f>
        <v>579.51900000000001</v>
      </c>
      <c r="G128" s="141">
        <f>'CĐT- CÁC XÃ'!G39</f>
        <v>0</v>
      </c>
      <c r="H128" s="141">
        <f>+'CĐT- CÁC XÃ'!AI39</f>
        <v>579.51900000000001</v>
      </c>
      <c r="I128" s="295">
        <f t="shared" si="68"/>
        <v>96.586500000000001</v>
      </c>
      <c r="J128" s="295"/>
      <c r="K128" s="295">
        <f t="shared" si="71"/>
        <v>96.586500000000001</v>
      </c>
      <c r="L128" s="1175"/>
      <c r="M128" s="487"/>
      <c r="N128" s="8"/>
      <c r="O128" s="8"/>
      <c r="P128" s="8"/>
      <c r="Q128" s="8"/>
      <c r="R128" s="8"/>
      <c r="S128" s="8"/>
      <c r="T128" s="8"/>
      <c r="U128" s="8"/>
      <c r="V128" s="8"/>
      <c r="W128" s="8"/>
      <c r="X128" s="8"/>
    </row>
    <row r="129" spans="1:24" hidden="1" x14ac:dyDescent="0.25">
      <c r="A129" s="367">
        <v>4</v>
      </c>
      <c r="B129" s="352" t="s">
        <v>263</v>
      </c>
      <c r="C129" s="140">
        <f t="shared" si="73"/>
        <v>560</v>
      </c>
      <c r="D129" s="244">
        <f>'CĐT- CÁC XÃ'!D40</f>
        <v>0</v>
      </c>
      <c r="E129" s="244">
        <f>'CĐT- CÁC XÃ'!E40</f>
        <v>560</v>
      </c>
      <c r="F129" s="140">
        <f t="shared" si="74"/>
        <v>20.988</v>
      </c>
      <c r="G129" s="141">
        <f>'CĐT- CÁC XÃ'!G40</f>
        <v>0</v>
      </c>
      <c r="H129" s="141">
        <f>+'CĐT- CÁC XÃ'!AI40</f>
        <v>20.988</v>
      </c>
      <c r="I129" s="295">
        <f t="shared" si="68"/>
        <v>3.7478571428571432</v>
      </c>
      <c r="J129" s="295"/>
      <c r="K129" s="295">
        <f t="shared" si="71"/>
        <v>3.7478571428571432</v>
      </c>
      <c r="L129" s="1175"/>
      <c r="M129" s="487"/>
      <c r="N129" s="8"/>
      <c r="O129" s="8"/>
      <c r="P129" s="8"/>
      <c r="Q129" s="8"/>
      <c r="R129" s="8"/>
      <c r="S129" s="8"/>
      <c r="T129" s="8"/>
      <c r="U129" s="8"/>
      <c r="V129" s="8"/>
      <c r="W129" s="8"/>
      <c r="X129" s="8"/>
    </row>
    <row r="130" spans="1:24" hidden="1" x14ac:dyDescent="0.25">
      <c r="A130" s="297">
        <v>5</v>
      </c>
      <c r="B130" s="352" t="s">
        <v>287</v>
      </c>
      <c r="C130" s="140">
        <f t="shared" si="73"/>
        <v>400</v>
      </c>
      <c r="D130" s="244">
        <f>'CĐT- CÁC XÃ'!D85</f>
        <v>0</v>
      </c>
      <c r="E130" s="244">
        <f>'CĐT- CÁC XÃ'!E85</f>
        <v>400</v>
      </c>
      <c r="F130" s="140">
        <f t="shared" si="74"/>
        <v>343.12700000000001</v>
      </c>
      <c r="G130" s="141">
        <f>'CĐT- CÁC XÃ'!G85</f>
        <v>0</v>
      </c>
      <c r="H130" s="141">
        <f>'CĐT- CÁC XÃ'!AI85</f>
        <v>343.12700000000001</v>
      </c>
      <c r="I130" s="295">
        <f t="shared" si="68"/>
        <v>85.781750000000002</v>
      </c>
      <c r="J130" s="295"/>
      <c r="K130" s="295">
        <f t="shared" si="71"/>
        <v>85.781750000000002</v>
      </c>
      <c r="L130" s="1175"/>
      <c r="M130" s="487"/>
      <c r="N130" s="8"/>
      <c r="O130" s="8"/>
      <c r="P130" s="8"/>
      <c r="Q130" s="8"/>
      <c r="R130" s="8"/>
      <c r="S130" s="8"/>
      <c r="T130" s="8"/>
      <c r="U130" s="8"/>
      <c r="V130" s="8"/>
      <c r="W130" s="8"/>
      <c r="X130" s="8"/>
    </row>
    <row r="131" spans="1:24" hidden="1" x14ac:dyDescent="0.25">
      <c r="A131" s="367">
        <v>6</v>
      </c>
      <c r="B131" s="352" t="s">
        <v>288</v>
      </c>
      <c r="C131" s="140">
        <f t="shared" si="73"/>
        <v>200</v>
      </c>
      <c r="D131" s="244">
        <f>'CĐT- CÁC XÃ'!D86</f>
        <v>0</v>
      </c>
      <c r="E131" s="244">
        <f>'CĐT- CÁC XÃ'!E86</f>
        <v>200</v>
      </c>
      <c r="F131" s="140">
        <f t="shared" si="74"/>
        <v>180.715</v>
      </c>
      <c r="G131" s="141">
        <f>'CĐT- CÁC XÃ'!G86</f>
        <v>0</v>
      </c>
      <c r="H131" s="141">
        <f>'CĐT- CÁC XÃ'!AI86</f>
        <v>180.715</v>
      </c>
      <c r="I131" s="295">
        <f t="shared" si="68"/>
        <v>90.357500000000002</v>
      </c>
      <c r="J131" s="295"/>
      <c r="K131" s="295">
        <f t="shared" si="71"/>
        <v>90.357500000000002</v>
      </c>
      <c r="L131" s="1175"/>
      <c r="M131" s="487"/>
      <c r="N131" s="8"/>
      <c r="O131" s="8"/>
      <c r="P131" s="8"/>
      <c r="Q131" s="8"/>
      <c r="R131" s="8"/>
      <c r="S131" s="8"/>
      <c r="T131" s="8"/>
      <c r="U131" s="8"/>
      <c r="V131" s="8"/>
      <c r="W131" s="8"/>
      <c r="X131" s="8"/>
    </row>
    <row r="132" spans="1:24" hidden="1" x14ac:dyDescent="0.25">
      <c r="A132" s="297">
        <v>7</v>
      </c>
      <c r="B132" s="352" t="s">
        <v>289</v>
      </c>
      <c r="C132" s="140">
        <f t="shared" si="73"/>
        <v>450</v>
      </c>
      <c r="D132" s="244">
        <f>'CĐT- CÁC XÃ'!D87</f>
        <v>0</v>
      </c>
      <c r="E132" s="244">
        <f>'CĐT- CÁC XÃ'!E87</f>
        <v>450</v>
      </c>
      <c r="F132" s="140">
        <f t="shared" si="74"/>
        <v>428.226</v>
      </c>
      <c r="G132" s="141">
        <f>'CĐT- CÁC XÃ'!G87</f>
        <v>0</v>
      </c>
      <c r="H132" s="141">
        <f>'CĐT- CÁC XÃ'!AI87</f>
        <v>428.226</v>
      </c>
      <c r="I132" s="295">
        <f t="shared" si="68"/>
        <v>95.161333333333332</v>
      </c>
      <c r="J132" s="295"/>
      <c r="K132" s="295">
        <f t="shared" si="71"/>
        <v>95.161333333333332</v>
      </c>
      <c r="L132" s="1175"/>
      <c r="M132" s="487"/>
      <c r="N132" s="8"/>
      <c r="O132" s="8"/>
      <c r="P132" s="8"/>
      <c r="Q132" s="8"/>
      <c r="R132" s="8"/>
      <c r="S132" s="8"/>
      <c r="T132" s="8"/>
      <c r="U132" s="8"/>
      <c r="V132" s="8"/>
      <c r="W132" s="8"/>
      <c r="X132" s="8"/>
    </row>
    <row r="133" spans="1:24" hidden="1" x14ac:dyDescent="0.25">
      <c r="A133" s="367">
        <v>8</v>
      </c>
      <c r="B133" s="352" t="s">
        <v>290</v>
      </c>
      <c r="C133" s="140">
        <f t="shared" si="73"/>
        <v>400</v>
      </c>
      <c r="D133" s="244">
        <f>'CĐT- CÁC XÃ'!D88</f>
        <v>0</v>
      </c>
      <c r="E133" s="244">
        <f>'CĐT- CÁC XÃ'!E88</f>
        <v>400</v>
      </c>
      <c r="F133" s="140">
        <f t="shared" si="74"/>
        <v>0</v>
      </c>
      <c r="G133" s="141">
        <f>'CĐT- CÁC XÃ'!G88</f>
        <v>0</v>
      </c>
      <c r="H133" s="141">
        <f>'CĐT- CÁC XÃ'!AI88</f>
        <v>0</v>
      </c>
      <c r="I133" s="295">
        <f t="shared" si="68"/>
        <v>0</v>
      </c>
      <c r="J133" s="295"/>
      <c r="K133" s="295">
        <f t="shared" si="71"/>
        <v>0</v>
      </c>
      <c r="L133" s="1175"/>
      <c r="M133" s="487"/>
      <c r="N133" s="8"/>
      <c r="O133" s="8"/>
      <c r="P133" s="8"/>
      <c r="Q133" s="8"/>
      <c r="R133" s="8"/>
      <c r="S133" s="8"/>
      <c r="T133" s="8"/>
      <c r="U133" s="8"/>
      <c r="V133" s="8"/>
      <c r="W133" s="8"/>
      <c r="X133" s="8"/>
    </row>
    <row r="134" spans="1:24" hidden="1" x14ac:dyDescent="0.25">
      <c r="A134" s="297">
        <v>9</v>
      </c>
      <c r="B134" s="352" t="s">
        <v>291</v>
      </c>
      <c r="C134" s="140">
        <f t="shared" si="73"/>
        <v>500</v>
      </c>
      <c r="D134" s="244">
        <f>'CĐT- CÁC XÃ'!D89</f>
        <v>0</v>
      </c>
      <c r="E134" s="244">
        <f>'CĐT- CÁC XÃ'!E89</f>
        <v>500</v>
      </c>
      <c r="F134" s="140">
        <f t="shared" si="74"/>
        <v>450.36099999999999</v>
      </c>
      <c r="G134" s="141">
        <f>'CĐT- CÁC XÃ'!G89</f>
        <v>0</v>
      </c>
      <c r="H134" s="141">
        <f>'CĐT- CÁC XÃ'!AI89</f>
        <v>450.36099999999999</v>
      </c>
      <c r="I134" s="295">
        <f t="shared" si="68"/>
        <v>90.072200000000009</v>
      </c>
      <c r="J134" s="295"/>
      <c r="K134" s="295">
        <f t="shared" si="71"/>
        <v>90.072200000000009</v>
      </c>
      <c r="L134" s="1175"/>
      <c r="M134" s="487"/>
      <c r="N134" s="8"/>
      <c r="O134" s="8"/>
      <c r="P134" s="8"/>
      <c r="Q134" s="8"/>
      <c r="R134" s="8"/>
      <c r="S134" s="8"/>
      <c r="T134" s="8"/>
      <c r="U134" s="8"/>
      <c r="V134" s="8"/>
      <c r="W134" s="8"/>
      <c r="X134" s="8"/>
    </row>
    <row r="135" spans="1:24" hidden="1" x14ac:dyDescent="0.25">
      <c r="A135" s="367">
        <v>10</v>
      </c>
      <c r="B135" s="352" t="s">
        <v>282</v>
      </c>
      <c r="C135" s="140">
        <f t="shared" si="73"/>
        <v>1800</v>
      </c>
      <c r="D135" s="244">
        <f>'CĐT- CÁC XÃ'!D102</f>
        <v>0</v>
      </c>
      <c r="E135" s="244">
        <f>'CĐT- CÁC XÃ'!E102</f>
        <v>1800</v>
      </c>
      <c r="F135" s="140">
        <f t="shared" si="74"/>
        <v>1720.789</v>
      </c>
      <c r="G135" s="141">
        <f>'CĐT- CÁC XÃ'!G102</f>
        <v>0</v>
      </c>
      <c r="H135" s="141">
        <f>'CĐT- CÁC XÃ'!AI102</f>
        <v>1720.789</v>
      </c>
      <c r="I135" s="295">
        <f t="shared" si="68"/>
        <v>95.599388888888896</v>
      </c>
      <c r="J135" s="295"/>
      <c r="K135" s="295">
        <f t="shared" si="71"/>
        <v>95.599388888888896</v>
      </c>
      <c r="L135" s="1175"/>
      <c r="M135" s="487"/>
      <c r="N135" s="8"/>
      <c r="O135" s="8"/>
      <c r="P135" s="8"/>
      <c r="Q135" s="8"/>
      <c r="R135" s="8"/>
      <c r="S135" s="8"/>
      <c r="T135" s="8"/>
      <c r="U135" s="8"/>
      <c r="V135" s="8"/>
      <c r="W135" s="8"/>
      <c r="X135" s="8"/>
    </row>
    <row r="136" spans="1:24" hidden="1" x14ac:dyDescent="0.25">
      <c r="A136" s="297">
        <v>11</v>
      </c>
      <c r="B136" s="354" t="s">
        <v>316</v>
      </c>
      <c r="C136" s="140">
        <f t="shared" si="73"/>
        <v>400</v>
      </c>
      <c r="D136" s="140">
        <f>'CĐT- CÁC XÃ'!D125</f>
        <v>0</v>
      </c>
      <c r="E136" s="140">
        <f>'CĐT- CÁC XÃ'!E125</f>
        <v>400</v>
      </c>
      <c r="F136" s="140">
        <f t="shared" si="74"/>
        <v>0</v>
      </c>
      <c r="G136" s="141">
        <f>'CĐT- CÁC XÃ'!G125</f>
        <v>0</v>
      </c>
      <c r="H136" s="141">
        <f>+'CĐT- CÁC XÃ'!AI125</f>
        <v>0</v>
      </c>
      <c r="I136" s="295">
        <f t="shared" si="68"/>
        <v>0</v>
      </c>
      <c r="J136" s="295"/>
      <c r="K136" s="295">
        <f t="shared" si="71"/>
        <v>0</v>
      </c>
      <c r="L136" s="1175"/>
      <c r="M136" s="487"/>
      <c r="N136" s="8"/>
      <c r="O136" s="8"/>
      <c r="P136" s="8"/>
      <c r="Q136" s="8"/>
      <c r="R136" s="8"/>
      <c r="S136" s="8"/>
      <c r="T136" s="8"/>
      <c r="U136" s="8"/>
      <c r="V136" s="8"/>
      <c r="W136" s="8"/>
      <c r="X136" s="8"/>
    </row>
    <row r="137" spans="1:24" hidden="1" x14ac:dyDescent="0.25">
      <c r="A137" s="367">
        <v>12</v>
      </c>
      <c r="B137" s="354" t="s">
        <v>317</v>
      </c>
      <c r="C137" s="140">
        <f t="shared" si="73"/>
        <v>200</v>
      </c>
      <c r="D137" s="140">
        <f>'CĐT- CÁC XÃ'!D126</f>
        <v>0</v>
      </c>
      <c r="E137" s="140">
        <f>'CĐT- CÁC XÃ'!E126</f>
        <v>200</v>
      </c>
      <c r="F137" s="140">
        <f t="shared" si="74"/>
        <v>191.75</v>
      </c>
      <c r="G137" s="141">
        <f>'CĐT- CÁC XÃ'!G126</f>
        <v>0</v>
      </c>
      <c r="H137" s="141">
        <f>+'CĐT- CÁC XÃ'!AI126</f>
        <v>191.75</v>
      </c>
      <c r="I137" s="295">
        <f t="shared" si="68"/>
        <v>95.875</v>
      </c>
      <c r="J137" s="295"/>
      <c r="K137" s="295">
        <f t="shared" si="71"/>
        <v>95.875</v>
      </c>
      <c r="L137" s="1175"/>
      <c r="M137" s="487"/>
      <c r="N137" s="8"/>
      <c r="O137" s="8"/>
      <c r="P137" s="8"/>
      <c r="Q137" s="8"/>
      <c r="R137" s="8"/>
      <c r="S137" s="8"/>
      <c r="T137" s="8"/>
      <c r="U137" s="8"/>
      <c r="V137" s="8"/>
      <c r="W137" s="8"/>
      <c r="X137" s="8"/>
    </row>
    <row r="138" spans="1:24" hidden="1" x14ac:dyDescent="0.25">
      <c r="A138" s="297">
        <v>13</v>
      </c>
      <c r="B138" s="354" t="s">
        <v>318</v>
      </c>
      <c r="C138" s="140">
        <f t="shared" si="73"/>
        <v>161</v>
      </c>
      <c r="D138" s="140">
        <f>'CĐT- CÁC XÃ'!D127</f>
        <v>0</v>
      </c>
      <c r="E138" s="140">
        <f>'CĐT- CÁC XÃ'!E127</f>
        <v>161</v>
      </c>
      <c r="F138" s="140">
        <f t="shared" si="74"/>
        <v>154.249</v>
      </c>
      <c r="G138" s="141">
        <f>'CĐT- CÁC XÃ'!G127</f>
        <v>0</v>
      </c>
      <c r="H138" s="141">
        <f>+'CĐT- CÁC XÃ'!AI127</f>
        <v>154.249</v>
      </c>
      <c r="I138" s="295">
        <f t="shared" si="68"/>
        <v>95.806832298136641</v>
      </c>
      <c r="J138" s="295"/>
      <c r="K138" s="295">
        <f t="shared" si="71"/>
        <v>95.806832298136641</v>
      </c>
      <c r="L138" s="1175"/>
      <c r="M138" s="487"/>
      <c r="N138" s="8"/>
      <c r="O138" s="8"/>
      <c r="P138" s="8"/>
      <c r="Q138" s="8"/>
      <c r="R138" s="8"/>
      <c r="S138" s="8"/>
      <c r="T138" s="8"/>
      <c r="U138" s="8"/>
      <c r="V138" s="8"/>
      <c r="W138" s="8"/>
      <c r="X138" s="8"/>
    </row>
    <row r="139" spans="1:24" hidden="1" x14ac:dyDescent="0.25">
      <c r="A139" s="367">
        <v>14</v>
      </c>
      <c r="B139" s="340" t="s">
        <v>257</v>
      </c>
      <c r="C139" s="140">
        <f t="shared" si="73"/>
        <v>515</v>
      </c>
      <c r="D139" s="341">
        <f>'CĐT- CÁC XÃ'!D141</f>
        <v>0</v>
      </c>
      <c r="E139" s="341">
        <f>'CĐT- CÁC XÃ'!E141</f>
        <v>515</v>
      </c>
      <c r="F139" s="140">
        <f t="shared" si="74"/>
        <v>400</v>
      </c>
      <c r="G139" s="141">
        <f>'CĐT- CÁC XÃ'!G141</f>
        <v>0</v>
      </c>
      <c r="H139" s="141">
        <f>'CĐT- CÁC XÃ'!AI141</f>
        <v>400</v>
      </c>
      <c r="I139" s="295">
        <f t="shared" si="68"/>
        <v>77.669902912621353</v>
      </c>
      <c r="J139" s="295"/>
      <c r="K139" s="295">
        <f t="shared" si="71"/>
        <v>77.669902912621353</v>
      </c>
      <c r="L139" s="1175"/>
      <c r="M139" s="487"/>
      <c r="N139" s="8"/>
      <c r="O139" s="8"/>
      <c r="P139" s="8"/>
      <c r="Q139" s="8"/>
      <c r="R139" s="8"/>
      <c r="S139" s="8"/>
      <c r="T139" s="8"/>
      <c r="U139" s="8"/>
      <c r="V139" s="8"/>
      <c r="W139" s="8"/>
      <c r="X139" s="8"/>
    </row>
    <row r="140" spans="1:24" hidden="1" x14ac:dyDescent="0.25">
      <c r="A140" s="297">
        <v>15</v>
      </c>
      <c r="B140" s="368" t="s">
        <v>266</v>
      </c>
      <c r="C140" s="140">
        <f t="shared" si="73"/>
        <v>300</v>
      </c>
      <c r="D140" s="369">
        <f>'CĐT- CÁC XÃ'!D167</f>
        <v>0</v>
      </c>
      <c r="E140" s="369">
        <f>'CĐT- CÁC XÃ'!E167</f>
        <v>300</v>
      </c>
      <c r="F140" s="140">
        <f t="shared" si="74"/>
        <v>289.75</v>
      </c>
      <c r="G140" s="141">
        <f>'CĐT- CÁC XÃ'!G167</f>
        <v>0</v>
      </c>
      <c r="H140" s="141">
        <f>'CĐT- CÁC XÃ'!AI167</f>
        <v>289.75</v>
      </c>
      <c r="I140" s="295">
        <f t="shared" si="68"/>
        <v>96.583333333333329</v>
      </c>
      <c r="J140" s="295"/>
      <c r="K140" s="295">
        <f t="shared" si="71"/>
        <v>96.583333333333329</v>
      </c>
      <c r="L140" s="1175"/>
      <c r="M140" s="487"/>
      <c r="N140" s="8"/>
      <c r="O140" s="8"/>
      <c r="P140" s="8"/>
      <c r="Q140" s="8"/>
      <c r="R140" s="8"/>
      <c r="S140" s="8"/>
      <c r="T140" s="8"/>
      <c r="U140" s="8"/>
      <c r="V140" s="8"/>
      <c r="W140" s="8"/>
      <c r="X140" s="8"/>
    </row>
    <row r="141" spans="1:24" hidden="1" x14ac:dyDescent="0.25">
      <c r="A141" s="367">
        <v>16</v>
      </c>
      <c r="B141" s="368" t="s">
        <v>267</v>
      </c>
      <c r="C141" s="140">
        <f t="shared" si="73"/>
        <v>300</v>
      </c>
      <c r="D141" s="369">
        <f>'CĐT- CÁC XÃ'!D168</f>
        <v>0</v>
      </c>
      <c r="E141" s="369">
        <f>'CĐT- CÁC XÃ'!E168</f>
        <v>300</v>
      </c>
      <c r="F141" s="140">
        <f t="shared" si="74"/>
        <v>32.676000000000002</v>
      </c>
      <c r="G141" s="141">
        <f>'CĐT- CÁC XÃ'!G168</f>
        <v>0</v>
      </c>
      <c r="H141" s="141">
        <f>'CĐT- CÁC XÃ'!AI168</f>
        <v>32.676000000000002</v>
      </c>
      <c r="I141" s="295">
        <f t="shared" si="68"/>
        <v>10.891999999999999</v>
      </c>
      <c r="J141" s="295"/>
      <c r="K141" s="295">
        <f t="shared" si="71"/>
        <v>10.891999999999999</v>
      </c>
      <c r="L141" s="1175"/>
      <c r="M141" s="487"/>
      <c r="N141" s="8"/>
      <c r="O141" s="8"/>
      <c r="P141" s="8"/>
      <c r="Q141" s="8"/>
      <c r="R141" s="8"/>
      <c r="S141" s="8"/>
      <c r="T141" s="8"/>
      <c r="U141" s="8"/>
      <c r="V141" s="8"/>
      <c r="W141" s="8"/>
      <c r="X141" s="8"/>
    </row>
    <row r="142" spans="1:24" hidden="1" x14ac:dyDescent="0.25">
      <c r="A142" s="297">
        <v>17</v>
      </c>
      <c r="B142" s="368" t="s">
        <v>268</v>
      </c>
      <c r="C142" s="140">
        <f t="shared" si="73"/>
        <v>616</v>
      </c>
      <c r="D142" s="369">
        <f>'CĐT- CÁC XÃ'!D169</f>
        <v>0</v>
      </c>
      <c r="E142" s="369">
        <f>'CĐT- CÁC XÃ'!E169</f>
        <v>616</v>
      </c>
      <c r="F142" s="140">
        <f t="shared" si="74"/>
        <v>0</v>
      </c>
      <c r="G142" s="141">
        <f>'CĐT- CÁC XÃ'!G169</f>
        <v>0</v>
      </c>
      <c r="H142" s="141">
        <f>'CĐT- CÁC XÃ'!AI169</f>
        <v>0</v>
      </c>
      <c r="I142" s="295">
        <f t="shared" si="68"/>
        <v>0</v>
      </c>
      <c r="J142" s="295"/>
      <c r="K142" s="295">
        <f t="shared" si="71"/>
        <v>0</v>
      </c>
      <c r="L142" s="1175"/>
      <c r="M142" s="487"/>
      <c r="N142" s="8"/>
      <c r="O142" s="8"/>
      <c r="P142" s="8"/>
      <c r="Q142" s="8"/>
      <c r="R142" s="8"/>
      <c r="S142" s="8"/>
      <c r="T142" s="8"/>
      <c r="U142" s="8"/>
      <c r="V142" s="8"/>
      <c r="W142" s="8"/>
      <c r="X142" s="8"/>
    </row>
    <row r="143" spans="1:24" hidden="1" x14ac:dyDescent="0.25">
      <c r="A143" s="367">
        <v>18</v>
      </c>
      <c r="B143" s="368" t="s">
        <v>269</v>
      </c>
      <c r="C143" s="140">
        <f t="shared" si="73"/>
        <v>500</v>
      </c>
      <c r="D143" s="369">
        <f>'CĐT- CÁC XÃ'!D170</f>
        <v>0</v>
      </c>
      <c r="E143" s="369">
        <f>'CĐT- CÁC XÃ'!E170</f>
        <v>500</v>
      </c>
      <c r="F143" s="140">
        <f t="shared" si="74"/>
        <v>0</v>
      </c>
      <c r="G143" s="141">
        <f>'CĐT- CÁC XÃ'!G170</f>
        <v>0</v>
      </c>
      <c r="H143" s="141">
        <f>'CĐT- CÁC XÃ'!AI170</f>
        <v>0</v>
      </c>
      <c r="I143" s="295">
        <f t="shared" si="68"/>
        <v>0</v>
      </c>
      <c r="J143" s="295"/>
      <c r="K143" s="295">
        <f t="shared" si="71"/>
        <v>0</v>
      </c>
      <c r="L143" s="1175"/>
      <c r="M143" s="487"/>
      <c r="N143" s="8"/>
      <c r="O143" s="8"/>
      <c r="P143" s="8"/>
      <c r="Q143" s="8"/>
      <c r="R143" s="8"/>
      <c r="S143" s="8"/>
      <c r="T143" s="8"/>
      <c r="U143" s="8"/>
      <c r="V143" s="8"/>
      <c r="W143" s="8"/>
      <c r="X143" s="8"/>
    </row>
    <row r="144" spans="1:24" hidden="1" x14ac:dyDescent="0.25">
      <c r="A144" s="297">
        <v>19</v>
      </c>
      <c r="B144" s="368" t="s">
        <v>297</v>
      </c>
      <c r="C144" s="140">
        <f t="shared" si="73"/>
        <v>500</v>
      </c>
      <c r="D144" s="369">
        <f>'CĐT- CÁC XÃ'!D171</f>
        <v>0</v>
      </c>
      <c r="E144" s="369">
        <f>'CĐT- CÁC XÃ'!E171</f>
        <v>500</v>
      </c>
      <c r="F144" s="140">
        <f t="shared" si="74"/>
        <v>38.762999999999998</v>
      </c>
      <c r="G144" s="141">
        <f>'CĐT- CÁC XÃ'!G171</f>
        <v>0</v>
      </c>
      <c r="H144" s="141">
        <f>'CĐT- CÁC XÃ'!AI171</f>
        <v>38.762999999999998</v>
      </c>
      <c r="I144" s="295">
        <f t="shared" si="68"/>
        <v>7.7526000000000002</v>
      </c>
      <c r="J144" s="295"/>
      <c r="K144" s="295">
        <f t="shared" si="71"/>
        <v>7.7526000000000002</v>
      </c>
      <c r="L144" s="1175"/>
      <c r="M144" s="487"/>
      <c r="N144" s="8"/>
      <c r="O144" s="8"/>
      <c r="P144" s="8"/>
      <c r="Q144" s="8"/>
      <c r="R144" s="8"/>
      <c r="S144" s="8"/>
      <c r="T144" s="8"/>
      <c r="U144" s="8"/>
      <c r="V144" s="8"/>
      <c r="W144" s="8"/>
      <c r="X144" s="8"/>
    </row>
    <row r="145" spans="1:24" hidden="1" x14ac:dyDescent="0.25">
      <c r="A145" s="367">
        <v>20</v>
      </c>
      <c r="B145" s="368" t="s">
        <v>298</v>
      </c>
      <c r="C145" s="140">
        <f t="shared" si="73"/>
        <v>400</v>
      </c>
      <c r="D145" s="369">
        <f>'CĐT- CÁC XÃ'!D172</f>
        <v>0</v>
      </c>
      <c r="E145" s="369">
        <f>'CĐT- CÁC XÃ'!E172</f>
        <v>400</v>
      </c>
      <c r="F145" s="140">
        <f t="shared" si="74"/>
        <v>17.888999999999999</v>
      </c>
      <c r="G145" s="141">
        <f>'CĐT- CÁC XÃ'!G172</f>
        <v>0</v>
      </c>
      <c r="H145" s="141">
        <f>'CĐT- CÁC XÃ'!AI172</f>
        <v>17.888999999999999</v>
      </c>
      <c r="I145" s="295">
        <f t="shared" si="68"/>
        <v>4.4722499999999998</v>
      </c>
      <c r="J145" s="295"/>
      <c r="K145" s="295">
        <f t="shared" si="71"/>
        <v>4.4722499999999998</v>
      </c>
      <c r="L145" s="1175"/>
      <c r="M145" s="487"/>
      <c r="N145" s="8"/>
      <c r="O145" s="8"/>
      <c r="P145" s="8"/>
      <c r="Q145" s="8"/>
      <c r="R145" s="8"/>
      <c r="S145" s="8"/>
      <c r="T145" s="8"/>
      <c r="U145" s="8"/>
      <c r="V145" s="8"/>
      <c r="W145" s="8"/>
      <c r="X145" s="8"/>
    </row>
    <row r="146" spans="1:24" hidden="1" x14ac:dyDescent="0.25">
      <c r="A146" s="297">
        <v>21</v>
      </c>
      <c r="B146" s="368" t="s">
        <v>85</v>
      </c>
      <c r="C146" s="140">
        <f t="shared" si="73"/>
        <v>600</v>
      </c>
      <c r="D146" s="369">
        <f>'CĐT- CÁC XÃ'!D173</f>
        <v>0</v>
      </c>
      <c r="E146" s="369">
        <f>'CĐT- CÁC XÃ'!E173</f>
        <v>600</v>
      </c>
      <c r="F146" s="140">
        <f t="shared" si="74"/>
        <v>38.155000000000001</v>
      </c>
      <c r="G146" s="141">
        <f>'CĐT- CÁC XÃ'!G173</f>
        <v>0</v>
      </c>
      <c r="H146" s="141">
        <f>'CĐT- CÁC XÃ'!AI173</f>
        <v>38.155000000000001</v>
      </c>
      <c r="I146" s="295">
        <f t="shared" si="68"/>
        <v>6.3591666666666669</v>
      </c>
      <c r="J146" s="295"/>
      <c r="K146" s="295">
        <f t="shared" si="71"/>
        <v>6.3591666666666669</v>
      </c>
      <c r="L146" s="1175"/>
      <c r="M146" s="487"/>
      <c r="N146" s="8"/>
      <c r="O146" s="8"/>
      <c r="P146" s="8"/>
      <c r="Q146" s="8"/>
      <c r="R146" s="8"/>
      <c r="S146" s="8"/>
      <c r="T146" s="8"/>
      <c r="U146" s="8"/>
      <c r="V146" s="8"/>
      <c r="W146" s="8"/>
      <c r="X146" s="8"/>
    </row>
    <row r="147" spans="1:24" hidden="1" x14ac:dyDescent="0.25">
      <c r="A147" s="367">
        <v>22</v>
      </c>
      <c r="B147" s="368" t="s">
        <v>271</v>
      </c>
      <c r="C147" s="140">
        <f t="shared" si="73"/>
        <v>800</v>
      </c>
      <c r="D147" s="369">
        <f>'CĐT- CÁC XÃ'!D174</f>
        <v>0</v>
      </c>
      <c r="E147" s="369">
        <f>'CĐT- CÁC XÃ'!E174</f>
        <v>800</v>
      </c>
      <c r="F147" s="140">
        <f t="shared" si="74"/>
        <v>771.23299999999995</v>
      </c>
      <c r="G147" s="141">
        <f>'CĐT- CÁC XÃ'!G174</f>
        <v>0</v>
      </c>
      <c r="H147" s="141">
        <f>'CĐT- CÁC XÃ'!AI174</f>
        <v>771.23299999999995</v>
      </c>
      <c r="I147" s="295">
        <f t="shared" si="68"/>
        <v>96.404124999999993</v>
      </c>
      <c r="J147" s="295"/>
      <c r="K147" s="295">
        <f t="shared" si="71"/>
        <v>96.404124999999993</v>
      </c>
      <c r="L147" s="1175"/>
      <c r="M147" s="487"/>
      <c r="N147" s="8"/>
      <c r="O147" s="8"/>
      <c r="P147" s="8"/>
      <c r="Q147" s="8"/>
      <c r="R147" s="8"/>
      <c r="S147" s="8"/>
      <c r="T147" s="8"/>
      <c r="U147" s="8"/>
      <c r="V147" s="8"/>
      <c r="W147" s="8"/>
      <c r="X147" s="8"/>
    </row>
    <row r="148" spans="1:24" hidden="1" x14ac:dyDescent="0.25">
      <c r="A148" s="297">
        <v>23</v>
      </c>
      <c r="B148" s="368" t="s">
        <v>272</v>
      </c>
      <c r="C148" s="140">
        <f t="shared" si="73"/>
        <v>500</v>
      </c>
      <c r="D148" s="369">
        <f>'CĐT- CÁC XÃ'!D175</f>
        <v>0</v>
      </c>
      <c r="E148" s="369">
        <f>'CĐT- CÁC XÃ'!E175</f>
        <v>500</v>
      </c>
      <c r="F148" s="140">
        <f t="shared" si="74"/>
        <v>482.173</v>
      </c>
      <c r="G148" s="141">
        <f>'CĐT- CÁC XÃ'!G175</f>
        <v>0</v>
      </c>
      <c r="H148" s="141">
        <f>'CĐT- CÁC XÃ'!AI175</f>
        <v>482.173</v>
      </c>
      <c r="I148" s="295">
        <f t="shared" si="68"/>
        <v>96.434600000000003</v>
      </c>
      <c r="J148" s="295"/>
      <c r="K148" s="295">
        <f t="shared" si="71"/>
        <v>96.434600000000003</v>
      </c>
      <c r="L148" s="1175"/>
      <c r="M148" s="487"/>
      <c r="N148" s="8"/>
      <c r="O148" s="8"/>
      <c r="P148" s="8"/>
      <c r="Q148" s="8"/>
      <c r="R148" s="8"/>
      <c r="S148" s="8"/>
      <c r="T148" s="8"/>
      <c r="U148" s="8"/>
      <c r="V148" s="8"/>
      <c r="W148" s="8"/>
      <c r="X148" s="8"/>
    </row>
    <row r="149" spans="1:24" hidden="1" x14ac:dyDescent="0.25">
      <c r="A149" s="367">
        <v>24</v>
      </c>
      <c r="B149" s="368" t="s">
        <v>304</v>
      </c>
      <c r="C149" s="140">
        <f t="shared" si="73"/>
        <v>200</v>
      </c>
      <c r="D149" s="369">
        <f>'CĐT- CÁC XÃ'!D198</f>
        <v>0</v>
      </c>
      <c r="E149" s="369">
        <f>'CĐT- CÁC XÃ'!E198</f>
        <v>200</v>
      </c>
      <c r="F149" s="140">
        <f t="shared" si="74"/>
        <v>0</v>
      </c>
      <c r="G149" s="141">
        <f>'CĐT- CÁC XÃ'!G198</f>
        <v>0</v>
      </c>
      <c r="H149" s="141">
        <f>'CĐT- CÁC XÃ'!AI198</f>
        <v>0</v>
      </c>
      <c r="I149" s="295">
        <f t="shared" si="68"/>
        <v>0</v>
      </c>
      <c r="J149" s="295"/>
      <c r="K149" s="295">
        <f t="shared" si="71"/>
        <v>0</v>
      </c>
      <c r="L149" s="1175"/>
      <c r="M149" s="487"/>
      <c r="N149" s="8"/>
      <c r="O149" s="8"/>
      <c r="P149" s="8"/>
      <c r="Q149" s="8"/>
      <c r="R149" s="8"/>
      <c r="S149" s="8"/>
      <c r="T149" s="8"/>
      <c r="U149" s="8"/>
      <c r="V149" s="8"/>
      <c r="W149" s="8"/>
      <c r="X149" s="8"/>
    </row>
    <row r="150" spans="1:24" hidden="1" x14ac:dyDescent="0.25">
      <c r="A150" s="297">
        <v>25</v>
      </c>
      <c r="B150" s="368" t="s">
        <v>306</v>
      </c>
      <c r="C150" s="140">
        <f t="shared" si="73"/>
        <v>300</v>
      </c>
      <c r="D150" s="369">
        <f>'CĐT- CÁC XÃ'!D200</f>
        <v>0</v>
      </c>
      <c r="E150" s="369">
        <f>'CĐT- CÁC XÃ'!E200</f>
        <v>300</v>
      </c>
      <c r="F150" s="140">
        <f t="shared" si="74"/>
        <v>268.67</v>
      </c>
      <c r="G150" s="141">
        <f>'CĐT- CÁC XÃ'!G200</f>
        <v>0</v>
      </c>
      <c r="H150" s="141">
        <f>'CĐT- CÁC XÃ'!AI200</f>
        <v>268.67</v>
      </c>
      <c r="I150" s="295">
        <f t="shared" si="68"/>
        <v>89.556666666666672</v>
      </c>
      <c r="J150" s="295"/>
      <c r="K150" s="295">
        <f t="shared" si="71"/>
        <v>89.556666666666672</v>
      </c>
      <c r="L150" s="1175"/>
      <c r="M150" s="487"/>
      <c r="N150" s="8"/>
      <c r="O150" s="8"/>
      <c r="P150" s="8"/>
      <c r="Q150" s="8"/>
      <c r="R150" s="8"/>
      <c r="S150" s="8"/>
      <c r="T150" s="8"/>
      <c r="U150" s="8"/>
      <c r="V150" s="8"/>
      <c r="W150" s="8"/>
      <c r="X150" s="8"/>
    </row>
    <row r="151" spans="1:24" hidden="1" x14ac:dyDescent="0.25">
      <c r="A151" s="367">
        <v>26</v>
      </c>
      <c r="B151" s="368" t="s">
        <v>296</v>
      </c>
      <c r="C151" s="140">
        <f t="shared" si="73"/>
        <v>400</v>
      </c>
      <c r="D151" s="369">
        <f>'CĐT- CÁC XÃ'!D201</f>
        <v>0</v>
      </c>
      <c r="E151" s="369">
        <f>'CĐT- CÁC XÃ'!E201</f>
        <v>400</v>
      </c>
      <c r="F151" s="140">
        <f t="shared" si="74"/>
        <v>0</v>
      </c>
      <c r="G151" s="141">
        <f>'CĐT- CÁC XÃ'!G201</f>
        <v>0</v>
      </c>
      <c r="H151" s="141">
        <f>'CĐT- CÁC XÃ'!AI201</f>
        <v>0</v>
      </c>
      <c r="I151" s="295">
        <f t="shared" si="68"/>
        <v>0</v>
      </c>
      <c r="J151" s="295"/>
      <c r="K151" s="295">
        <f t="shared" si="71"/>
        <v>0</v>
      </c>
      <c r="L151" s="1176"/>
      <c r="M151" s="487"/>
      <c r="N151" s="8"/>
      <c r="O151" s="8"/>
      <c r="P151" s="8"/>
      <c r="Q151" s="8"/>
      <c r="R151" s="8"/>
      <c r="S151" s="8"/>
      <c r="T151" s="8"/>
      <c r="U151" s="8"/>
      <c r="V151" s="8"/>
      <c r="W151" s="8"/>
      <c r="X151" s="8"/>
    </row>
    <row r="152" spans="1:24" s="3" customFormat="1" hidden="1" x14ac:dyDescent="0.2">
      <c r="A152" s="348" t="s">
        <v>78</v>
      </c>
      <c r="B152" s="364" t="s">
        <v>321</v>
      </c>
      <c r="C152" s="143">
        <f t="shared" ref="C152:H152" si="75">SUM(C153:C175)</f>
        <v>17831.564000000006</v>
      </c>
      <c r="D152" s="143">
        <f t="shared" si="75"/>
        <v>0</v>
      </c>
      <c r="E152" s="143">
        <f t="shared" si="75"/>
        <v>17831.564000000006</v>
      </c>
      <c r="F152" s="143">
        <f t="shared" si="75"/>
        <v>7830.8940000000011</v>
      </c>
      <c r="G152" s="143">
        <f t="shared" si="75"/>
        <v>0</v>
      </c>
      <c r="H152" s="1097">
        <f t="shared" si="75"/>
        <v>7830.8940000000011</v>
      </c>
      <c r="I152" s="291">
        <f t="shared" si="68"/>
        <v>43.915912255369179</v>
      </c>
      <c r="J152" s="291"/>
      <c r="K152" s="291">
        <f t="shared" si="71"/>
        <v>43.915912255369179</v>
      </c>
      <c r="L152" s="365"/>
      <c r="M152" s="505"/>
      <c r="N152" s="9"/>
      <c r="O152" s="9"/>
      <c r="P152" s="9"/>
      <c r="Q152" s="9"/>
      <c r="R152" s="9"/>
      <c r="S152" s="9"/>
      <c r="T152" s="9"/>
      <c r="U152" s="9"/>
      <c r="V152" s="9"/>
      <c r="W152" s="9"/>
      <c r="X152" s="9"/>
    </row>
    <row r="153" spans="1:24" s="3" customFormat="1" hidden="1" x14ac:dyDescent="0.25">
      <c r="A153" s="297">
        <v>1</v>
      </c>
      <c r="B153" s="294" t="s">
        <v>395</v>
      </c>
      <c r="C153" s="140">
        <f>'CĐT- CÁC XÃ'!C304</f>
        <v>1072</v>
      </c>
      <c r="D153" s="140">
        <f>'CĐT- CÁC XÃ'!D304</f>
        <v>0</v>
      </c>
      <c r="E153" s="140">
        <f>'CĐT- CÁC XÃ'!E304</f>
        <v>1072</v>
      </c>
      <c r="F153" s="140">
        <f>+G153+H153</f>
        <v>1046.135</v>
      </c>
      <c r="G153" s="145">
        <f>'CĐT- CÁC XÃ'!G304</f>
        <v>0</v>
      </c>
      <c r="H153" s="1098">
        <f>'CĐT- CÁC XÃ'!AI304</f>
        <v>1046.135</v>
      </c>
      <c r="I153" s="295">
        <f t="shared" ref="I153:I163" si="76">+F153/C153*100</f>
        <v>97.587220149253724</v>
      </c>
      <c r="J153" s="295"/>
      <c r="K153" s="295">
        <f t="shared" ref="K153:K163" si="77">+H153/E153*100</f>
        <v>97.587220149253724</v>
      </c>
      <c r="L153" s="296"/>
      <c r="M153" s="204"/>
    </row>
    <row r="154" spans="1:24" hidden="1" x14ac:dyDescent="0.25">
      <c r="A154" s="366">
        <v>2</v>
      </c>
      <c r="B154" s="352" t="s">
        <v>275</v>
      </c>
      <c r="C154" s="140">
        <f t="shared" ref="C154:C163" si="78">+D154+E154</f>
        <v>1100</v>
      </c>
      <c r="D154" s="244">
        <f>'CĐT- CÁC XÃ'!D55</f>
        <v>0</v>
      </c>
      <c r="E154" s="244">
        <f>'CĐT- CÁC XÃ'!E55</f>
        <v>1100</v>
      </c>
      <c r="F154" s="140">
        <f t="shared" ref="F154:F163" si="79">+G154+H154</f>
        <v>1061.319</v>
      </c>
      <c r="G154" s="141">
        <f>'CĐT- CÁC XÃ'!G55</f>
        <v>0</v>
      </c>
      <c r="H154" s="141">
        <f>+'CĐT- CÁC XÃ'!AI55</f>
        <v>1061.319</v>
      </c>
      <c r="I154" s="295">
        <f t="shared" si="76"/>
        <v>96.48354545454545</v>
      </c>
      <c r="J154" s="295"/>
      <c r="K154" s="295">
        <f t="shared" si="77"/>
        <v>96.48354545454545</v>
      </c>
      <c r="L154" s="809"/>
      <c r="M154" s="487"/>
      <c r="N154" s="8"/>
      <c r="O154" s="8"/>
      <c r="P154" s="8"/>
      <c r="Q154" s="8"/>
      <c r="R154" s="8"/>
      <c r="S154" s="8"/>
      <c r="T154" s="8"/>
      <c r="U154" s="8"/>
      <c r="V154" s="8"/>
      <c r="W154" s="8"/>
      <c r="X154" s="8"/>
    </row>
    <row r="155" spans="1:24" hidden="1" x14ac:dyDescent="0.25">
      <c r="A155" s="297">
        <v>3</v>
      </c>
      <c r="B155" s="352" t="s">
        <v>276</v>
      </c>
      <c r="C155" s="140">
        <f t="shared" si="78"/>
        <v>600</v>
      </c>
      <c r="D155" s="244">
        <f>'CĐT- CÁC XÃ'!D56</f>
        <v>0</v>
      </c>
      <c r="E155" s="244">
        <f>'CĐT- CÁC XÃ'!E56</f>
        <v>600</v>
      </c>
      <c r="F155" s="140">
        <f t="shared" si="79"/>
        <v>0</v>
      </c>
      <c r="G155" s="141">
        <f>'CĐT- CÁC XÃ'!G56</f>
        <v>0</v>
      </c>
      <c r="H155" s="141">
        <f>+'CĐT- CÁC XÃ'!AI56</f>
        <v>0</v>
      </c>
      <c r="I155" s="295">
        <f t="shared" si="76"/>
        <v>0</v>
      </c>
      <c r="J155" s="295"/>
      <c r="K155" s="295">
        <f t="shared" si="77"/>
        <v>0</v>
      </c>
      <c r="L155" s="809"/>
      <c r="M155" s="487"/>
      <c r="N155" s="467"/>
      <c r="O155" s="8"/>
      <c r="P155" s="8"/>
      <c r="Q155" s="8"/>
      <c r="R155" s="8"/>
      <c r="S155" s="8"/>
      <c r="T155" s="8"/>
      <c r="U155" s="8"/>
      <c r="V155" s="8"/>
      <c r="W155" s="8"/>
      <c r="X155" s="8"/>
    </row>
    <row r="156" spans="1:24" hidden="1" x14ac:dyDescent="0.25">
      <c r="A156" s="366">
        <v>4</v>
      </c>
      <c r="B156" s="352" t="s">
        <v>277</v>
      </c>
      <c r="C156" s="140">
        <f t="shared" si="78"/>
        <v>200</v>
      </c>
      <c r="D156" s="244">
        <f>'CĐT- CÁC XÃ'!D57</f>
        <v>0</v>
      </c>
      <c r="E156" s="244">
        <f>'CĐT- CÁC XÃ'!E57</f>
        <v>200</v>
      </c>
      <c r="F156" s="140">
        <f t="shared" si="79"/>
        <v>193.249</v>
      </c>
      <c r="G156" s="141">
        <f>'CĐT- CÁC XÃ'!G57</f>
        <v>0</v>
      </c>
      <c r="H156" s="141">
        <f>+'CĐT- CÁC XÃ'!AI57</f>
        <v>193.249</v>
      </c>
      <c r="I156" s="295">
        <f t="shared" si="76"/>
        <v>96.624499999999998</v>
      </c>
      <c r="J156" s="295"/>
      <c r="K156" s="295">
        <f t="shared" si="77"/>
        <v>96.624499999999998</v>
      </c>
      <c r="L156" s="809"/>
      <c r="M156" s="487"/>
      <c r="N156" s="8"/>
      <c r="O156" s="8"/>
      <c r="P156" s="8"/>
      <c r="Q156" s="8"/>
      <c r="R156" s="8"/>
      <c r="S156" s="8"/>
      <c r="T156" s="8"/>
      <c r="U156" s="8"/>
      <c r="V156" s="8"/>
      <c r="W156" s="8"/>
      <c r="X156" s="8"/>
    </row>
    <row r="157" spans="1:24" hidden="1" x14ac:dyDescent="0.25">
      <c r="A157" s="297">
        <v>5</v>
      </c>
      <c r="B157" s="352" t="s">
        <v>278</v>
      </c>
      <c r="C157" s="140">
        <f t="shared" si="78"/>
        <v>170</v>
      </c>
      <c r="D157" s="244">
        <f>'CĐT- CÁC XÃ'!D58</f>
        <v>0</v>
      </c>
      <c r="E157" s="244">
        <f>'CĐT- CÁC XÃ'!E58</f>
        <v>170</v>
      </c>
      <c r="F157" s="140">
        <f t="shared" si="79"/>
        <v>164.30699999999999</v>
      </c>
      <c r="G157" s="141">
        <f>'CĐT- CÁC XÃ'!G58</f>
        <v>0</v>
      </c>
      <c r="H157" s="141">
        <f>+'CĐT- CÁC XÃ'!AI58</f>
        <v>164.30699999999999</v>
      </c>
      <c r="I157" s="295">
        <f t="shared" si="76"/>
        <v>96.651176470588226</v>
      </c>
      <c r="J157" s="295"/>
      <c r="K157" s="295">
        <f t="shared" si="77"/>
        <v>96.651176470588226</v>
      </c>
      <c r="L157" s="809"/>
      <c r="M157" s="487"/>
      <c r="N157" s="8"/>
      <c r="O157" s="8"/>
      <c r="P157" s="8"/>
      <c r="Q157" s="8"/>
      <c r="R157" s="8"/>
      <c r="S157" s="8"/>
      <c r="T157" s="8"/>
      <c r="U157" s="8"/>
      <c r="V157" s="8"/>
      <c r="W157" s="8"/>
      <c r="X157" s="8"/>
    </row>
    <row r="158" spans="1:24" hidden="1" x14ac:dyDescent="0.25">
      <c r="A158" s="366">
        <v>6</v>
      </c>
      <c r="B158" s="354" t="s">
        <v>256</v>
      </c>
      <c r="C158" s="140">
        <f t="shared" si="78"/>
        <v>1574.3720000000001</v>
      </c>
      <c r="D158" s="244">
        <f>'CĐT- CÁC XÃ'!D117</f>
        <v>0</v>
      </c>
      <c r="E158" s="244">
        <f>'CĐT- CÁC XÃ'!E117</f>
        <v>1574.3720000000001</v>
      </c>
      <c r="F158" s="140">
        <f t="shared" si="79"/>
        <v>690.07399999999996</v>
      </c>
      <c r="G158" s="141">
        <f>'CĐT- CÁC XÃ'!G117</f>
        <v>0</v>
      </c>
      <c r="H158" s="141">
        <f>'CĐT- CÁC XÃ'!AI117</f>
        <v>690.07399999999996</v>
      </c>
      <c r="I158" s="295">
        <f t="shared" si="76"/>
        <v>43.83169924261864</v>
      </c>
      <c r="J158" s="295"/>
      <c r="K158" s="295">
        <f t="shared" si="77"/>
        <v>43.83169924261864</v>
      </c>
      <c r="L158" s="363"/>
      <c r="M158" s="506"/>
      <c r="N158" s="410"/>
      <c r="O158" s="8"/>
      <c r="P158" s="8"/>
      <c r="Q158" s="8"/>
      <c r="R158" s="8"/>
      <c r="S158" s="8"/>
      <c r="T158" s="8"/>
      <c r="U158" s="8"/>
      <c r="V158" s="8"/>
      <c r="W158" s="8"/>
      <c r="X158" s="8"/>
    </row>
    <row r="159" spans="1:24" hidden="1" x14ac:dyDescent="0.25">
      <c r="A159" s="297">
        <v>7</v>
      </c>
      <c r="B159" s="368" t="s">
        <v>286</v>
      </c>
      <c r="C159" s="140">
        <f t="shared" si="78"/>
        <v>2000</v>
      </c>
      <c r="D159" s="369">
        <f>'CĐT- CÁC XÃ'!D157</f>
        <v>0</v>
      </c>
      <c r="E159" s="369">
        <f>'CĐT- CÁC XÃ'!E157</f>
        <v>2000</v>
      </c>
      <c r="F159" s="140">
        <f t="shared" si="79"/>
        <v>933.07</v>
      </c>
      <c r="G159" s="141">
        <f>'CĐT- CÁC XÃ'!G157</f>
        <v>0</v>
      </c>
      <c r="H159" s="141">
        <f>'CĐT- CÁC XÃ'!AI157</f>
        <v>933.07</v>
      </c>
      <c r="I159" s="295">
        <f t="shared" si="76"/>
        <v>46.653500000000001</v>
      </c>
      <c r="J159" s="295"/>
      <c r="K159" s="295">
        <f t="shared" si="77"/>
        <v>46.653500000000001</v>
      </c>
      <c r="L159" s="363"/>
      <c r="M159" s="506"/>
      <c r="N159" s="8"/>
      <c r="O159" s="8"/>
      <c r="P159" s="8"/>
      <c r="Q159" s="8"/>
      <c r="R159" s="8"/>
      <c r="S159" s="8"/>
      <c r="T159" s="8"/>
      <c r="U159" s="8"/>
      <c r="V159" s="8"/>
      <c r="W159" s="8"/>
      <c r="X159" s="8"/>
    </row>
    <row r="160" spans="1:24" hidden="1" x14ac:dyDescent="0.25">
      <c r="A160" s="366">
        <v>8</v>
      </c>
      <c r="B160" s="368" t="s">
        <v>305</v>
      </c>
      <c r="C160" s="140">
        <f t="shared" si="78"/>
        <v>300</v>
      </c>
      <c r="D160" s="369">
        <f>'CĐT- CÁC XÃ'!D199</f>
        <v>0</v>
      </c>
      <c r="E160" s="369">
        <f>'CĐT- CÁC XÃ'!E199</f>
        <v>300</v>
      </c>
      <c r="F160" s="140">
        <f t="shared" si="79"/>
        <v>0</v>
      </c>
      <c r="G160" s="141">
        <f>'CĐT- CÁC XÃ'!G199</f>
        <v>0</v>
      </c>
      <c r="H160" s="141">
        <f>'CĐT- CÁC XÃ'!AI199</f>
        <v>0</v>
      </c>
      <c r="I160" s="295">
        <f t="shared" si="76"/>
        <v>0</v>
      </c>
      <c r="J160" s="295"/>
      <c r="K160" s="295">
        <f t="shared" si="77"/>
        <v>0</v>
      </c>
      <c r="L160" s="363"/>
      <c r="M160" s="506"/>
      <c r="N160" s="8"/>
      <c r="O160" s="8"/>
      <c r="P160" s="8"/>
      <c r="Q160" s="8"/>
      <c r="R160" s="8"/>
      <c r="S160" s="8"/>
      <c r="T160" s="8"/>
      <c r="U160" s="8"/>
      <c r="V160" s="8"/>
      <c r="W160" s="8"/>
      <c r="X160" s="8"/>
    </row>
    <row r="161" spans="1:24" hidden="1" x14ac:dyDescent="0.25">
      <c r="A161" s="297">
        <v>9</v>
      </c>
      <c r="B161" s="352" t="s">
        <v>273</v>
      </c>
      <c r="C161" s="140">
        <f t="shared" si="78"/>
        <v>600</v>
      </c>
      <c r="D161" s="244">
        <f>'CĐT- CÁC XÃ'!D80</f>
        <v>0</v>
      </c>
      <c r="E161" s="244">
        <f>'CĐT- CÁC XÃ'!E80</f>
        <v>600</v>
      </c>
      <c r="F161" s="140">
        <f t="shared" si="79"/>
        <v>0</v>
      </c>
      <c r="G161" s="141">
        <f>'CĐT- CÁC XÃ'!G80</f>
        <v>0</v>
      </c>
      <c r="H161" s="141">
        <f>+'CĐT- CÁC XÃ'!AI80</f>
        <v>0</v>
      </c>
      <c r="I161" s="295">
        <f t="shared" si="76"/>
        <v>0</v>
      </c>
      <c r="J161" s="295"/>
      <c r="K161" s="295">
        <f t="shared" si="77"/>
        <v>0</v>
      </c>
      <c r="L161" s="809"/>
      <c r="M161" s="487"/>
      <c r="N161" s="8"/>
      <c r="O161" s="8"/>
      <c r="P161" s="8"/>
      <c r="Q161" s="8"/>
      <c r="R161" s="8"/>
      <c r="S161" s="8"/>
      <c r="T161" s="8"/>
      <c r="U161" s="8"/>
      <c r="V161" s="8"/>
      <c r="W161" s="8"/>
      <c r="X161" s="8"/>
    </row>
    <row r="162" spans="1:24" hidden="1" x14ac:dyDescent="0.25">
      <c r="A162" s="366">
        <v>10</v>
      </c>
      <c r="B162" s="354" t="s">
        <v>264</v>
      </c>
      <c r="C162" s="140">
        <f t="shared" si="78"/>
        <v>743</v>
      </c>
      <c r="D162" s="140">
        <f>'CĐT- CÁC XÃ'!D128</f>
        <v>0</v>
      </c>
      <c r="E162" s="140">
        <f>'CĐT- CÁC XÃ'!E128</f>
        <v>743</v>
      </c>
      <c r="F162" s="140">
        <f t="shared" si="79"/>
        <v>681.82799999999997</v>
      </c>
      <c r="G162" s="141">
        <f>'CĐT- CÁC XÃ'!G128</f>
        <v>0</v>
      </c>
      <c r="H162" s="141">
        <f>+'CĐT- CÁC XÃ'!AI128</f>
        <v>681.82799999999997</v>
      </c>
      <c r="I162" s="295">
        <f t="shared" si="76"/>
        <v>91.766890982503355</v>
      </c>
      <c r="J162" s="295"/>
      <c r="K162" s="295">
        <f t="shared" si="77"/>
        <v>91.766890982503355</v>
      </c>
      <c r="L162" s="363"/>
      <c r="M162" s="506"/>
      <c r="N162" s="8"/>
      <c r="O162" s="8"/>
      <c r="P162" s="8"/>
      <c r="Q162" s="8"/>
      <c r="R162" s="8"/>
      <c r="S162" s="8"/>
      <c r="T162" s="8"/>
      <c r="U162" s="8"/>
      <c r="V162" s="8"/>
      <c r="W162" s="8"/>
      <c r="X162" s="8"/>
    </row>
    <row r="163" spans="1:24" hidden="1" x14ac:dyDescent="0.25">
      <c r="A163" s="297">
        <v>11</v>
      </c>
      <c r="B163" s="352" t="s">
        <v>283</v>
      </c>
      <c r="C163" s="140">
        <f t="shared" si="78"/>
        <v>250</v>
      </c>
      <c r="D163" s="244">
        <f>'CĐT- CÁC XÃ'!D103</f>
        <v>0</v>
      </c>
      <c r="E163" s="244">
        <f>'CĐT- CÁC XÃ'!E103</f>
        <v>250</v>
      </c>
      <c r="F163" s="140">
        <f t="shared" si="79"/>
        <v>231.827</v>
      </c>
      <c r="G163" s="141">
        <f>'CĐT- CÁC XÃ'!G103</f>
        <v>0</v>
      </c>
      <c r="H163" s="141">
        <f>'CĐT- CÁC XÃ'!AI103</f>
        <v>231.827</v>
      </c>
      <c r="I163" s="295">
        <f t="shared" si="76"/>
        <v>92.730800000000002</v>
      </c>
      <c r="J163" s="295"/>
      <c r="K163" s="295">
        <f t="shared" si="77"/>
        <v>92.730800000000002</v>
      </c>
      <c r="L163" s="363"/>
      <c r="M163" s="506"/>
      <c r="N163" s="8"/>
      <c r="O163" s="8"/>
      <c r="P163" s="8"/>
      <c r="Q163" s="8"/>
      <c r="R163" s="8"/>
      <c r="S163" s="8"/>
      <c r="T163" s="8"/>
      <c r="U163" s="8"/>
      <c r="V163" s="8"/>
      <c r="W163" s="8"/>
      <c r="X163" s="8"/>
    </row>
    <row r="164" spans="1:24" hidden="1" x14ac:dyDescent="0.25">
      <c r="A164" s="366">
        <v>12</v>
      </c>
      <c r="B164" s="352" t="s">
        <v>284</v>
      </c>
      <c r="C164" s="140">
        <f t="shared" si="73"/>
        <v>614.81200000000001</v>
      </c>
      <c r="D164" s="244">
        <f>'CĐT- CÁC XÃ'!D104</f>
        <v>0</v>
      </c>
      <c r="E164" s="244">
        <f>'CĐT- CÁC XÃ'!E104</f>
        <v>614.81200000000001</v>
      </c>
      <c r="F164" s="140">
        <f t="shared" si="74"/>
        <v>314.09400000000005</v>
      </c>
      <c r="G164" s="141">
        <f>'CĐT- CÁC XÃ'!G104</f>
        <v>0</v>
      </c>
      <c r="H164" s="141">
        <f>'CĐT- CÁC XÃ'!AI104</f>
        <v>314.09400000000005</v>
      </c>
      <c r="I164" s="295">
        <f t="shared" ref="I164:I169" si="80">+F164/C164*100</f>
        <v>51.087812209260719</v>
      </c>
      <c r="J164" s="295"/>
      <c r="K164" s="295">
        <f t="shared" ref="K164:K169" si="81">+H164/E164*100</f>
        <v>51.087812209260719</v>
      </c>
      <c r="L164" s="1175" t="s">
        <v>409</v>
      </c>
      <c r="M164" s="487"/>
      <c r="N164" s="8"/>
      <c r="O164" s="8"/>
      <c r="P164" s="8"/>
      <c r="Q164" s="8"/>
      <c r="R164" s="8"/>
      <c r="S164" s="8"/>
      <c r="T164" s="8"/>
      <c r="U164" s="8"/>
      <c r="V164" s="8"/>
      <c r="W164" s="8"/>
      <c r="X164" s="8"/>
    </row>
    <row r="165" spans="1:24" hidden="1" x14ac:dyDescent="0.25">
      <c r="A165" s="297">
        <v>13</v>
      </c>
      <c r="B165" s="352" t="s">
        <v>285</v>
      </c>
      <c r="C165" s="140">
        <f t="shared" si="73"/>
        <v>614.81200000000001</v>
      </c>
      <c r="D165" s="244">
        <f>'CĐT- CÁC XÃ'!D105</f>
        <v>0</v>
      </c>
      <c r="E165" s="244">
        <f>'CĐT- CÁC XÃ'!E105</f>
        <v>614.81200000000001</v>
      </c>
      <c r="F165" s="140">
        <f t="shared" si="74"/>
        <v>29.6</v>
      </c>
      <c r="G165" s="141">
        <f>'CĐT- CÁC XÃ'!G105</f>
        <v>0</v>
      </c>
      <c r="H165" s="141">
        <f>'CĐT- CÁC XÃ'!AI105</f>
        <v>29.6</v>
      </c>
      <c r="I165" s="295">
        <f t="shared" si="80"/>
        <v>4.8144798735223127</v>
      </c>
      <c r="J165" s="295"/>
      <c r="K165" s="295">
        <f t="shared" si="81"/>
        <v>4.8144798735223127</v>
      </c>
      <c r="L165" s="1175"/>
      <c r="M165" s="487"/>
      <c r="N165" s="8"/>
      <c r="O165" s="8"/>
      <c r="P165" s="8"/>
      <c r="Q165" s="8"/>
      <c r="R165" s="8"/>
      <c r="S165" s="8"/>
      <c r="T165" s="8"/>
      <c r="U165" s="8"/>
      <c r="V165" s="8"/>
      <c r="W165" s="8"/>
      <c r="X165" s="8"/>
    </row>
    <row r="166" spans="1:24" hidden="1" x14ac:dyDescent="0.25">
      <c r="A166" s="366">
        <v>14</v>
      </c>
      <c r="B166" s="352" t="s">
        <v>274</v>
      </c>
      <c r="C166" s="140">
        <f t="shared" si="73"/>
        <v>1537.0340000000001</v>
      </c>
      <c r="D166" s="244">
        <f>'CĐT- CÁC XÃ'!D81</f>
        <v>0</v>
      </c>
      <c r="E166" s="244">
        <f>'CĐT- CÁC XÃ'!E81</f>
        <v>1537.0340000000001</v>
      </c>
      <c r="F166" s="140">
        <f t="shared" si="74"/>
        <v>0</v>
      </c>
      <c r="G166" s="141">
        <f>'CĐT- CÁC XÃ'!G81</f>
        <v>0</v>
      </c>
      <c r="H166" s="141">
        <f>+'CĐT- CÁC XÃ'!AI81</f>
        <v>0</v>
      </c>
      <c r="I166" s="295">
        <f t="shared" si="80"/>
        <v>0</v>
      </c>
      <c r="J166" s="295"/>
      <c r="K166" s="295">
        <f t="shared" si="81"/>
        <v>0</v>
      </c>
      <c r="L166" s="1175"/>
      <c r="M166" s="487"/>
      <c r="N166" s="8"/>
      <c r="O166" s="8"/>
      <c r="P166" s="8"/>
      <c r="Q166" s="8"/>
      <c r="R166" s="8"/>
      <c r="S166" s="8"/>
      <c r="T166" s="8"/>
      <c r="U166" s="8"/>
      <c r="V166" s="8"/>
      <c r="W166" s="8"/>
      <c r="X166" s="8"/>
    </row>
    <row r="167" spans="1:24" hidden="1" x14ac:dyDescent="0.25">
      <c r="A167" s="297">
        <v>15</v>
      </c>
      <c r="B167" s="352" t="s">
        <v>279</v>
      </c>
      <c r="C167" s="140">
        <f t="shared" si="73"/>
        <v>922.21799999999996</v>
      </c>
      <c r="D167" s="244">
        <f>'CĐT- CÁC XÃ'!D59</f>
        <v>0</v>
      </c>
      <c r="E167" s="244">
        <f>'CĐT- CÁC XÃ'!E59</f>
        <v>922.21799999999996</v>
      </c>
      <c r="F167" s="140">
        <f t="shared" si="74"/>
        <v>28.747</v>
      </c>
      <c r="G167" s="141">
        <f>'CĐT- CÁC XÃ'!G59</f>
        <v>0</v>
      </c>
      <c r="H167" s="141">
        <f>+'CĐT- CÁC XÃ'!AI59</f>
        <v>28.747</v>
      </c>
      <c r="I167" s="295">
        <f t="shared" si="80"/>
        <v>3.1171588496429261</v>
      </c>
      <c r="J167" s="295"/>
      <c r="K167" s="295">
        <f t="shared" si="81"/>
        <v>3.1171588496429261</v>
      </c>
      <c r="L167" s="1175"/>
      <c r="M167" s="487"/>
      <c r="N167" s="8"/>
      <c r="O167" s="8"/>
      <c r="P167" s="8"/>
      <c r="Q167" s="8"/>
      <c r="R167" s="8"/>
      <c r="S167" s="8"/>
      <c r="T167" s="8"/>
      <c r="U167" s="8"/>
      <c r="V167" s="8"/>
      <c r="W167" s="8"/>
      <c r="X167" s="8"/>
    </row>
    <row r="168" spans="1:24" hidden="1" x14ac:dyDescent="0.25">
      <c r="A168" s="366">
        <v>16</v>
      </c>
      <c r="B168" s="352" t="s">
        <v>280</v>
      </c>
      <c r="C168" s="140">
        <f t="shared" si="73"/>
        <v>614.81200000000001</v>
      </c>
      <c r="D168" s="244">
        <f>'CĐT- CÁC XÃ'!D60</f>
        <v>0</v>
      </c>
      <c r="E168" s="244">
        <f>'CĐT- CÁC XÃ'!E60</f>
        <v>614.81200000000001</v>
      </c>
      <c r="F168" s="140">
        <f t="shared" si="74"/>
        <v>0</v>
      </c>
      <c r="G168" s="141">
        <f>'CĐT- CÁC XÃ'!G60</f>
        <v>0</v>
      </c>
      <c r="H168" s="141">
        <f>+'CĐT- CÁC XÃ'!AI60</f>
        <v>0</v>
      </c>
      <c r="I168" s="295">
        <f t="shared" si="80"/>
        <v>0</v>
      </c>
      <c r="J168" s="295"/>
      <c r="K168" s="295">
        <f t="shared" si="81"/>
        <v>0</v>
      </c>
      <c r="L168" s="1175"/>
      <c r="M168" s="487"/>
      <c r="N168" s="8"/>
      <c r="O168" s="8"/>
      <c r="P168" s="8"/>
      <c r="Q168" s="8"/>
      <c r="R168" s="8"/>
      <c r="S168" s="8"/>
      <c r="T168" s="8"/>
      <c r="U168" s="8"/>
      <c r="V168" s="8"/>
      <c r="W168" s="8"/>
      <c r="X168" s="8"/>
    </row>
    <row r="169" spans="1:24" hidden="1" x14ac:dyDescent="0.25">
      <c r="A169" s="297">
        <v>17</v>
      </c>
      <c r="B169" s="352" t="s">
        <v>281</v>
      </c>
      <c r="C169" s="140">
        <f t="shared" si="73"/>
        <v>307.41000000000003</v>
      </c>
      <c r="D169" s="244">
        <f>'CĐT- CÁC XÃ'!D61</f>
        <v>0</v>
      </c>
      <c r="E169" s="244">
        <f>'CĐT- CÁC XÃ'!E61</f>
        <v>307.41000000000003</v>
      </c>
      <c r="F169" s="140">
        <f t="shared" si="74"/>
        <v>264.60899999999998</v>
      </c>
      <c r="G169" s="141">
        <f>'CĐT- CÁC XÃ'!G61</f>
        <v>0</v>
      </c>
      <c r="H169" s="141">
        <f>+'CĐT- CÁC XÃ'!AI61</f>
        <v>264.60899999999998</v>
      </c>
      <c r="I169" s="295">
        <f t="shared" si="80"/>
        <v>86.076900556260355</v>
      </c>
      <c r="J169" s="295"/>
      <c r="K169" s="295">
        <f t="shared" si="81"/>
        <v>86.076900556260355</v>
      </c>
      <c r="L169" s="1175"/>
      <c r="M169" s="487"/>
      <c r="N169" s="8"/>
      <c r="O169" s="8"/>
      <c r="P169" s="8"/>
      <c r="Q169" s="8"/>
      <c r="R169" s="8"/>
      <c r="S169" s="8"/>
      <c r="T169" s="8"/>
      <c r="U169" s="8"/>
      <c r="V169" s="8"/>
      <c r="W169" s="8"/>
      <c r="X169" s="8"/>
    </row>
    <row r="170" spans="1:24" hidden="1" x14ac:dyDescent="0.25">
      <c r="A170" s="366">
        <v>18</v>
      </c>
      <c r="B170" s="352" t="s">
        <v>292</v>
      </c>
      <c r="C170" s="140">
        <f t="shared" si="73"/>
        <v>307.40600000000001</v>
      </c>
      <c r="D170" s="244">
        <f>'CĐT- CÁC XÃ'!D90</f>
        <v>0</v>
      </c>
      <c r="E170" s="244">
        <f>'CĐT- CÁC XÃ'!E90</f>
        <v>307.40600000000001</v>
      </c>
      <c r="F170" s="140">
        <f t="shared" si="74"/>
        <v>0</v>
      </c>
      <c r="G170" s="141">
        <f>'CĐT- CÁC XÃ'!G90</f>
        <v>0</v>
      </c>
      <c r="H170" s="141">
        <f>'CĐT- CÁC XÃ'!AI90</f>
        <v>0</v>
      </c>
      <c r="I170" s="295">
        <f t="shared" ref="I170:J231" si="82">+F170/C170*100</f>
        <v>0</v>
      </c>
      <c r="J170" s="295"/>
      <c r="K170" s="295">
        <f t="shared" ref="K170:K263" si="83">+H170/E170*100</f>
        <v>0</v>
      </c>
      <c r="L170" s="1175"/>
      <c r="M170" s="487"/>
      <c r="N170" s="8"/>
      <c r="O170" s="8"/>
      <c r="P170" s="8"/>
      <c r="Q170" s="8"/>
      <c r="R170" s="8"/>
      <c r="S170" s="8"/>
      <c r="T170" s="8"/>
      <c r="U170" s="8"/>
      <c r="V170" s="8"/>
      <c r="W170" s="8"/>
      <c r="X170" s="8"/>
    </row>
    <row r="171" spans="1:24" hidden="1" x14ac:dyDescent="0.25">
      <c r="A171" s="297">
        <v>19</v>
      </c>
      <c r="B171" s="352" t="s">
        <v>293</v>
      </c>
      <c r="C171" s="140">
        <f t="shared" si="73"/>
        <v>614.81200000000001</v>
      </c>
      <c r="D171" s="244">
        <f>'CĐT- CÁC XÃ'!D91</f>
        <v>0</v>
      </c>
      <c r="E171" s="244">
        <f>'CĐT- CÁC XÃ'!E91</f>
        <v>614.81200000000001</v>
      </c>
      <c r="F171" s="140">
        <f t="shared" si="74"/>
        <v>547.94200000000001</v>
      </c>
      <c r="G171" s="141">
        <f>'CĐT- CÁC XÃ'!G91</f>
        <v>0</v>
      </c>
      <c r="H171" s="141">
        <f>'CĐT- CÁC XÃ'!AI91</f>
        <v>547.94200000000001</v>
      </c>
      <c r="I171" s="295">
        <f t="shared" si="82"/>
        <v>89.123504420863611</v>
      </c>
      <c r="J171" s="295"/>
      <c r="K171" s="295">
        <f t="shared" si="83"/>
        <v>89.123504420863611</v>
      </c>
      <c r="L171" s="1175"/>
      <c r="M171" s="487"/>
      <c r="N171" s="8"/>
      <c r="O171" s="8"/>
      <c r="P171" s="8"/>
      <c r="Q171" s="8"/>
      <c r="R171" s="8"/>
      <c r="S171" s="8"/>
      <c r="T171" s="8"/>
      <c r="U171" s="8"/>
      <c r="V171" s="8"/>
      <c r="W171" s="8"/>
      <c r="X171" s="8"/>
    </row>
    <row r="172" spans="1:24" hidden="1" x14ac:dyDescent="0.25">
      <c r="A172" s="366">
        <v>20</v>
      </c>
      <c r="B172" s="352" t="s">
        <v>294</v>
      </c>
      <c r="C172" s="140">
        <f t="shared" si="73"/>
        <v>1844.44</v>
      </c>
      <c r="D172" s="244">
        <f>'CĐT- CÁC XÃ'!D92</f>
        <v>0</v>
      </c>
      <c r="E172" s="244">
        <f>'CĐT- CÁC XÃ'!E92</f>
        <v>1844.44</v>
      </c>
      <c r="F172" s="140">
        <f t="shared" si="74"/>
        <v>844.09299999999996</v>
      </c>
      <c r="G172" s="141">
        <f>'CĐT- CÁC XÃ'!G92</f>
        <v>0</v>
      </c>
      <c r="H172" s="141">
        <f>'CĐT- CÁC XÃ'!AI92</f>
        <v>844.09299999999996</v>
      </c>
      <c r="I172" s="295">
        <f t="shared" si="82"/>
        <v>45.764188588406235</v>
      </c>
      <c r="J172" s="295"/>
      <c r="K172" s="295">
        <f t="shared" si="83"/>
        <v>45.764188588406235</v>
      </c>
      <c r="L172" s="1175"/>
      <c r="M172" s="487"/>
      <c r="N172" s="8"/>
      <c r="O172" s="8"/>
      <c r="P172" s="8"/>
      <c r="Q172" s="8"/>
      <c r="R172" s="8"/>
      <c r="S172" s="8"/>
      <c r="T172" s="8"/>
      <c r="U172" s="8"/>
      <c r="V172" s="8"/>
      <c r="W172" s="8"/>
      <c r="X172" s="8"/>
    </row>
    <row r="173" spans="1:24" hidden="1" x14ac:dyDescent="0.25">
      <c r="A173" s="297">
        <v>21</v>
      </c>
      <c r="B173" s="340" t="s">
        <v>258</v>
      </c>
      <c r="C173" s="140">
        <f t="shared" si="73"/>
        <v>614.81200000000001</v>
      </c>
      <c r="D173" s="341">
        <f>'CĐT- CÁC XÃ'!D142</f>
        <v>0</v>
      </c>
      <c r="E173" s="341">
        <f>'CĐT- CÁC XÃ'!E142</f>
        <v>614.81200000000001</v>
      </c>
      <c r="F173" s="140">
        <f t="shared" si="74"/>
        <v>0</v>
      </c>
      <c r="G173" s="141">
        <f>'CĐT- CÁC XÃ'!G142</f>
        <v>0</v>
      </c>
      <c r="H173" s="141">
        <f>'CĐT- CÁC XÃ'!AI142</f>
        <v>0</v>
      </c>
      <c r="I173" s="295">
        <f t="shared" si="82"/>
        <v>0</v>
      </c>
      <c r="J173" s="295"/>
      <c r="K173" s="295">
        <f t="shared" si="83"/>
        <v>0</v>
      </c>
      <c r="L173" s="1175"/>
      <c r="M173" s="487"/>
      <c r="N173" s="8"/>
      <c r="O173" s="8"/>
      <c r="P173" s="8"/>
      <c r="Q173" s="8"/>
      <c r="R173" s="8"/>
      <c r="S173" s="8"/>
      <c r="T173" s="8"/>
      <c r="U173" s="8"/>
      <c r="V173" s="8"/>
      <c r="W173" s="8"/>
      <c r="X173" s="8"/>
    </row>
    <row r="174" spans="1:24" hidden="1" x14ac:dyDescent="0.25">
      <c r="A174" s="366">
        <v>22</v>
      </c>
      <c r="B174" s="340" t="s">
        <v>259</v>
      </c>
      <c r="C174" s="140">
        <f t="shared" si="73"/>
        <v>614.81200000000001</v>
      </c>
      <c r="D174" s="341">
        <f>'CĐT- CÁC XÃ'!D143</f>
        <v>0</v>
      </c>
      <c r="E174" s="341">
        <f>'CĐT- CÁC XÃ'!E143</f>
        <v>614.81200000000001</v>
      </c>
      <c r="F174" s="140">
        <f t="shared" si="74"/>
        <v>350</v>
      </c>
      <c r="G174" s="141">
        <f>'CĐT- CÁC XÃ'!G143</f>
        <v>0</v>
      </c>
      <c r="H174" s="141">
        <f>'CĐT- CÁC XÃ'!AI143</f>
        <v>350</v>
      </c>
      <c r="I174" s="295">
        <f t="shared" si="82"/>
        <v>56.927971477459771</v>
      </c>
      <c r="J174" s="295"/>
      <c r="K174" s="295">
        <f t="shared" si="83"/>
        <v>56.927971477459771</v>
      </c>
      <c r="L174" s="1175"/>
      <c r="M174" s="487"/>
      <c r="N174" s="8"/>
      <c r="O174" s="8"/>
      <c r="P174" s="8"/>
      <c r="Q174" s="8"/>
      <c r="R174" s="8"/>
      <c r="S174" s="8"/>
      <c r="T174" s="8"/>
      <c r="U174" s="8"/>
      <c r="V174" s="8"/>
      <c r="W174" s="8"/>
      <c r="X174" s="8"/>
    </row>
    <row r="175" spans="1:24" hidden="1" x14ac:dyDescent="0.25">
      <c r="A175" s="297">
        <v>23</v>
      </c>
      <c r="B175" s="340" t="s">
        <v>260</v>
      </c>
      <c r="C175" s="140">
        <f t="shared" si="73"/>
        <v>614.81200000000001</v>
      </c>
      <c r="D175" s="341">
        <f>'CĐT- CÁC XÃ'!D144</f>
        <v>0</v>
      </c>
      <c r="E175" s="341">
        <f>'CĐT- CÁC XÃ'!E144</f>
        <v>614.81200000000001</v>
      </c>
      <c r="F175" s="140">
        <f t="shared" si="74"/>
        <v>450</v>
      </c>
      <c r="G175" s="141">
        <f>'CĐT- CÁC XÃ'!G144</f>
        <v>0</v>
      </c>
      <c r="H175" s="141">
        <f>'CĐT- CÁC XÃ'!AI144</f>
        <v>450</v>
      </c>
      <c r="I175" s="295">
        <f t="shared" si="82"/>
        <v>73.193106185305425</v>
      </c>
      <c r="J175" s="295"/>
      <c r="K175" s="295">
        <f t="shared" si="83"/>
        <v>73.193106185305425</v>
      </c>
      <c r="L175" s="1176"/>
      <c r="M175" s="487"/>
      <c r="N175" s="8"/>
      <c r="O175" s="8"/>
      <c r="P175" s="8"/>
      <c r="Q175" s="8"/>
      <c r="R175" s="8"/>
      <c r="S175" s="8"/>
      <c r="T175" s="8"/>
      <c r="U175" s="8"/>
      <c r="V175" s="8"/>
      <c r="W175" s="8"/>
      <c r="X175" s="8"/>
    </row>
    <row r="176" spans="1:24" hidden="1" x14ac:dyDescent="0.25">
      <c r="A176" s="836">
        <v>2</v>
      </c>
      <c r="B176" s="347" t="s">
        <v>35</v>
      </c>
      <c r="C176" s="271">
        <f t="shared" ref="C176:H176" si="84">+C177+C217</f>
        <v>69009.861000000004</v>
      </c>
      <c r="D176" s="271">
        <f t="shared" si="84"/>
        <v>3692.4250000000002</v>
      </c>
      <c r="E176" s="271">
        <f t="shared" si="84"/>
        <v>65317.436000000002</v>
      </c>
      <c r="F176" s="271">
        <f t="shared" si="84"/>
        <v>48873.551999999996</v>
      </c>
      <c r="G176" s="271">
        <f t="shared" si="84"/>
        <v>3216.4169999999995</v>
      </c>
      <c r="H176" s="271">
        <f t="shared" si="84"/>
        <v>45657.134999999995</v>
      </c>
      <c r="I176" s="291">
        <f t="shared" si="82"/>
        <v>70.821113521732769</v>
      </c>
      <c r="J176" s="291">
        <f t="shared" si="82"/>
        <v>87.108526239530917</v>
      </c>
      <c r="K176" s="291">
        <f t="shared" si="83"/>
        <v>69.900378514551591</v>
      </c>
      <c r="L176" s="809"/>
      <c r="M176" s="487"/>
      <c r="N176" s="468">
        <v>10785.644</v>
      </c>
      <c r="O176" s="8"/>
      <c r="P176" s="8"/>
      <c r="Q176" s="8"/>
      <c r="R176" s="8"/>
      <c r="S176" s="8"/>
      <c r="T176" s="8"/>
      <c r="U176" s="8"/>
      <c r="V176" s="8"/>
      <c r="W176" s="8"/>
      <c r="X176" s="8"/>
    </row>
    <row r="177" spans="1:24" hidden="1" x14ac:dyDescent="0.25">
      <c r="A177" s="836" t="s">
        <v>161</v>
      </c>
      <c r="B177" s="347" t="s">
        <v>26</v>
      </c>
      <c r="C177" s="143">
        <f t="shared" ref="C177:H177" si="85">SUM(C178:C216)</f>
        <v>35810.253000000004</v>
      </c>
      <c r="D177" s="143">
        <f t="shared" si="85"/>
        <v>3692.4250000000002</v>
      </c>
      <c r="E177" s="143">
        <f t="shared" si="85"/>
        <v>32117.828000000001</v>
      </c>
      <c r="F177" s="143">
        <f t="shared" si="85"/>
        <v>28985.805999999997</v>
      </c>
      <c r="G177" s="143">
        <f t="shared" si="85"/>
        <v>3216.4169999999995</v>
      </c>
      <c r="H177" s="1097">
        <f t="shared" si="85"/>
        <v>25769.388999999999</v>
      </c>
      <c r="I177" s="291">
        <f t="shared" si="82"/>
        <v>80.942756813251208</v>
      </c>
      <c r="J177" s="291">
        <f t="shared" si="82"/>
        <v>87.108526239530917</v>
      </c>
      <c r="K177" s="291">
        <f t="shared" si="83"/>
        <v>80.233909341565678</v>
      </c>
      <c r="L177" s="363"/>
      <c r="M177" s="506"/>
      <c r="N177" s="467">
        <f>+H177+H103</f>
        <v>28807.254000000001</v>
      </c>
      <c r="O177" s="8"/>
      <c r="P177" s="8"/>
      <c r="Q177" s="8"/>
      <c r="R177" s="8"/>
      <c r="S177" s="8"/>
      <c r="T177" s="8"/>
      <c r="U177" s="8"/>
      <c r="V177" s="8"/>
      <c r="W177" s="8"/>
      <c r="X177" s="8"/>
    </row>
    <row r="178" spans="1:24" hidden="1" x14ac:dyDescent="0.25">
      <c r="A178" s="374">
        <v>1</v>
      </c>
      <c r="B178" s="340" t="s">
        <v>37</v>
      </c>
      <c r="C178" s="140">
        <f t="shared" ref="C178:C196" si="86">+D178+E178</f>
        <v>500</v>
      </c>
      <c r="D178" s="341">
        <f>'CĐT- BQLDA'!D43</f>
        <v>0</v>
      </c>
      <c r="E178" s="341">
        <f>'CĐT- BQLDA'!E43</f>
        <v>500</v>
      </c>
      <c r="F178" s="140">
        <f t="shared" ref="F178:F196" si="87">+G178+H178</f>
        <v>379.57900000000001</v>
      </c>
      <c r="G178" s="141">
        <f>+'CĐT- BQLDA'!G43</f>
        <v>0</v>
      </c>
      <c r="H178" s="141">
        <f>+'CĐT- BQLDA'!AK43</f>
        <v>379.57900000000001</v>
      </c>
      <c r="I178" s="295">
        <f t="shared" si="82"/>
        <v>75.915800000000004</v>
      </c>
      <c r="J178" s="295"/>
      <c r="K178" s="295">
        <f t="shared" si="83"/>
        <v>75.915800000000004</v>
      </c>
      <c r="L178" s="363"/>
      <c r="M178" s="506"/>
      <c r="N178" s="8"/>
      <c r="O178" s="8"/>
      <c r="P178" s="8"/>
      <c r="Q178" s="8"/>
      <c r="R178" s="8"/>
      <c r="S178" s="8"/>
      <c r="T178" s="8"/>
      <c r="U178" s="8"/>
      <c r="V178" s="8"/>
      <c r="W178" s="8"/>
      <c r="X178" s="8"/>
    </row>
    <row r="179" spans="1:24" hidden="1" x14ac:dyDescent="0.25">
      <c r="A179" s="374">
        <v>2</v>
      </c>
      <c r="B179" s="340" t="s">
        <v>36</v>
      </c>
      <c r="C179" s="140">
        <f t="shared" si="86"/>
        <v>1182.6279999999999</v>
      </c>
      <c r="D179" s="341">
        <f>'CĐT- BQLDA'!D44</f>
        <v>0</v>
      </c>
      <c r="E179" s="341">
        <f>'CĐT- BQLDA'!E44</f>
        <v>1182.6279999999999</v>
      </c>
      <c r="F179" s="140">
        <f t="shared" si="87"/>
        <v>0</v>
      </c>
      <c r="G179" s="141">
        <f>+'CĐT- BQLDA'!G44</f>
        <v>0</v>
      </c>
      <c r="H179" s="141">
        <f>+'CĐT- BQLDA'!AK44</f>
        <v>0</v>
      </c>
      <c r="I179" s="295">
        <f t="shared" si="82"/>
        <v>0</v>
      </c>
      <c r="J179" s="295"/>
      <c r="K179" s="295">
        <f t="shared" si="83"/>
        <v>0</v>
      </c>
      <c r="L179" s="363"/>
      <c r="M179" s="506"/>
      <c r="N179" s="467">
        <f>+N176-H176</f>
        <v>-34871.490999999995</v>
      </c>
      <c r="O179" s="8"/>
      <c r="P179" s="8"/>
      <c r="Q179" s="8"/>
      <c r="R179" s="8"/>
      <c r="S179" s="8"/>
      <c r="T179" s="8"/>
      <c r="U179" s="8"/>
      <c r="V179" s="8"/>
      <c r="W179" s="8"/>
      <c r="X179" s="8"/>
    </row>
    <row r="180" spans="1:24" hidden="1" x14ac:dyDescent="0.25">
      <c r="A180" s="374">
        <v>3</v>
      </c>
      <c r="B180" s="340" t="s">
        <v>46</v>
      </c>
      <c r="C180" s="140">
        <f t="shared" si="86"/>
        <v>1000</v>
      </c>
      <c r="D180" s="341">
        <f>'CĐT- BQLDA'!D45</f>
        <v>0</v>
      </c>
      <c r="E180" s="341">
        <f>'CĐT- BQLDA'!E45</f>
        <v>1000</v>
      </c>
      <c r="F180" s="140">
        <f t="shared" si="87"/>
        <v>943.45799999999997</v>
      </c>
      <c r="G180" s="141">
        <f>+'CĐT- BQLDA'!G45</f>
        <v>0</v>
      </c>
      <c r="H180" s="141">
        <f>+'CĐT- BQLDA'!AK45</f>
        <v>943.45799999999997</v>
      </c>
      <c r="I180" s="295">
        <f t="shared" si="82"/>
        <v>94.345799999999997</v>
      </c>
      <c r="J180" s="295"/>
      <c r="K180" s="295">
        <f t="shared" si="83"/>
        <v>94.345799999999997</v>
      </c>
      <c r="L180" s="363"/>
      <c r="M180" s="506"/>
      <c r="N180" s="8"/>
      <c r="O180" s="8"/>
      <c r="P180" s="8"/>
      <c r="Q180" s="8"/>
      <c r="R180" s="8"/>
      <c r="S180" s="8"/>
      <c r="T180" s="8"/>
      <c r="U180" s="8"/>
      <c r="V180" s="8"/>
      <c r="W180" s="8"/>
      <c r="X180" s="8"/>
    </row>
    <row r="181" spans="1:24" hidden="1" x14ac:dyDescent="0.25">
      <c r="A181" s="374">
        <v>4</v>
      </c>
      <c r="B181" s="340" t="s">
        <v>40</v>
      </c>
      <c r="C181" s="140">
        <f t="shared" si="86"/>
        <v>2750</v>
      </c>
      <c r="D181" s="341">
        <f>'CĐT- BQLDA'!D46</f>
        <v>0</v>
      </c>
      <c r="E181" s="341">
        <f>'CĐT- BQLDA'!E46</f>
        <v>2750</v>
      </c>
      <c r="F181" s="140">
        <f t="shared" si="87"/>
        <v>2687.0799999999995</v>
      </c>
      <c r="G181" s="141">
        <f>+'CĐT- BQLDA'!G46</f>
        <v>0</v>
      </c>
      <c r="H181" s="141">
        <f>+'CĐT- BQLDA'!AK46</f>
        <v>2687.0799999999995</v>
      </c>
      <c r="I181" s="295">
        <f t="shared" si="82"/>
        <v>97.711999999999975</v>
      </c>
      <c r="J181" s="295"/>
      <c r="K181" s="295">
        <f t="shared" si="83"/>
        <v>97.711999999999975</v>
      </c>
      <c r="L181" s="363"/>
      <c r="M181" s="506"/>
      <c r="N181" s="8"/>
      <c r="O181" s="8"/>
      <c r="P181" s="8"/>
      <c r="Q181" s="8"/>
      <c r="R181" s="8"/>
      <c r="S181" s="8"/>
      <c r="T181" s="8"/>
      <c r="U181" s="8"/>
      <c r="V181" s="8"/>
      <c r="W181" s="8"/>
      <c r="X181" s="8"/>
    </row>
    <row r="182" spans="1:24" hidden="1" x14ac:dyDescent="0.25">
      <c r="A182" s="374">
        <v>5</v>
      </c>
      <c r="B182" s="340" t="s">
        <v>47</v>
      </c>
      <c r="C182" s="140">
        <f t="shared" si="86"/>
        <v>1450</v>
      </c>
      <c r="D182" s="341">
        <f>'CĐT- BQLDA'!D47</f>
        <v>0</v>
      </c>
      <c r="E182" s="341">
        <f>'CĐT- BQLDA'!E47</f>
        <v>1450</v>
      </c>
      <c r="F182" s="140">
        <f t="shared" si="87"/>
        <v>1373.8420000000001</v>
      </c>
      <c r="G182" s="141">
        <f>+'CĐT- BQLDA'!G47</f>
        <v>0</v>
      </c>
      <c r="H182" s="141">
        <f>+'CĐT- BQLDA'!AK47</f>
        <v>1373.8420000000001</v>
      </c>
      <c r="I182" s="295">
        <f t="shared" si="82"/>
        <v>94.747724137931044</v>
      </c>
      <c r="J182" s="295"/>
      <c r="K182" s="295">
        <f t="shared" si="83"/>
        <v>94.747724137931044</v>
      </c>
      <c r="L182" s="1180"/>
      <c r="M182" s="487"/>
      <c r="N182" s="8"/>
      <c r="O182" s="8"/>
      <c r="P182" s="8"/>
      <c r="Q182" s="8"/>
      <c r="R182" s="8"/>
      <c r="S182" s="8"/>
      <c r="T182" s="8"/>
      <c r="U182" s="8"/>
      <c r="V182" s="8"/>
      <c r="W182" s="8"/>
      <c r="X182" s="8"/>
    </row>
    <row r="183" spans="1:24" hidden="1" x14ac:dyDescent="0.25">
      <c r="A183" s="374">
        <v>6</v>
      </c>
      <c r="B183" s="340" t="s">
        <v>48</v>
      </c>
      <c r="C183" s="140">
        <f t="shared" si="86"/>
        <v>1600</v>
      </c>
      <c r="D183" s="341">
        <f>'CĐT- BQLDA'!D48</f>
        <v>0</v>
      </c>
      <c r="E183" s="341">
        <f>'CĐT- BQLDA'!E48</f>
        <v>1600</v>
      </c>
      <c r="F183" s="140">
        <f t="shared" si="87"/>
        <v>1499.174</v>
      </c>
      <c r="G183" s="141">
        <f>+'CĐT- BQLDA'!G48</f>
        <v>0</v>
      </c>
      <c r="H183" s="141">
        <f>+'CĐT- BQLDA'!AK48</f>
        <v>1499.174</v>
      </c>
      <c r="I183" s="295">
        <f t="shared" si="82"/>
        <v>93.698374999999999</v>
      </c>
      <c r="J183" s="295"/>
      <c r="K183" s="295">
        <f t="shared" si="83"/>
        <v>93.698374999999999</v>
      </c>
      <c r="L183" s="1180"/>
      <c r="M183" s="487"/>
      <c r="N183" s="8"/>
      <c r="O183" s="8"/>
      <c r="P183" s="8"/>
      <c r="Q183" s="8"/>
      <c r="R183" s="8"/>
      <c r="S183" s="8"/>
      <c r="T183" s="8"/>
      <c r="U183" s="8"/>
      <c r="V183" s="8"/>
      <c r="W183" s="8"/>
      <c r="X183" s="8"/>
    </row>
    <row r="184" spans="1:24" hidden="1" x14ac:dyDescent="0.25">
      <c r="A184" s="374">
        <v>7</v>
      </c>
      <c r="B184" s="340" t="s">
        <v>39</v>
      </c>
      <c r="C184" s="140">
        <f t="shared" si="86"/>
        <v>3450</v>
      </c>
      <c r="D184" s="341">
        <f>'CĐT- BQLDA'!D49</f>
        <v>0</v>
      </c>
      <c r="E184" s="341">
        <f>'CĐT- BQLDA'!E49</f>
        <v>3450</v>
      </c>
      <c r="F184" s="140">
        <f t="shared" si="87"/>
        <v>3305.424</v>
      </c>
      <c r="G184" s="141">
        <f>+'CĐT- BQLDA'!G49</f>
        <v>0</v>
      </c>
      <c r="H184" s="141">
        <f>+'CĐT- BQLDA'!AK49</f>
        <v>3305.424</v>
      </c>
      <c r="I184" s="295">
        <f t="shared" si="82"/>
        <v>95.809391304347827</v>
      </c>
      <c r="J184" s="295"/>
      <c r="K184" s="295">
        <f t="shared" si="83"/>
        <v>95.809391304347827</v>
      </c>
      <c r="L184" s="363"/>
      <c r="M184" s="506"/>
      <c r="N184" s="8"/>
      <c r="O184" s="8"/>
      <c r="P184" s="8"/>
      <c r="Q184" s="8"/>
      <c r="R184" s="8"/>
      <c r="S184" s="8"/>
      <c r="T184" s="8"/>
      <c r="U184" s="8"/>
      <c r="V184" s="8"/>
      <c r="W184" s="8"/>
      <c r="X184" s="8"/>
    </row>
    <row r="185" spans="1:24" hidden="1" x14ac:dyDescent="0.25">
      <c r="A185" s="374">
        <v>8</v>
      </c>
      <c r="B185" s="340" t="s">
        <v>42</v>
      </c>
      <c r="C185" s="140">
        <f t="shared" si="86"/>
        <v>2843</v>
      </c>
      <c r="D185" s="341">
        <f>'CĐT- BQLDA'!D50</f>
        <v>0</v>
      </c>
      <c r="E185" s="341">
        <f>'CĐT- BQLDA'!E50</f>
        <v>2843</v>
      </c>
      <c r="F185" s="140">
        <f t="shared" si="87"/>
        <v>2325.86</v>
      </c>
      <c r="G185" s="141">
        <f>+'CĐT- BQLDA'!G50</f>
        <v>0</v>
      </c>
      <c r="H185" s="141">
        <f>+'CĐT- BQLDA'!AK50</f>
        <v>2325.86</v>
      </c>
      <c r="I185" s="295">
        <f t="shared" si="82"/>
        <v>81.810059795990156</v>
      </c>
      <c r="J185" s="295"/>
      <c r="K185" s="295">
        <f t="shared" si="83"/>
        <v>81.810059795990156</v>
      </c>
      <c r="L185" s="363"/>
      <c r="M185" s="506"/>
      <c r="N185" s="8"/>
      <c r="O185" s="8"/>
      <c r="P185" s="8"/>
      <c r="Q185" s="8"/>
      <c r="R185" s="8"/>
      <c r="S185" s="8"/>
      <c r="T185" s="8"/>
      <c r="U185" s="8"/>
      <c r="V185" s="8"/>
      <c r="W185" s="8"/>
      <c r="X185" s="8"/>
    </row>
    <row r="186" spans="1:24" hidden="1" x14ac:dyDescent="0.25">
      <c r="A186" s="374">
        <v>9</v>
      </c>
      <c r="B186" s="340" t="s">
        <v>43</v>
      </c>
      <c r="C186" s="140">
        <f t="shared" si="86"/>
        <v>550</v>
      </c>
      <c r="D186" s="341">
        <f>'CĐT- BQLDA'!D51</f>
        <v>0</v>
      </c>
      <c r="E186" s="341">
        <f>'CĐT- BQLDA'!E51</f>
        <v>550</v>
      </c>
      <c r="F186" s="140">
        <f t="shared" si="87"/>
        <v>38.702999999999996</v>
      </c>
      <c r="G186" s="141">
        <f>+'CĐT- BQLDA'!G51</f>
        <v>0</v>
      </c>
      <c r="H186" s="141">
        <f>+'CĐT- BQLDA'!AK51</f>
        <v>38.702999999999996</v>
      </c>
      <c r="I186" s="295">
        <f t="shared" si="82"/>
        <v>7.0369090909090897</v>
      </c>
      <c r="J186" s="295"/>
      <c r="K186" s="295">
        <f t="shared" si="83"/>
        <v>7.0369090909090897</v>
      </c>
      <c r="L186" s="363"/>
      <c r="M186" s="506"/>
      <c r="N186" s="8"/>
      <c r="O186" s="8"/>
      <c r="P186" s="8"/>
      <c r="Q186" s="8"/>
      <c r="R186" s="8"/>
      <c r="S186" s="8"/>
      <c r="T186" s="8"/>
      <c r="U186" s="8"/>
      <c r="V186" s="8"/>
      <c r="W186" s="8"/>
      <c r="X186" s="8"/>
    </row>
    <row r="187" spans="1:24" hidden="1" x14ac:dyDescent="0.25">
      <c r="A187" s="374">
        <v>10</v>
      </c>
      <c r="B187" s="340" t="s">
        <v>44</v>
      </c>
      <c r="C187" s="140">
        <f t="shared" si="86"/>
        <v>2600</v>
      </c>
      <c r="D187" s="341">
        <f>'CĐT- BQLDA'!D52</f>
        <v>0</v>
      </c>
      <c r="E187" s="341">
        <f>'CĐT- BQLDA'!E52</f>
        <v>2600</v>
      </c>
      <c r="F187" s="140">
        <f t="shared" si="87"/>
        <v>2517.8289999999997</v>
      </c>
      <c r="G187" s="141">
        <f>+'CĐT- BQLDA'!G52</f>
        <v>0</v>
      </c>
      <c r="H187" s="141">
        <f>+'CĐT- BQLDA'!AK52</f>
        <v>2517.8289999999997</v>
      </c>
      <c r="I187" s="295">
        <f t="shared" si="82"/>
        <v>96.839576923076905</v>
      </c>
      <c r="J187" s="295"/>
      <c r="K187" s="295">
        <f t="shared" si="83"/>
        <v>96.839576923076905</v>
      </c>
      <c r="L187" s="363"/>
      <c r="M187" s="506"/>
      <c r="N187" s="8"/>
      <c r="O187" s="8"/>
      <c r="P187" s="8"/>
      <c r="Q187" s="8"/>
      <c r="R187" s="8"/>
      <c r="S187" s="8"/>
      <c r="T187" s="8"/>
      <c r="U187" s="8"/>
      <c r="V187" s="8"/>
      <c r="W187" s="8"/>
      <c r="X187" s="8"/>
    </row>
    <row r="188" spans="1:24" hidden="1" x14ac:dyDescent="0.25">
      <c r="A188" s="374">
        <v>11</v>
      </c>
      <c r="B188" s="340" t="s">
        <v>45</v>
      </c>
      <c r="C188" s="140">
        <f t="shared" si="86"/>
        <v>2093</v>
      </c>
      <c r="D188" s="341">
        <f>'CĐT- BQLDA'!D53</f>
        <v>0</v>
      </c>
      <c r="E188" s="341">
        <f>'CĐT- BQLDA'!E53</f>
        <v>2093</v>
      </c>
      <c r="F188" s="140">
        <f t="shared" si="87"/>
        <v>1621.9519999999998</v>
      </c>
      <c r="G188" s="141">
        <f>+'CĐT- BQLDA'!G53</f>
        <v>0</v>
      </c>
      <c r="H188" s="141">
        <f>+'CĐT- BQLDA'!AK53</f>
        <v>1621.9519999999998</v>
      </c>
      <c r="I188" s="295">
        <f t="shared" si="82"/>
        <v>77.49412326803629</v>
      </c>
      <c r="J188" s="295"/>
      <c r="K188" s="295">
        <f t="shared" si="83"/>
        <v>77.49412326803629</v>
      </c>
      <c r="L188" s="363"/>
      <c r="M188" s="506"/>
      <c r="N188" s="8"/>
      <c r="O188" s="8"/>
      <c r="P188" s="8"/>
      <c r="Q188" s="8"/>
      <c r="R188" s="8"/>
      <c r="S188" s="8"/>
      <c r="T188" s="8"/>
      <c r="U188" s="8"/>
      <c r="V188" s="8"/>
      <c r="W188" s="8"/>
      <c r="X188" s="8"/>
    </row>
    <row r="189" spans="1:24" hidden="1" x14ac:dyDescent="0.25">
      <c r="A189" s="374">
        <v>12</v>
      </c>
      <c r="B189" s="340" t="s">
        <v>192</v>
      </c>
      <c r="C189" s="140">
        <f t="shared" si="86"/>
        <v>276.43099999999998</v>
      </c>
      <c r="D189" s="341">
        <f>'CĐT- BQLDA'!D54</f>
        <v>101.431</v>
      </c>
      <c r="E189" s="341">
        <f>'CĐT- BQLDA'!E54</f>
        <v>175</v>
      </c>
      <c r="F189" s="140">
        <f t="shared" si="87"/>
        <v>265.21999999999997</v>
      </c>
      <c r="G189" s="141">
        <f>+'CĐT- BQLDA'!G54</f>
        <v>101.431</v>
      </c>
      <c r="H189" s="141">
        <f>+'CĐT- BQLDA'!AK54</f>
        <v>163.78899999999999</v>
      </c>
      <c r="I189" s="295">
        <f t="shared" si="82"/>
        <v>95.944376716070195</v>
      </c>
      <c r="J189" s="295">
        <f t="shared" si="82"/>
        <v>100</v>
      </c>
      <c r="K189" s="295">
        <f t="shared" si="83"/>
        <v>93.593714285714285</v>
      </c>
      <c r="L189" s="363"/>
      <c r="M189" s="506"/>
      <c r="N189" s="410"/>
      <c r="O189" s="8"/>
      <c r="P189" s="8"/>
      <c r="Q189" s="8"/>
      <c r="R189" s="8"/>
      <c r="S189" s="8"/>
      <c r="T189" s="8"/>
      <c r="U189" s="8"/>
      <c r="V189" s="8"/>
      <c r="W189" s="8"/>
      <c r="X189" s="8"/>
    </row>
    <row r="190" spans="1:24" hidden="1" x14ac:dyDescent="0.25">
      <c r="A190" s="374">
        <v>13</v>
      </c>
      <c r="B190" s="340" t="s">
        <v>38</v>
      </c>
      <c r="C190" s="140">
        <f t="shared" si="86"/>
        <v>27.978999999999999</v>
      </c>
      <c r="D190" s="341">
        <f>'CĐT- BQLDA'!D55</f>
        <v>27.978999999999999</v>
      </c>
      <c r="E190" s="341">
        <f>'CĐT- BQLDA'!E55</f>
        <v>0</v>
      </c>
      <c r="F190" s="140">
        <f t="shared" si="87"/>
        <v>0</v>
      </c>
      <c r="G190" s="141">
        <f>+'CĐT- BQLDA'!G55</f>
        <v>0</v>
      </c>
      <c r="H190" s="141">
        <f>+'CĐT- BQLDA'!AK55</f>
        <v>0</v>
      </c>
      <c r="I190" s="295">
        <f t="shared" si="82"/>
        <v>0</v>
      </c>
      <c r="J190" s="295">
        <f t="shared" si="82"/>
        <v>0</v>
      </c>
      <c r="K190" s="295"/>
      <c r="L190" s="363">
        <f>+L114</f>
        <v>0</v>
      </c>
      <c r="M190" s="506"/>
      <c r="N190" s="8"/>
      <c r="O190" s="8"/>
      <c r="P190" s="8"/>
      <c r="Q190" s="8"/>
      <c r="R190" s="8"/>
      <c r="S190" s="8"/>
      <c r="T190" s="8"/>
      <c r="U190" s="8"/>
      <c r="V190" s="8"/>
      <c r="W190" s="8"/>
      <c r="X190" s="8"/>
    </row>
    <row r="191" spans="1:24" hidden="1" x14ac:dyDescent="0.25">
      <c r="A191" s="374">
        <v>14</v>
      </c>
      <c r="B191" s="340" t="s">
        <v>41</v>
      </c>
      <c r="C191" s="140">
        <f t="shared" si="86"/>
        <v>27.173999999999999</v>
      </c>
      <c r="D191" s="341">
        <f>'CĐT- BQLDA'!D56</f>
        <v>27.173999999999999</v>
      </c>
      <c r="E191" s="341">
        <f>'CĐT- BQLDA'!E56</f>
        <v>0</v>
      </c>
      <c r="F191" s="140">
        <f t="shared" si="87"/>
        <v>4.4560000000000004</v>
      </c>
      <c r="G191" s="141">
        <f>+'CĐT- BQLDA'!G56</f>
        <v>4.4560000000000004</v>
      </c>
      <c r="H191" s="141">
        <f>+'CĐT- BQLDA'!AK56</f>
        <v>0</v>
      </c>
      <c r="I191" s="295">
        <f t="shared" si="82"/>
        <v>16.398027526311918</v>
      </c>
      <c r="J191" s="295">
        <f t="shared" si="82"/>
        <v>16.398027526311918</v>
      </c>
      <c r="K191" s="295"/>
      <c r="L191" s="363"/>
      <c r="M191" s="506"/>
      <c r="N191" s="8"/>
      <c r="O191" s="8"/>
      <c r="P191" s="8"/>
      <c r="Q191" s="8"/>
      <c r="R191" s="8"/>
      <c r="S191" s="8"/>
      <c r="T191" s="8"/>
      <c r="U191" s="8"/>
      <c r="V191" s="8"/>
      <c r="W191" s="8"/>
      <c r="X191" s="8"/>
    </row>
    <row r="192" spans="1:24" hidden="1" x14ac:dyDescent="0.25">
      <c r="A192" s="374">
        <v>15</v>
      </c>
      <c r="B192" s="340" t="s">
        <v>188</v>
      </c>
      <c r="C192" s="140">
        <f t="shared" si="86"/>
        <v>45.276000000000003</v>
      </c>
      <c r="D192" s="341">
        <f>'CĐT- BQLDA'!D57</f>
        <v>45.276000000000003</v>
      </c>
      <c r="E192" s="341">
        <f>'CĐT- BQLDA'!E57</f>
        <v>0</v>
      </c>
      <c r="F192" s="140">
        <f t="shared" si="87"/>
        <v>23.622</v>
      </c>
      <c r="G192" s="141">
        <f>+'CĐT- BQLDA'!G57</f>
        <v>23.622</v>
      </c>
      <c r="H192" s="141">
        <f>+'CĐT- BQLDA'!AK57</f>
        <v>0</v>
      </c>
      <c r="I192" s="295">
        <f t="shared" si="82"/>
        <v>52.173336867214417</v>
      </c>
      <c r="J192" s="295">
        <f t="shared" si="82"/>
        <v>52.173336867214417</v>
      </c>
      <c r="K192" s="295"/>
      <c r="L192" s="363"/>
      <c r="M192" s="506"/>
      <c r="N192" s="8"/>
      <c r="O192" s="8"/>
      <c r="P192" s="8"/>
      <c r="Q192" s="8"/>
      <c r="R192" s="8"/>
      <c r="S192" s="8"/>
      <c r="T192" s="8"/>
      <c r="U192" s="8"/>
      <c r="V192" s="8"/>
      <c r="W192" s="8"/>
      <c r="X192" s="8"/>
    </row>
    <row r="193" spans="1:24" hidden="1" x14ac:dyDescent="0.25">
      <c r="A193" s="374">
        <v>16</v>
      </c>
      <c r="B193" s="340" t="s">
        <v>189</v>
      </c>
      <c r="C193" s="140">
        <f t="shared" si="86"/>
        <v>281.74</v>
      </c>
      <c r="D193" s="341">
        <f>'CĐT- BQLDA'!D58</f>
        <v>281.74</v>
      </c>
      <c r="E193" s="341">
        <f>'CĐT- BQLDA'!E58</f>
        <v>0</v>
      </c>
      <c r="F193" s="140">
        <f t="shared" si="87"/>
        <v>199.23000000000002</v>
      </c>
      <c r="G193" s="141">
        <f>+'CĐT- BQLDA'!G58</f>
        <v>199.23000000000002</v>
      </c>
      <c r="H193" s="141">
        <f>+'CĐT- BQLDA'!AK58</f>
        <v>0</v>
      </c>
      <c r="I193" s="295">
        <f t="shared" si="82"/>
        <v>70.714133598353087</v>
      </c>
      <c r="J193" s="295">
        <f t="shared" si="82"/>
        <v>70.714133598353087</v>
      </c>
      <c r="K193" s="295"/>
      <c r="L193" s="363"/>
      <c r="M193" s="506"/>
      <c r="N193" s="8"/>
      <c r="O193" s="8"/>
      <c r="P193" s="8"/>
      <c r="Q193" s="8"/>
      <c r="R193" s="8"/>
      <c r="S193" s="8"/>
      <c r="T193" s="8"/>
      <c r="U193" s="8"/>
      <c r="V193" s="8"/>
      <c r="W193" s="8"/>
      <c r="X193" s="8"/>
    </row>
    <row r="194" spans="1:24" hidden="1" x14ac:dyDescent="0.25">
      <c r="A194" s="374">
        <v>17</v>
      </c>
      <c r="B194" s="340" t="s">
        <v>190</v>
      </c>
      <c r="C194" s="140">
        <f t="shared" si="86"/>
        <v>562.44899999999996</v>
      </c>
      <c r="D194" s="341">
        <f>'CĐT- BQLDA'!D59</f>
        <v>562.44899999999996</v>
      </c>
      <c r="E194" s="341">
        <f>'CĐT- BQLDA'!E59</f>
        <v>0</v>
      </c>
      <c r="F194" s="140">
        <f t="shared" si="87"/>
        <v>529.64700000000005</v>
      </c>
      <c r="G194" s="141">
        <f>+'CĐT- BQLDA'!G59</f>
        <v>529.64700000000005</v>
      </c>
      <c r="H194" s="141">
        <f>+'CĐT- BQLDA'!AK59</f>
        <v>0</v>
      </c>
      <c r="I194" s="295">
        <f t="shared" si="82"/>
        <v>94.16800456574731</v>
      </c>
      <c r="J194" s="295">
        <f t="shared" si="82"/>
        <v>94.16800456574731</v>
      </c>
      <c r="K194" s="295"/>
      <c r="L194" s="809"/>
      <c r="M194" s="487"/>
      <c r="N194" s="1192"/>
      <c r="O194" s="8"/>
      <c r="P194" s="8"/>
      <c r="Q194" s="8"/>
      <c r="R194" s="8"/>
      <c r="S194" s="8"/>
      <c r="T194" s="8"/>
      <c r="U194" s="8"/>
      <c r="V194" s="8"/>
      <c r="W194" s="8"/>
      <c r="X194" s="8"/>
    </row>
    <row r="195" spans="1:24" hidden="1" x14ac:dyDescent="0.25">
      <c r="A195" s="374">
        <v>18</v>
      </c>
      <c r="B195" s="340" t="s">
        <v>191</v>
      </c>
      <c r="C195" s="140">
        <f t="shared" si="86"/>
        <v>849.00800000000004</v>
      </c>
      <c r="D195" s="341">
        <f>'CĐT- BQLDA'!D60</f>
        <v>849.00800000000004</v>
      </c>
      <c r="E195" s="341">
        <f>'CĐT- BQLDA'!E60</f>
        <v>0</v>
      </c>
      <c r="F195" s="140">
        <f t="shared" si="87"/>
        <v>820.875</v>
      </c>
      <c r="G195" s="141">
        <f>+'CĐT- BQLDA'!G60</f>
        <v>820.875</v>
      </c>
      <c r="H195" s="141">
        <f>+'CĐT- BQLDA'!AK60</f>
        <v>0</v>
      </c>
      <c r="I195" s="295">
        <f t="shared" si="82"/>
        <v>96.686368090760027</v>
      </c>
      <c r="J195" s="295">
        <f t="shared" si="82"/>
        <v>96.686368090760027</v>
      </c>
      <c r="K195" s="295"/>
      <c r="L195" s="809"/>
      <c r="M195" s="487"/>
      <c r="N195" s="1192"/>
      <c r="O195" s="8"/>
      <c r="P195" s="8"/>
      <c r="Q195" s="8"/>
      <c r="R195" s="8"/>
      <c r="S195" s="8"/>
      <c r="T195" s="8"/>
      <c r="U195" s="8"/>
      <c r="V195" s="8"/>
      <c r="W195" s="8"/>
      <c r="X195" s="8"/>
    </row>
    <row r="196" spans="1:24" hidden="1" x14ac:dyDescent="0.25">
      <c r="A196" s="374">
        <v>19</v>
      </c>
      <c r="B196" s="340" t="s">
        <v>193</v>
      </c>
      <c r="C196" s="140">
        <f t="shared" si="86"/>
        <v>310.5</v>
      </c>
      <c r="D196" s="341">
        <f>'CĐT- BQLDA'!D61</f>
        <v>310.5</v>
      </c>
      <c r="E196" s="341">
        <f>'CĐT- BQLDA'!E61</f>
        <v>0</v>
      </c>
      <c r="F196" s="140">
        <f t="shared" si="87"/>
        <v>303.68099999999998</v>
      </c>
      <c r="G196" s="141">
        <f>+'CĐT- BQLDA'!G61</f>
        <v>303.68099999999998</v>
      </c>
      <c r="H196" s="141">
        <f>+'CĐT- BQLDA'!AK61</f>
        <v>0</v>
      </c>
      <c r="I196" s="295">
        <f t="shared" si="82"/>
        <v>97.803864734299509</v>
      </c>
      <c r="J196" s="295">
        <f t="shared" si="82"/>
        <v>97.803864734299509</v>
      </c>
      <c r="K196" s="295"/>
      <c r="L196" s="809"/>
      <c r="M196" s="487"/>
      <c r="N196" s="8"/>
      <c r="O196" s="8"/>
      <c r="P196" s="8"/>
      <c r="Q196" s="8"/>
      <c r="R196" s="8"/>
      <c r="S196" s="8"/>
      <c r="T196" s="8"/>
      <c r="U196" s="8"/>
      <c r="V196" s="8"/>
      <c r="W196" s="8"/>
      <c r="X196" s="8"/>
    </row>
    <row r="197" spans="1:24" hidden="1" x14ac:dyDescent="0.25">
      <c r="A197" s="374">
        <v>20</v>
      </c>
      <c r="B197" s="340" t="s">
        <v>194</v>
      </c>
      <c r="C197" s="140">
        <f>+D197+E197</f>
        <v>34.231999999999999</v>
      </c>
      <c r="D197" s="341">
        <f>'CĐT- BQLDA'!D62</f>
        <v>34.231999999999999</v>
      </c>
      <c r="E197" s="341">
        <f>'CĐT- BQLDA'!E62</f>
        <v>0</v>
      </c>
      <c r="F197" s="140">
        <f>+G197+H197</f>
        <v>21.221</v>
      </c>
      <c r="G197" s="141">
        <f>+'CĐT- BQLDA'!G62</f>
        <v>21.221</v>
      </c>
      <c r="H197" s="141">
        <f>+'CĐT- BQLDA'!AK62</f>
        <v>0</v>
      </c>
      <c r="I197" s="295">
        <f>+F197/C197*100</f>
        <v>61.991703669081566</v>
      </c>
      <c r="J197" s="295">
        <f t="shared" si="82"/>
        <v>61.991703669081566</v>
      </c>
      <c r="K197" s="295"/>
      <c r="L197" s="809"/>
      <c r="M197" s="487"/>
      <c r="N197" s="8"/>
      <c r="O197" s="8"/>
      <c r="P197" s="8"/>
      <c r="Q197" s="8"/>
      <c r="R197" s="8"/>
      <c r="S197" s="8"/>
      <c r="T197" s="8"/>
      <c r="U197" s="8"/>
      <c r="V197" s="8"/>
      <c r="W197" s="8"/>
      <c r="X197" s="8"/>
    </row>
    <row r="198" spans="1:24" hidden="1" x14ac:dyDescent="0.25">
      <c r="A198" s="374"/>
      <c r="B198" s="294" t="s">
        <v>340</v>
      </c>
      <c r="C198" s="140">
        <f>'CĐT- CÁC XÃ'!C224</f>
        <v>3.161</v>
      </c>
      <c r="D198" s="140">
        <f>'CĐT- CÁC XÃ'!D224</f>
        <v>3.161</v>
      </c>
      <c r="E198" s="140">
        <f>'CĐT- CÁC XÃ'!E224</f>
        <v>0</v>
      </c>
      <c r="F198" s="140">
        <f t="shared" ref="F198:F210" si="88">+G198+H198</f>
        <v>0</v>
      </c>
      <c r="G198" s="145">
        <f>'CĐT- CÁC XÃ'!G224</f>
        <v>0</v>
      </c>
      <c r="H198" s="1098">
        <f>'CĐT- CÁC XÃ'!AI224</f>
        <v>0</v>
      </c>
      <c r="I198" s="295">
        <f t="shared" si="82"/>
        <v>0</v>
      </c>
      <c r="J198" s="295">
        <f t="shared" si="82"/>
        <v>0</v>
      </c>
      <c r="K198" s="295"/>
      <c r="L198" s="1177">
        <f>+L190</f>
        <v>0</v>
      </c>
      <c r="M198" s="507"/>
    </row>
    <row r="199" spans="1:24" hidden="1" x14ac:dyDescent="0.25">
      <c r="A199" s="374">
        <v>1</v>
      </c>
      <c r="B199" s="294" t="s">
        <v>341</v>
      </c>
      <c r="C199" s="140">
        <f>'CĐT- CÁC XÃ'!C225</f>
        <v>3.161</v>
      </c>
      <c r="D199" s="140">
        <f>'CĐT- CÁC XÃ'!D225</f>
        <v>3.161</v>
      </c>
      <c r="E199" s="140">
        <f>'CĐT- CÁC XÃ'!E225</f>
        <v>0</v>
      </c>
      <c r="F199" s="140">
        <f t="shared" si="88"/>
        <v>0</v>
      </c>
      <c r="G199" s="145">
        <f>'CĐT- CÁC XÃ'!G225</f>
        <v>0</v>
      </c>
      <c r="H199" s="1098">
        <f>'CĐT- CÁC XÃ'!AI225</f>
        <v>0</v>
      </c>
      <c r="I199" s="295">
        <f t="shared" si="82"/>
        <v>0</v>
      </c>
      <c r="J199" s="295">
        <f t="shared" si="82"/>
        <v>0</v>
      </c>
      <c r="K199" s="295"/>
      <c r="L199" s="1178"/>
      <c r="M199" s="507"/>
    </row>
    <row r="200" spans="1:24" hidden="1" x14ac:dyDescent="0.25">
      <c r="A200" s="374">
        <v>2</v>
      </c>
      <c r="B200" s="294" t="s">
        <v>342</v>
      </c>
      <c r="C200" s="140">
        <f>'CĐT- CÁC XÃ'!C226</f>
        <v>3.6419999999999999</v>
      </c>
      <c r="D200" s="140">
        <f>'CĐT- CÁC XÃ'!D226</f>
        <v>3.6419999999999999</v>
      </c>
      <c r="E200" s="140">
        <f>'CĐT- CÁC XÃ'!E226</f>
        <v>0</v>
      </c>
      <c r="F200" s="140">
        <f t="shared" si="88"/>
        <v>0</v>
      </c>
      <c r="G200" s="145">
        <f>'CĐT- CÁC XÃ'!G226</f>
        <v>0</v>
      </c>
      <c r="H200" s="1098">
        <f>'CĐT- CÁC XÃ'!AI226</f>
        <v>0</v>
      </c>
      <c r="I200" s="295">
        <f t="shared" si="82"/>
        <v>0</v>
      </c>
      <c r="J200" s="295">
        <f t="shared" si="82"/>
        <v>0</v>
      </c>
      <c r="K200" s="295"/>
      <c r="L200" s="1178"/>
      <c r="M200" s="507"/>
    </row>
    <row r="201" spans="1:24" hidden="1" x14ac:dyDescent="0.25">
      <c r="A201" s="374">
        <v>3</v>
      </c>
      <c r="B201" s="294" t="s">
        <v>343</v>
      </c>
      <c r="C201" s="140">
        <f>'CĐT- CÁC XÃ'!C227</f>
        <v>3.645</v>
      </c>
      <c r="D201" s="140">
        <f>'CĐT- CÁC XÃ'!D227</f>
        <v>3.645</v>
      </c>
      <c r="E201" s="140">
        <f>'CĐT- CÁC XÃ'!E227</f>
        <v>0</v>
      </c>
      <c r="F201" s="140">
        <f t="shared" si="88"/>
        <v>0</v>
      </c>
      <c r="G201" s="145">
        <f>'CĐT- CÁC XÃ'!G227</f>
        <v>0</v>
      </c>
      <c r="H201" s="1098">
        <f>'CĐT- CÁC XÃ'!AI227</f>
        <v>0</v>
      </c>
      <c r="I201" s="295">
        <f t="shared" si="82"/>
        <v>0</v>
      </c>
      <c r="J201" s="295">
        <f t="shared" si="82"/>
        <v>0</v>
      </c>
      <c r="K201" s="295"/>
      <c r="L201" s="1179"/>
      <c r="M201" s="507"/>
    </row>
    <row r="202" spans="1:24" hidden="1" x14ac:dyDescent="0.25">
      <c r="A202" s="374">
        <v>4</v>
      </c>
      <c r="B202" s="294" t="s">
        <v>346</v>
      </c>
      <c r="C202" s="140">
        <f>'CĐT- CÁC XÃ'!C245</f>
        <v>310.5</v>
      </c>
      <c r="D202" s="140">
        <f>'CĐT- CÁC XÃ'!D245</f>
        <v>310.5</v>
      </c>
      <c r="E202" s="140">
        <f>'CĐT- CÁC XÃ'!E245</f>
        <v>0</v>
      </c>
      <c r="F202" s="140">
        <f t="shared" si="88"/>
        <v>298.53800000000001</v>
      </c>
      <c r="G202" s="145">
        <f>'CĐT- CÁC XÃ'!G245</f>
        <v>298.53800000000001</v>
      </c>
      <c r="H202" s="1098">
        <f>'CĐT- CÁC XÃ'!AI245</f>
        <v>0</v>
      </c>
      <c r="I202" s="295">
        <f t="shared" si="82"/>
        <v>96.147504025764903</v>
      </c>
      <c r="J202" s="295">
        <f t="shared" si="82"/>
        <v>96.147504025764903</v>
      </c>
      <c r="K202" s="295"/>
      <c r="L202" s="296"/>
      <c r="M202" s="204"/>
    </row>
    <row r="203" spans="1:24" hidden="1" x14ac:dyDescent="0.25">
      <c r="A203" s="374">
        <v>5</v>
      </c>
      <c r="B203" s="294" t="s">
        <v>347</v>
      </c>
      <c r="C203" s="140">
        <f>'CĐT- CÁC XÃ'!C246</f>
        <v>310.5</v>
      </c>
      <c r="D203" s="140">
        <f>'CĐT- CÁC XÃ'!D246</f>
        <v>310.5</v>
      </c>
      <c r="E203" s="140">
        <f>'CĐT- CÁC XÃ'!E246</f>
        <v>0</v>
      </c>
      <c r="F203" s="140">
        <f t="shared" si="88"/>
        <v>297.45699999999999</v>
      </c>
      <c r="G203" s="145">
        <f>'CĐT- CÁC XÃ'!G246</f>
        <v>297.45699999999999</v>
      </c>
      <c r="H203" s="1098">
        <f>'CĐT- CÁC XÃ'!AI246</f>
        <v>0</v>
      </c>
      <c r="I203" s="295">
        <f t="shared" si="82"/>
        <v>95.799355877616748</v>
      </c>
      <c r="J203" s="295">
        <f t="shared" si="82"/>
        <v>95.799355877616748</v>
      </c>
      <c r="K203" s="295"/>
      <c r="L203" s="296"/>
      <c r="M203" s="204"/>
    </row>
    <row r="204" spans="1:24" hidden="1" x14ac:dyDescent="0.25">
      <c r="A204" s="374">
        <v>6</v>
      </c>
      <c r="B204" s="294" t="s">
        <v>348</v>
      </c>
      <c r="C204" s="140">
        <f>'CĐT- CÁC XÃ'!C247</f>
        <v>310.5</v>
      </c>
      <c r="D204" s="140">
        <f>'CĐT- CÁC XÃ'!D247</f>
        <v>310.5</v>
      </c>
      <c r="E204" s="140">
        <f>'CĐT- CÁC XÃ'!E247</f>
        <v>0</v>
      </c>
      <c r="F204" s="140">
        <f t="shared" si="88"/>
        <v>297.45699999999994</v>
      </c>
      <c r="G204" s="145">
        <f>'CĐT- CÁC XÃ'!G247</f>
        <v>297.45699999999994</v>
      </c>
      <c r="H204" s="1098">
        <f>'CĐT- CÁC XÃ'!AI247</f>
        <v>0</v>
      </c>
      <c r="I204" s="295">
        <f t="shared" si="82"/>
        <v>95.799355877616733</v>
      </c>
      <c r="J204" s="295">
        <f t="shared" si="82"/>
        <v>95.799355877616733</v>
      </c>
      <c r="K204" s="295"/>
      <c r="L204" s="296"/>
      <c r="M204" s="204"/>
    </row>
    <row r="205" spans="1:24" hidden="1" x14ac:dyDescent="0.25">
      <c r="A205" s="374">
        <v>7</v>
      </c>
      <c r="B205" s="294" t="s">
        <v>367</v>
      </c>
      <c r="C205" s="140">
        <f>'CĐT- CÁC XÃ'!C274</f>
        <v>164.96299999999999</v>
      </c>
      <c r="D205" s="140">
        <f>'CĐT- CÁC XÃ'!D274</f>
        <v>164.96299999999999</v>
      </c>
      <c r="E205" s="140">
        <f>'CĐT- CÁC XÃ'!E274</f>
        <v>0</v>
      </c>
      <c r="F205" s="140">
        <f>+G205+H205</f>
        <v>13.191000000000001</v>
      </c>
      <c r="G205" s="145">
        <f>'CĐT- CÁC XÃ'!G274</f>
        <v>13.191000000000001</v>
      </c>
      <c r="H205" s="1098">
        <f>'CĐT- CÁC XÃ'!AI274</f>
        <v>0</v>
      </c>
      <c r="I205" s="295">
        <f t="shared" si="82"/>
        <v>7.9963385728921033</v>
      </c>
      <c r="J205" s="295">
        <f t="shared" si="82"/>
        <v>7.9963385728921033</v>
      </c>
      <c r="K205" s="295"/>
      <c r="L205" s="296"/>
      <c r="M205" s="204"/>
    </row>
    <row r="206" spans="1:24" hidden="1" x14ac:dyDescent="0.25">
      <c r="A206" s="374">
        <v>8</v>
      </c>
      <c r="B206" s="294" t="s">
        <v>380</v>
      </c>
      <c r="C206" s="140">
        <f>'CĐT- CÁC XÃ'!C299</f>
        <v>9.4380000000000006</v>
      </c>
      <c r="D206" s="140">
        <f>'CĐT- CÁC XÃ'!D299</f>
        <v>9.4380000000000006</v>
      </c>
      <c r="E206" s="140">
        <f>'CĐT- CÁC XÃ'!E299</f>
        <v>0</v>
      </c>
      <c r="F206" s="140">
        <f>+G206+H206</f>
        <v>7.125</v>
      </c>
      <c r="G206" s="145">
        <f>'CĐT- CÁC XÃ'!G299</f>
        <v>7.125</v>
      </c>
      <c r="H206" s="1098">
        <f>'CĐT- CÁC XÃ'!AI299</f>
        <v>0</v>
      </c>
      <c r="I206" s="295">
        <f t="shared" si="82"/>
        <v>75.492689129052764</v>
      </c>
      <c r="J206" s="295">
        <f t="shared" si="82"/>
        <v>75.492689129052764</v>
      </c>
      <c r="K206" s="295"/>
      <c r="L206" s="695">
        <f>+L198</f>
        <v>0</v>
      </c>
      <c r="M206" s="204"/>
    </row>
    <row r="207" spans="1:24" hidden="1" x14ac:dyDescent="0.25">
      <c r="A207" s="374">
        <v>9</v>
      </c>
      <c r="B207" s="294" t="s">
        <v>381</v>
      </c>
      <c r="C207" s="140">
        <f>'CĐT- CÁC XÃ'!C300</f>
        <v>10.029999999999999</v>
      </c>
      <c r="D207" s="140">
        <f>'CĐT- CÁC XÃ'!D300</f>
        <v>10.029999999999999</v>
      </c>
      <c r="E207" s="140">
        <f>'CĐT- CÁC XÃ'!E300</f>
        <v>0</v>
      </c>
      <c r="F207" s="140">
        <f>+G207+H207</f>
        <v>1.5509999999999999</v>
      </c>
      <c r="G207" s="145">
        <f>'CĐT- CÁC XÃ'!G300</f>
        <v>1.5509999999999999</v>
      </c>
      <c r="H207" s="1098">
        <f>'CĐT- CÁC XÃ'!AI300</f>
        <v>0</v>
      </c>
      <c r="I207" s="295">
        <f t="shared" si="82"/>
        <v>15.463609172482554</v>
      </c>
      <c r="J207" s="295">
        <f t="shared" si="82"/>
        <v>15.463609172482554</v>
      </c>
      <c r="K207" s="295"/>
      <c r="L207" s="296"/>
      <c r="M207" s="204"/>
    </row>
    <row r="208" spans="1:24" hidden="1" x14ac:dyDescent="0.25">
      <c r="A208" s="374">
        <v>10</v>
      </c>
      <c r="B208" s="294" t="s">
        <v>382</v>
      </c>
      <c r="C208" s="140">
        <f>'CĐT- CÁC XÃ'!C301</f>
        <v>12.596</v>
      </c>
      <c r="D208" s="140">
        <f>'CĐT- CÁC XÃ'!D301</f>
        <v>12.596</v>
      </c>
      <c r="E208" s="140">
        <f>'CĐT- CÁC XÃ'!E301</f>
        <v>0</v>
      </c>
      <c r="F208" s="140">
        <f>+G208+H208</f>
        <v>1.5509999999999999</v>
      </c>
      <c r="G208" s="145">
        <f>'CĐT- CÁC XÃ'!G301</f>
        <v>1.5509999999999999</v>
      </c>
      <c r="H208" s="1098">
        <f>'CĐT- CÁC XÃ'!AI301</f>
        <v>0</v>
      </c>
      <c r="I208" s="295">
        <f t="shared" si="82"/>
        <v>12.313432835820896</v>
      </c>
      <c r="J208" s="295">
        <f t="shared" si="82"/>
        <v>12.313432835820896</v>
      </c>
      <c r="K208" s="295"/>
      <c r="L208" s="296"/>
      <c r="M208" s="204"/>
    </row>
    <row r="209" spans="1:24" hidden="1" x14ac:dyDescent="0.25">
      <c r="A209" s="374">
        <v>11</v>
      </c>
      <c r="B209" s="294" t="s">
        <v>349</v>
      </c>
      <c r="C209" s="140">
        <f>'CĐT- CÁC XÃ'!C248</f>
        <v>310.5</v>
      </c>
      <c r="D209" s="140">
        <f>'CĐT- CÁC XÃ'!D248</f>
        <v>310.5</v>
      </c>
      <c r="E209" s="140">
        <f>'CĐT- CÁC XÃ'!E248</f>
        <v>0</v>
      </c>
      <c r="F209" s="140">
        <f t="shared" si="88"/>
        <v>295.38400000000001</v>
      </c>
      <c r="G209" s="145">
        <f>'CĐT- CÁC XÃ'!G248</f>
        <v>295.38400000000001</v>
      </c>
      <c r="H209" s="1098">
        <f>'CĐT- CÁC XÃ'!AI248</f>
        <v>0</v>
      </c>
      <c r="I209" s="295">
        <f t="shared" si="82"/>
        <v>95.131723027375202</v>
      </c>
      <c r="J209" s="295">
        <f t="shared" si="82"/>
        <v>95.131723027375202</v>
      </c>
      <c r="K209" s="295"/>
      <c r="L209" s="296"/>
      <c r="M209" s="204"/>
    </row>
    <row r="210" spans="1:24" hidden="1" x14ac:dyDescent="0.25">
      <c r="A210" s="374">
        <v>12</v>
      </c>
      <c r="B210" s="294" t="s">
        <v>398</v>
      </c>
      <c r="C210" s="140">
        <f>'CĐT- CÁC XÃ'!C250</f>
        <v>2420</v>
      </c>
      <c r="D210" s="140">
        <f>'CĐT- CÁC XÃ'!D250</f>
        <v>0</v>
      </c>
      <c r="E210" s="140">
        <f>'CĐT- CÁC XÃ'!E250</f>
        <v>2420</v>
      </c>
      <c r="F210" s="140">
        <f t="shared" si="88"/>
        <v>909.53499999999997</v>
      </c>
      <c r="G210" s="145">
        <f>'CĐT- CÁC XÃ'!G250</f>
        <v>0</v>
      </c>
      <c r="H210" s="1098">
        <f>'CĐT- CÁC XÃ'!AI250</f>
        <v>909.53499999999997</v>
      </c>
      <c r="I210" s="295">
        <f t="shared" ref="I210:I216" si="89">+F210/C210*100</f>
        <v>37.584090909090904</v>
      </c>
      <c r="J210" s="295"/>
      <c r="K210" s="295">
        <f t="shared" ref="K210:K216" si="90">+H210/E210*100</f>
        <v>37.584090909090904</v>
      </c>
      <c r="L210" s="296"/>
      <c r="M210" s="204"/>
    </row>
    <row r="211" spans="1:24" hidden="1" x14ac:dyDescent="0.25">
      <c r="A211" s="374">
        <v>13</v>
      </c>
      <c r="B211" s="294" t="s">
        <v>355</v>
      </c>
      <c r="C211" s="140">
        <f>'CĐT- CÁC XÃ'!C272</f>
        <v>2100</v>
      </c>
      <c r="D211" s="140">
        <f>'CĐT- CÁC XÃ'!D272</f>
        <v>0</v>
      </c>
      <c r="E211" s="140">
        <f>'CĐT- CÁC XÃ'!E272</f>
        <v>2100</v>
      </c>
      <c r="F211" s="140">
        <f t="shared" ref="F211:F216" si="91">+G211+H211</f>
        <v>1558.5530000000001</v>
      </c>
      <c r="G211" s="145">
        <f>'CĐT- CÁC XÃ'!G272</f>
        <v>0</v>
      </c>
      <c r="H211" s="1098">
        <f>'CĐT- CÁC XÃ'!AI272</f>
        <v>1558.5530000000001</v>
      </c>
      <c r="I211" s="295">
        <f t="shared" si="89"/>
        <v>74.21680952380953</v>
      </c>
      <c r="J211" s="295"/>
      <c r="K211" s="295">
        <f t="shared" si="90"/>
        <v>74.21680952380953</v>
      </c>
      <c r="L211" s="296"/>
      <c r="M211" s="204"/>
    </row>
    <row r="212" spans="1:24" hidden="1" x14ac:dyDescent="0.25">
      <c r="A212" s="374">
        <v>14</v>
      </c>
      <c r="B212" s="294" t="s">
        <v>339</v>
      </c>
      <c r="C212" s="140">
        <f>'CĐT- CÁC XÃ'!C222</f>
        <v>1866</v>
      </c>
      <c r="D212" s="140">
        <f>'CĐT- CÁC XÃ'!D222</f>
        <v>0</v>
      </c>
      <c r="E212" s="140">
        <f>'CĐT- CÁC XÃ'!E222</f>
        <v>1866</v>
      </c>
      <c r="F212" s="140">
        <f t="shared" si="91"/>
        <v>1842.96</v>
      </c>
      <c r="G212" s="145">
        <f>'CĐT- CÁC XÃ'!G222</f>
        <v>0</v>
      </c>
      <c r="H212" s="1098">
        <f>'CĐT- CÁC XÃ'!AI222</f>
        <v>1842.96</v>
      </c>
      <c r="I212" s="295">
        <f t="shared" si="89"/>
        <v>98.765273311897104</v>
      </c>
      <c r="J212" s="295"/>
      <c r="K212" s="295">
        <f t="shared" si="90"/>
        <v>98.765273311897104</v>
      </c>
      <c r="L212" s="296"/>
      <c r="M212" s="204"/>
      <c r="N212" s="424">
        <f>+H212+H213</f>
        <v>3014.2709999999997</v>
      </c>
    </row>
    <row r="213" spans="1:24" hidden="1" x14ac:dyDescent="0.25">
      <c r="A213" s="374">
        <v>15</v>
      </c>
      <c r="B213" s="294" t="s">
        <v>360</v>
      </c>
      <c r="C213" s="140">
        <f>'CĐT- CÁC XÃ'!C223</f>
        <v>1190</v>
      </c>
      <c r="D213" s="140">
        <f>'CĐT- CÁC XÃ'!D223</f>
        <v>0</v>
      </c>
      <c r="E213" s="140">
        <f>'CĐT- CÁC XÃ'!E223</f>
        <v>1190</v>
      </c>
      <c r="F213" s="140">
        <f t="shared" si="91"/>
        <v>1171.3109999999999</v>
      </c>
      <c r="G213" s="145">
        <f>'CĐT- CÁC XÃ'!G223</f>
        <v>0</v>
      </c>
      <c r="H213" s="1098">
        <f>'CĐT- CÁC XÃ'!AI223</f>
        <v>1171.3109999999999</v>
      </c>
      <c r="I213" s="295">
        <f t="shared" si="89"/>
        <v>98.429495798319323</v>
      </c>
      <c r="J213" s="295"/>
      <c r="K213" s="295">
        <f t="shared" si="90"/>
        <v>98.429495798319323</v>
      </c>
      <c r="L213" s="296"/>
      <c r="M213" s="204"/>
      <c r="N213" s="424">
        <f>+H211+H214</f>
        <v>3249.335</v>
      </c>
    </row>
    <row r="214" spans="1:24" hidden="1" x14ac:dyDescent="0.25">
      <c r="A214" s="374">
        <v>16</v>
      </c>
      <c r="B214" s="294" t="s">
        <v>356</v>
      </c>
      <c r="C214" s="140">
        <f>'CĐT- CÁC XÃ'!C273</f>
        <v>2578.1999999999998</v>
      </c>
      <c r="D214" s="140">
        <f>'CĐT- CÁC XÃ'!D273</f>
        <v>0</v>
      </c>
      <c r="E214" s="140">
        <f>'CĐT- CÁC XÃ'!E273</f>
        <v>2578.1999999999998</v>
      </c>
      <c r="F214" s="140">
        <f t="shared" si="91"/>
        <v>1690.7819999999999</v>
      </c>
      <c r="G214" s="145">
        <f>'CĐT- CÁC XÃ'!G273</f>
        <v>0</v>
      </c>
      <c r="H214" s="1098">
        <f>'CĐT- CÁC XÃ'!AI273</f>
        <v>1690.7819999999999</v>
      </c>
      <c r="I214" s="295">
        <f t="shared" si="89"/>
        <v>65.579939492669297</v>
      </c>
      <c r="J214" s="295"/>
      <c r="K214" s="295">
        <f t="shared" si="90"/>
        <v>65.579939492669297</v>
      </c>
      <c r="L214" s="296"/>
      <c r="M214" s="204"/>
    </row>
    <row r="215" spans="1:24" hidden="1" x14ac:dyDescent="0.25">
      <c r="A215" s="374">
        <v>17</v>
      </c>
      <c r="B215" s="294" t="s">
        <v>397</v>
      </c>
      <c r="C215" s="140">
        <f>'CĐT- CÁC XÃ'!C302</f>
        <v>620</v>
      </c>
      <c r="D215" s="140">
        <f>'CĐT- CÁC XÃ'!D302</f>
        <v>0</v>
      </c>
      <c r="E215" s="140">
        <f>'CĐT- CÁC XÃ'!E302</f>
        <v>620</v>
      </c>
      <c r="F215" s="140">
        <f t="shared" si="91"/>
        <v>611.75099999999998</v>
      </c>
      <c r="G215" s="145">
        <f>'CĐT- CÁC XÃ'!G302</f>
        <v>0</v>
      </c>
      <c r="H215" s="1098">
        <f>'CĐT- CÁC XÃ'!AI302</f>
        <v>611.75099999999998</v>
      </c>
      <c r="I215" s="295">
        <f t="shared" si="89"/>
        <v>98.669516129032246</v>
      </c>
      <c r="J215" s="295"/>
      <c r="K215" s="295">
        <f t="shared" si="90"/>
        <v>98.669516129032246</v>
      </c>
      <c r="L215" s="296"/>
      <c r="M215" s="204"/>
    </row>
    <row r="216" spans="1:24" hidden="1" x14ac:dyDescent="0.25">
      <c r="A216" s="374">
        <v>18</v>
      </c>
      <c r="B216" s="294" t="s">
        <v>377</v>
      </c>
      <c r="C216" s="140">
        <f>'CĐT- CÁC XÃ'!C286</f>
        <v>1150</v>
      </c>
      <c r="D216" s="140">
        <f>'CĐT- CÁC XÃ'!D286</f>
        <v>0</v>
      </c>
      <c r="E216" s="140">
        <f>'CĐT- CÁC XÃ'!E286</f>
        <v>1150</v>
      </c>
      <c r="F216" s="140">
        <f t="shared" si="91"/>
        <v>1127.8069999999998</v>
      </c>
      <c r="G216" s="145">
        <f>'CĐT- CÁC XÃ'!G286</f>
        <v>0</v>
      </c>
      <c r="H216" s="1098">
        <f>'CĐT- CÁC XÃ'!AI286</f>
        <v>1127.8069999999998</v>
      </c>
      <c r="I216" s="295">
        <f t="shared" si="89"/>
        <v>98.070173913043462</v>
      </c>
      <c r="J216" s="295"/>
      <c r="K216" s="295">
        <f t="shared" si="90"/>
        <v>98.070173913043462</v>
      </c>
      <c r="L216" s="296"/>
      <c r="M216" s="204"/>
    </row>
    <row r="217" spans="1:24" s="131" customFormat="1" hidden="1" x14ac:dyDescent="0.25">
      <c r="A217" s="836" t="s">
        <v>161</v>
      </c>
      <c r="B217" s="337" t="s">
        <v>27</v>
      </c>
      <c r="C217" s="338">
        <f t="shared" ref="C217:H217" si="92">+C218+C229</f>
        <v>33199.608</v>
      </c>
      <c r="D217" s="338">
        <f t="shared" si="92"/>
        <v>0</v>
      </c>
      <c r="E217" s="338">
        <f t="shared" si="92"/>
        <v>33199.608</v>
      </c>
      <c r="F217" s="338">
        <f t="shared" si="92"/>
        <v>19887.745999999999</v>
      </c>
      <c r="G217" s="338">
        <f t="shared" si="92"/>
        <v>0</v>
      </c>
      <c r="H217" s="338">
        <f t="shared" si="92"/>
        <v>19887.745999999999</v>
      </c>
      <c r="I217" s="293">
        <f t="shared" si="82"/>
        <v>59.903556692597093</v>
      </c>
      <c r="J217" s="293"/>
      <c r="K217" s="293">
        <f t="shared" si="83"/>
        <v>59.903556692597093</v>
      </c>
      <c r="L217" s="370"/>
      <c r="M217" s="489"/>
      <c r="N217" s="199"/>
      <c r="O217" s="199"/>
      <c r="P217" s="199"/>
      <c r="Q217" s="199"/>
      <c r="R217" s="199"/>
      <c r="S217" s="199"/>
      <c r="T217" s="199"/>
      <c r="U217" s="199"/>
      <c r="V217" s="199"/>
      <c r="W217" s="199"/>
      <c r="X217" s="199"/>
    </row>
    <row r="218" spans="1:24" s="131" customFormat="1" hidden="1" x14ac:dyDescent="0.25">
      <c r="A218" s="836" t="s">
        <v>52</v>
      </c>
      <c r="B218" s="337" t="s">
        <v>320</v>
      </c>
      <c r="C218" s="338">
        <f t="shared" ref="C218:H218" si="93">SUM(C219:C228)</f>
        <v>12682</v>
      </c>
      <c r="D218" s="338">
        <f t="shared" si="93"/>
        <v>0</v>
      </c>
      <c r="E218" s="338">
        <f t="shared" si="93"/>
        <v>12682</v>
      </c>
      <c r="F218" s="338">
        <f t="shared" si="93"/>
        <v>8420.9049999999988</v>
      </c>
      <c r="G218" s="338">
        <f t="shared" si="93"/>
        <v>0</v>
      </c>
      <c r="H218" s="338">
        <f t="shared" si="93"/>
        <v>8420.9049999999988</v>
      </c>
      <c r="I218" s="293">
        <f t="shared" si="82"/>
        <v>66.400449455921773</v>
      </c>
      <c r="J218" s="293"/>
      <c r="K218" s="293">
        <f t="shared" si="83"/>
        <v>66.400449455921773</v>
      </c>
      <c r="L218" s="370"/>
      <c r="M218" s="489"/>
      <c r="N218" s="199"/>
      <c r="O218" s="199"/>
      <c r="P218" s="199"/>
      <c r="Q218" s="199"/>
      <c r="R218" s="199"/>
      <c r="S218" s="199"/>
      <c r="T218" s="199"/>
      <c r="U218" s="199"/>
      <c r="V218" s="199"/>
      <c r="W218" s="199"/>
      <c r="X218" s="199"/>
    </row>
    <row r="219" spans="1:24" hidden="1" x14ac:dyDescent="0.25">
      <c r="A219" s="374">
        <v>1</v>
      </c>
      <c r="B219" s="340" t="s">
        <v>226</v>
      </c>
      <c r="C219" s="140">
        <f t="shared" ref="C219:C242" si="94">+D219+E219</f>
        <v>1200</v>
      </c>
      <c r="D219" s="341">
        <f>'CĐT- BQLDA'!D64</f>
        <v>0</v>
      </c>
      <c r="E219" s="341">
        <f>'CĐT- BQLDA'!E64</f>
        <v>1200</v>
      </c>
      <c r="F219" s="140">
        <f t="shared" ref="F219:F253" si="95">+G219+H219</f>
        <v>1149.213</v>
      </c>
      <c r="G219" s="141">
        <f>+'CĐT- BQLDA'!G64</f>
        <v>0</v>
      </c>
      <c r="H219" s="141">
        <f>+'CĐT- BQLDA'!AK64</f>
        <v>1149.213</v>
      </c>
      <c r="I219" s="295">
        <f t="shared" si="82"/>
        <v>95.767749999999992</v>
      </c>
      <c r="J219" s="295"/>
      <c r="K219" s="295">
        <f t="shared" si="83"/>
        <v>95.767749999999992</v>
      </c>
      <c r="L219" s="1174" t="s">
        <v>320</v>
      </c>
      <c r="M219" s="487"/>
      <c r="N219" s="8"/>
      <c r="O219" s="8"/>
      <c r="P219" s="8"/>
      <c r="Q219" s="8"/>
      <c r="R219" s="8"/>
      <c r="S219" s="8"/>
      <c r="T219" s="8"/>
      <c r="U219" s="8"/>
      <c r="V219" s="8"/>
      <c r="W219" s="8"/>
      <c r="X219" s="8"/>
    </row>
    <row r="220" spans="1:24" hidden="1" x14ac:dyDescent="0.25">
      <c r="A220" s="374">
        <v>2</v>
      </c>
      <c r="B220" s="340" t="s">
        <v>227</v>
      </c>
      <c r="C220" s="140">
        <f t="shared" si="94"/>
        <v>1466</v>
      </c>
      <c r="D220" s="341">
        <f>'CĐT- BQLDA'!D65</f>
        <v>0</v>
      </c>
      <c r="E220" s="341">
        <f>'CĐT- BQLDA'!E65</f>
        <v>1466</v>
      </c>
      <c r="F220" s="140">
        <f t="shared" si="95"/>
        <v>757.84699999999998</v>
      </c>
      <c r="G220" s="141">
        <f>+'CĐT- BQLDA'!G65</f>
        <v>0</v>
      </c>
      <c r="H220" s="141">
        <f>+'CĐT- BQLDA'!AK65</f>
        <v>757.84699999999998</v>
      </c>
      <c r="I220" s="295">
        <f t="shared" si="82"/>
        <v>51.694884038199184</v>
      </c>
      <c r="J220" s="295"/>
      <c r="K220" s="295">
        <f t="shared" si="83"/>
        <v>51.694884038199184</v>
      </c>
      <c r="L220" s="1175"/>
      <c r="M220" s="487"/>
      <c r="N220" s="8"/>
      <c r="O220" s="8"/>
      <c r="P220" s="8"/>
      <c r="Q220" s="8"/>
      <c r="R220" s="8"/>
      <c r="S220" s="8"/>
      <c r="T220" s="8"/>
      <c r="U220" s="8"/>
      <c r="V220" s="8"/>
      <c r="W220" s="8"/>
      <c r="X220" s="8"/>
    </row>
    <row r="221" spans="1:24" hidden="1" x14ac:dyDescent="0.25">
      <c r="A221" s="374">
        <v>3</v>
      </c>
      <c r="B221" s="340" t="s">
        <v>228</v>
      </c>
      <c r="C221" s="140">
        <f t="shared" si="94"/>
        <v>300</v>
      </c>
      <c r="D221" s="341">
        <f>'CĐT- BQLDA'!D66</f>
        <v>0</v>
      </c>
      <c r="E221" s="341">
        <f>'CĐT- BQLDA'!E66</f>
        <v>300</v>
      </c>
      <c r="F221" s="140">
        <f t="shared" si="95"/>
        <v>160.846</v>
      </c>
      <c r="G221" s="141">
        <f>+'CĐT- BQLDA'!G66</f>
        <v>0</v>
      </c>
      <c r="H221" s="141">
        <f>+'CĐT- BQLDA'!AK66</f>
        <v>160.846</v>
      </c>
      <c r="I221" s="295">
        <f t="shared" si="82"/>
        <v>53.615333333333339</v>
      </c>
      <c r="J221" s="295"/>
      <c r="K221" s="295">
        <f t="shared" si="83"/>
        <v>53.615333333333339</v>
      </c>
      <c r="L221" s="1175"/>
      <c r="M221" s="487"/>
      <c r="N221" s="8"/>
      <c r="O221" s="8"/>
      <c r="P221" s="8"/>
      <c r="Q221" s="8"/>
      <c r="R221" s="8"/>
      <c r="S221" s="8"/>
      <c r="T221" s="8"/>
      <c r="U221" s="8"/>
      <c r="V221" s="8"/>
      <c r="W221" s="8"/>
      <c r="X221" s="8"/>
    </row>
    <row r="222" spans="1:24" hidden="1" x14ac:dyDescent="0.25">
      <c r="A222" s="374">
        <v>4</v>
      </c>
      <c r="B222" s="340" t="s">
        <v>229</v>
      </c>
      <c r="C222" s="140">
        <f>+D222+E222</f>
        <v>900</v>
      </c>
      <c r="D222" s="341">
        <f>'CĐT- BQLDA'!D67</f>
        <v>0</v>
      </c>
      <c r="E222" s="341">
        <f>'CĐT- BQLDA'!E67</f>
        <v>900</v>
      </c>
      <c r="F222" s="140">
        <f t="shared" ref="F222:F228" si="96">+G222+H222</f>
        <v>871.01899999999989</v>
      </c>
      <c r="G222" s="141">
        <f>+'CĐT- BQLDA'!G67</f>
        <v>0</v>
      </c>
      <c r="H222" s="141">
        <f>+'CĐT- BQLDA'!AK67</f>
        <v>871.01899999999989</v>
      </c>
      <c r="I222" s="295">
        <f t="shared" ref="I222:I228" si="97">+F222/C222*100</f>
        <v>96.779888888888877</v>
      </c>
      <c r="J222" s="295"/>
      <c r="K222" s="295">
        <f t="shared" ref="K222:K228" si="98">+H222/E222*100</f>
        <v>96.779888888888877</v>
      </c>
      <c r="L222" s="1175"/>
      <c r="M222" s="487"/>
      <c r="N222" s="8"/>
      <c r="O222" s="8"/>
      <c r="P222" s="8"/>
      <c r="Q222" s="8"/>
      <c r="R222" s="8"/>
      <c r="S222" s="8"/>
      <c r="T222" s="8"/>
      <c r="U222" s="8"/>
      <c r="V222" s="8"/>
      <c r="W222" s="8"/>
      <c r="X222" s="8"/>
    </row>
    <row r="223" spans="1:24" s="3" customFormat="1" hidden="1" x14ac:dyDescent="0.2">
      <c r="A223" s="374">
        <v>1</v>
      </c>
      <c r="B223" s="354" t="s">
        <v>485</v>
      </c>
      <c r="C223" s="140">
        <f>'CĐT- BQLDA'!C129</f>
        <v>1205</v>
      </c>
      <c r="D223" s="140">
        <f>'CĐT- BQLDA'!D129</f>
        <v>0</v>
      </c>
      <c r="E223" s="140">
        <f>'CĐT- BQLDA'!E129</f>
        <v>1205</v>
      </c>
      <c r="F223" s="140">
        <f t="shared" si="96"/>
        <v>1205</v>
      </c>
      <c r="G223" s="140">
        <f>'CĐT- BQLDA'!G129</f>
        <v>0</v>
      </c>
      <c r="H223" s="1096">
        <f>'CĐT- BQLDA'!AK129</f>
        <v>1205</v>
      </c>
      <c r="I223" s="295">
        <f t="shared" si="97"/>
        <v>100</v>
      </c>
      <c r="J223" s="295"/>
      <c r="K223" s="295">
        <f t="shared" si="98"/>
        <v>100</v>
      </c>
      <c r="L223" s="1175"/>
      <c r="M223" s="487"/>
    </row>
    <row r="224" spans="1:24" hidden="1" x14ac:dyDescent="0.25">
      <c r="A224" s="297">
        <v>2</v>
      </c>
      <c r="B224" s="354" t="s">
        <v>486</v>
      </c>
      <c r="C224" s="140">
        <f>'CĐT- BQLDA'!C130</f>
        <v>1467</v>
      </c>
      <c r="D224" s="140">
        <f>'CĐT- BQLDA'!D130</f>
        <v>0</v>
      </c>
      <c r="E224" s="140">
        <f>'CĐT- BQLDA'!E130</f>
        <v>1467</v>
      </c>
      <c r="F224" s="140">
        <f t="shared" si="96"/>
        <v>1398.316</v>
      </c>
      <c r="G224" s="140">
        <f>'CĐT- BQLDA'!G130</f>
        <v>0</v>
      </c>
      <c r="H224" s="1096">
        <f>'CĐT- BQLDA'!AK130</f>
        <v>1398.316</v>
      </c>
      <c r="I224" s="295">
        <f t="shared" si="97"/>
        <v>95.318064076346289</v>
      </c>
      <c r="J224" s="295"/>
      <c r="K224" s="295">
        <f t="shared" si="98"/>
        <v>95.318064076346289</v>
      </c>
      <c r="L224" s="1175"/>
      <c r="M224" s="487"/>
    </row>
    <row r="225" spans="1:24" hidden="1" x14ac:dyDescent="0.25">
      <c r="A225" s="374">
        <v>3</v>
      </c>
      <c r="B225" s="294" t="s">
        <v>361</v>
      </c>
      <c r="C225" s="140">
        <f>'CĐT- CÁC XÃ'!C229</f>
        <v>1260</v>
      </c>
      <c r="D225" s="140">
        <f>'CĐT- CÁC XÃ'!D229</f>
        <v>0</v>
      </c>
      <c r="E225" s="140">
        <f>'CĐT- CÁC XÃ'!E229</f>
        <v>1260</v>
      </c>
      <c r="F225" s="140">
        <f t="shared" si="96"/>
        <v>1167.087</v>
      </c>
      <c r="G225" s="145">
        <f>'CĐT- CÁC XÃ'!G229</f>
        <v>0</v>
      </c>
      <c r="H225" s="1098">
        <f>'CĐT- CÁC XÃ'!AI229</f>
        <v>1167.087</v>
      </c>
      <c r="I225" s="295">
        <f t="shared" si="97"/>
        <v>92.625952380952384</v>
      </c>
      <c r="J225" s="295"/>
      <c r="K225" s="295">
        <f t="shared" si="98"/>
        <v>92.625952380952384</v>
      </c>
      <c r="L225" s="1175"/>
      <c r="M225" s="487"/>
    </row>
    <row r="226" spans="1:24" hidden="1" x14ac:dyDescent="0.25">
      <c r="A226" s="297">
        <v>4</v>
      </c>
      <c r="B226" s="294" t="s">
        <v>362</v>
      </c>
      <c r="C226" s="140">
        <f>'CĐT- CÁC XÃ'!C230</f>
        <v>1350</v>
      </c>
      <c r="D226" s="140">
        <f>'CĐT- CÁC XÃ'!D230</f>
        <v>0</v>
      </c>
      <c r="E226" s="140">
        <f>'CĐT- CÁC XÃ'!E230</f>
        <v>1350</v>
      </c>
      <c r="F226" s="140">
        <f t="shared" si="96"/>
        <v>135.72200000000001</v>
      </c>
      <c r="G226" s="145">
        <f>'CĐT- CÁC XÃ'!G230</f>
        <v>0</v>
      </c>
      <c r="H226" s="1098">
        <f>'CĐT- CÁC XÃ'!AI230</f>
        <v>135.72200000000001</v>
      </c>
      <c r="I226" s="295">
        <f t="shared" si="97"/>
        <v>10.053481481481482</v>
      </c>
      <c r="J226" s="295"/>
      <c r="K226" s="295">
        <f t="shared" si="98"/>
        <v>10.053481481481482</v>
      </c>
      <c r="L226" s="1175"/>
      <c r="M226" s="487"/>
    </row>
    <row r="227" spans="1:24" hidden="1" x14ac:dyDescent="0.25">
      <c r="A227" s="374">
        <v>5</v>
      </c>
      <c r="B227" s="294" t="s">
        <v>390</v>
      </c>
      <c r="C227" s="140">
        <f>'CĐT- CÁC XÃ'!C276</f>
        <v>1554</v>
      </c>
      <c r="D227" s="140">
        <f>'CĐT- CÁC XÃ'!D276</f>
        <v>0</v>
      </c>
      <c r="E227" s="140">
        <f>'CĐT- CÁC XÃ'!E276</f>
        <v>1554</v>
      </c>
      <c r="F227" s="140">
        <f t="shared" si="96"/>
        <v>0</v>
      </c>
      <c r="G227" s="145">
        <f>'CĐT- CÁC XÃ'!G276</f>
        <v>0</v>
      </c>
      <c r="H227" s="1098">
        <f>'CĐT- CÁC XÃ'!AI276</f>
        <v>0</v>
      </c>
      <c r="I227" s="295">
        <f t="shared" si="97"/>
        <v>0</v>
      </c>
      <c r="J227" s="295"/>
      <c r="K227" s="295">
        <f t="shared" si="98"/>
        <v>0</v>
      </c>
      <c r="L227" s="1175"/>
      <c r="M227" s="487"/>
    </row>
    <row r="228" spans="1:24" hidden="1" x14ac:dyDescent="0.25">
      <c r="A228" s="297">
        <v>6</v>
      </c>
      <c r="B228" s="294" t="s">
        <v>379</v>
      </c>
      <c r="C228" s="140">
        <f>'CĐT- CÁC XÃ'!C289</f>
        <v>1980</v>
      </c>
      <c r="D228" s="140">
        <f>'CĐT- CÁC XÃ'!D289</f>
        <v>0</v>
      </c>
      <c r="E228" s="140">
        <f>'CĐT- CÁC XÃ'!E289</f>
        <v>1980</v>
      </c>
      <c r="F228" s="140">
        <f t="shared" si="96"/>
        <v>1575.855</v>
      </c>
      <c r="G228" s="145">
        <f>'CĐT- CÁC XÃ'!G289</f>
        <v>0</v>
      </c>
      <c r="H228" s="1098">
        <f>'CĐT- CÁC XÃ'!AI289</f>
        <v>1575.855</v>
      </c>
      <c r="I228" s="295">
        <f t="shared" si="97"/>
        <v>79.588636363636368</v>
      </c>
      <c r="J228" s="295"/>
      <c r="K228" s="295">
        <f t="shared" si="98"/>
        <v>79.588636363636368</v>
      </c>
      <c r="L228" s="1176"/>
      <c r="M228" s="487"/>
    </row>
    <row r="229" spans="1:24" s="131" customFormat="1" hidden="1" x14ac:dyDescent="0.25">
      <c r="A229" s="836" t="s">
        <v>78</v>
      </c>
      <c r="B229" s="337" t="s">
        <v>321</v>
      </c>
      <c r="C229" s="144">
        <f t="shared" ref="C229:H229" si="99">SUM(C230:C253)</f>
        <v>20517.608</v>
      </c>
      <c r="D229" s="144">
        <f t="shared" si="99"/>
        <v>0</v>
      </c>
      <c r="E229" s="144">
        <f t="shared" si="99"/>
        <v>20517.608</v>
      </c>
      <c r="F229" s="144">
        <f t="shared" si="99"/>
        <v>11466.841</v>
      </c>
      <c r="G229" s="144">
        <f t="shared" si="99"/>
        <v>0</v>
      </c>
      <c r="H229" s="144">
        <f t="shared" si="99"/>
        <v>11466.841</v>
      </c>
      <c r="I229" s="291">
        <f t="shared" si="82"/>
        <v>55.887806219906331</v>
      </c>
      <c r="J229" s="291"/>
      <c r="K229" s="291">
        <f t="shared" si="83"/>
        <v>55.887806219906331</v>
      </c>
      <c r="L229" s="370"/>
      <c r="M229" s="489"/>
      <c r="N229" s="199"/>
      <c r="O229" s="199"/>
      <c r="P229" s="199"/>
      <c r="Q229" s="199"/>
      <c r="R229" s="199"/>
      <c r="S229" s="199"/>
      <c r="T229" s="199"/>
      <c r="U229" s="199"/>
      <c r="V229" s="199"/>
      <c r="W229" s="199"/>
      <c r="X229" s="199"/>
    </row>
    <row r="230" spans="1:24" hidden="1" x14ac:dyDescent="0.25">
      <c r="A230" s="374">
        <v>5</v>
      </c>
      <c r="B230" s="340" t="s">
        <v>230</v>
      </c>
      <c r="C230" s="140">
        <f t="shared" si="94"/>
        <v>307.40600000000001</v>
      </c>
      <c r="D230" s="341">
        <f>'CĐT- BQLDA'!D68</f>
        <v>0</v>
      </c>
      <c r="E230" s="341">
        <f>'CĐT- BQLDA'!E68</f>
        <v>307.40600000000001</v>
      </c>
      <c r="F230" s="140">
        <f t="shared" si="95"/>
        <v>170.12500000000003</v>
      </c>
      <c r="G230" s="141">
        <f>+'CĐT- BQLDA'!G68</f>
        <v>0</v>
      </c>
      <c r="H230" s="141">
        <f>+'CĐT- BQLDA'!AK68</f>
        <v>170.12500000000003</v>
      </c>
      <c r="I230" s="295">
        <f t="shared" si="82"/>
        <v>55.342120843444832</v>
      </c>
      <c r="J230" s="295"/>
      <c r="K230" s="295">
        <f t="shared" si="83"/>
        <v>55.342120843444832</v>
      </c>
      <c r="L230" s="1174" t="str">
        <f>+L164</f>
        <v>Thực hiện đề án nhiệm vụ khác do TTCP phê duyệt</v>
      </c>
      <c r="M230" s="487"/>
      <c r="N230" s="8"/>
      <c r="O230" s="8"/>
      <c r="P230" s="8"/>
      <c r="Q230" s="8"/>
      <c r="R230" s="8"/>
      <c r="S230" s="8"/>
      <c r="T230" s="8"/>
      <c r="U230" s="8"/>
      <c r="V230" s="8"/>
      <c r="W230" s="8"/>
      <c r="X230" s="8"/>
    </row>
    <row r="231" spans="1:24" hidden="1" x14ac:dyDescent="0.25">
      <c r="A231" s="374">
        <v>6</v>
      </c>
      <c r="B231" s="340" t="s">
        <v>231</v>
      </c>
      <c r="C231" s="140">
        <f t="shared" si="94"/>
        <v>1844.44</v>
      </c>
      <c r="D231" s="341">
        <f>'CĐT- BQLDA'!D69</f>
        <v>0</v>
      </c>
      <c r="E231" s="341">
        <f>'CĐT- BQLDA'!E69</f>
        <v>1844.44</v>
      </c>
      <c r="F231" s="140">
        <f t="shared" si="95"/>
        <v>966.30600000000004</v>
      </c>
      <c r="G231" s="141">
        <f>+'CĐT- BQLDA'!G69</f>
        <v>0</v>
      </c>
      <c r="H231" s="141">
        <f>+'CĐT- BQLDA'!AK69</f>
        <v>966.30600000000004</v>
      </c>
      <c r="I231" s="295">
        <f t="shared" si="82"/>
        <v>52.390210578820671</v>
      </c>
      <c r="J231" s="295"/>
      <c r="K231" s="295">
        <f t="shared" si="83"/>
        <v>52.390210578820671</v>
      </c>
      <c r="L231" s="1175"/>
      <c r="M231" s="487"/>
      <c r="N231" s="8"/>
      <c r="O231" s="8"/>
      <c r="P231" s="8"/>
      <c r="Q231" s="8"/>
      <c r="R231" s="8"/>
      <c r="S231" s="8"/>
      <c r="T231" s="8"/>
      <c r="U231" s="8"/>
      <c r="V231" s="8"/>
      <c r="W231" s="8"/>
      <c r="X231" s="8"/>
    </row>
    <row r="232" spans="1:24" hidden="1" x14ac:dyDescent="0.25">
      <c r="A232" s="374">
        <v>7</v>
      </c>
      <c r="B232" s="340" t="s">
        <v>232</v>
      </c>
      <c r="C232" s="140">
        <f t="shared" si="94"/>
        <v>614.81200000000001</v>
      </c>
      <c r="D232" s="341">
        <f>'CĐT- BQLDA'!D70</f>
        <v>0</v>
      </c>
      <c r="E232" s="341">
        <f>'CĐT- BQLDA'!E70</f>
        <v>614.81200000000001</v>
      </c>
      <c r="F232" s="140">
        <f t="shared" si="95"/>
        <v>320.52099999999996</v>
      </c>
      <c r="G232" s="141">
        <f>+'CĐT- BQLDA'!G70</f>
        <v>0</v>
      </c>
      <c r="H232" s="141">
        <f>+'CĐT- BQLDA'!AK70</f>
        <v>320.52099999999996</v>
      </c>
      <c r="I232" s="295">
        <f t="shared" ref="I232:I242" si="100">+F232/C232*100</f>
        <v>52.133172416933945</v>
      </c>
      <c r="J232" s="295"/>
      <c r="K232" s="295">
        <f t="shared" si="83"/>
        <v>52.133172416933945</v>
      </c>
      <c r="L232" s="1175"/>
      <c r="M232" s="487"/>
      <c r="N232" s="8"/>
      <c r="O232" s="8"/>
      <c r="P232" s="8"/>
      <c r="Q232" s="8"/>
      <c r="R232" s="8"/>
      <c r="S232" s="8"/>
      <c r="T232" s="8"/>
      <c r="U232" s="8"/>
      <c r="V232" s="8"/>
      <c r="W232" s="8"/>
      <c r="X232" s="8"/>
    </row>
    <row r="233" spans="1:24" hidden="1" x14ac:dyDescent="0.25">
      <c r="A233" s="374">
        <v>8</v>
      </c>
      <c r="B233" s="340" t="s">
        <v>233</v>
      </c>
      <c r="C233" s="140">
        <f t="shared" si="94"/>
        <v>614.81200000000001</v>
      </c>
      <c r="D233" s="341">
        <f>'CĐT- BQLDA'!D71</f>
        <v>0</v>
      </c>
      <c r="E233" s="341">
        <f>'CĐT- BQLDA'!E71</f>
        <v>614.81200000000001</v>
      </c>
      <c r="F233" s="140">
        <f t="shared" si="95"/>
        <v>320.84799999999996</v>
      </c>
      <c r="G233" s="141">
        <f>+'CĐT- BQLDA'!G71</f>
        <v>0</v>
      </c>
      <c r="H233" s="141">
        <f>+'CĐT- BQLDA'!AK71</f>
        <v>320.84799999999996</v>
      </c>
      <c r="I233" s="295">
        <f t="shared" si="100"/>
        <v>52.186359407428604</v>
      </c>
      <c r="J233" s="295"/>
      <c r="K233" s="295">
        <f t="shared" si="83"/>
        <v>52.186359407428604</v>
      </c>
      <c r="L233" s="1175"/>
      <c r="M233" s="487"/>
      <c r="N233" s="8"/>
      <c r="O233" s="8"/>
      <c r="P233" s="8"/>
      <c r="Q233" s="8"/>
      <c r="R233" s="8"/>
      <c r="S233" s="8"/>
      <c r="T233" s="8"/>
      <c r="U233" s="8"/>
      <c r="V233" s="8"/>
      <c r="W233" s="8"/>
      <c r="X233" s="8"/>
    </row>
    <row r="234" spans="1:24" hidden="1" x14ac:dyDescent="0.25">
      <c r="A234" s="374">
        <v>9</v>
      </c>
      <c r="B234" s="340" t="s">
        <v>234</v>
      </c>
      <c r="C234" s="140">
        <f t="shared" si="94"/>
        <v>614.81200000000001</v>
      </c>
      <c r="D234" s="341">
        <f>'CĐT- BQLDA'!D72</f>
        <v>0</v>
      </c>
      <c r="E234" s="341">
        <f>'CĐT- BQLDA'!E72</f>
        <v>614.81200000000001</v>
      </c>
      <c r="F234" s="140">
        <f t="shared" si="95"/>
        <v>320.09199999999998</v>
      </c>
      <c r="G234" s="141">
        <f>+'CĐT- BQLDA'!G72</f>
        <v>0</v>
      </c>
      <c r="H234" s="141">
        <f>+'CĐT- BQLDA'!AK72</f>
        <v>320.09199999999998</v>
      </c>
      <c r="I234" s="295">
        <f t="shared" si="100"/>
        <v>52.063394989037292</v>
      </c>
      <c r="J234" s="295"/>
      <c r="K234" s="295">
        <f t="shared" si="83"/>
        <v>52.063394989037292</v>
      </c>
      <c r="L234" s="1175"/>
      <c r="M234" s="487"/>
      <c r="N234" s="8"/>
      <c r="O234" s="8"/>
      <c r="P234" s="8"/>
      <c r="Q234" s="8"/>
      <c r="R234" s="8"/>
      <c r="S234" s="8"/>
      <c r="T234" s="8"/>
      <c r="U234" s="8"/>
      <c r="V234" s="8"/>
      <c r="W234" s="8"/>
      <c r="X234" s="8"/>
    </row>
    <row r="235" spans="1:24" hidden="1" x14ac:dyDescent="0.25">
      <c r="A235" s="374">
        <v>10</v>
      </c>
      <c r="B235" s="340" t="s">
        <v>592</v>
      </c>
      <c r="C235" s="140">
        <f t="shared" si="94"/>
        <v>922.21800000000007</v>
      </c>
      <c r="D235" s="341">
        <f>'CĐT- BQLDA'!D73</f>
        <v>0</v>
      </c>
      <c r="E235" s="341">
        <f>'CĐT- BQLDA'!E73</f>
        <v>922.21800000000007</v>
      </c>
      <c r="F235" s="140">
        <f t="shared" si="95"/>
        <v>463.25399999999996</v>
      </c>
      <c r="G235" s="141">
        <f>+'CĐT- BQLDA'!G73</f>
        <v>0</v>
      </c>
      <c r="H235" s="141">
        <f>+'CĐT- BQLDA'!AK73</f>
        <v>463.25399999999996</v>
      </c>
      <c r="I235" s="295">
        <f t="shared" si="100"/>
        <v>50.23259142632218</v>
      </c>
      <c r="J235" s="295"/>
      <c r="K235" s="295">
        <f t="shared" si="83"/>
        <v>50.23259142632218</v>
      </c>
      <c r="L235" s="1175"/>
      <c r="M235" s="487"/>
      <c r="N235" s="8"/>
      <c r="O235" s="8"/>
      <c r="P235" s="8"/>
      <c r="Q235" s="8"/>
      <c r="R235" s="8"/>
      <c r="S235" s="8"/>
      <c r="T235" s="8"/>
      <c r="U235" s="8"/>
      <c r="V235" s="8"/>
      <c r="W235" s="8"/>
      <c r="X235" s="8"/>
    </row>
    <row r="236" spans="1:24" hidden="1" x14ac:dyDescent="0.25">
      <c r="A236" s="374">
        <v>11</v>
      </c>
      <c r="B236" s="340" t="s">
        <v>235</v>
      </c>
      <c r="C236" s="140">
        <f t="shared" si="94"/>
        <v>922.21800000000007</v>
      </c>
      <c r="D236" s="341">
        <f>'CĐT- BQLDA'!D74</f>
        <v>0</v>
      </c>
      <c r="E236" s="341">
        <f>'CĐT- BQLDA'!E74</f>
        <v>922.21800000000007</v>
      </c>
      <c r="F236" s="140">
        <f t="shared" si="95"/>
        <v>461.94500000000005</v>
      </c>
      <c r="G236" s="141">
        <f>+'CĐT- BQLDA'!G74</f>
        <v>0</v>
      </c>
      <c r="H236" s="141">
        <f>+'CĐT- BQLDA'!AK74</f>
        <v>461.94500000000005</v>
      </c>
      <c r="I236" s="295">
        <f t="shared" si="100"/>
        <v>50.09065101743839</v>
      </c>
      <c r="J236" s="295"/>
      <c r="K236" s="295">
        <f t="shared" si="83"/>
        <v>50.09065101743839</v>
      </c>
      <c r="L236" s="1175"/>
      <c r="M236" s="487"/>
      <c r="N236" s="8"/>
      <c r="O236" s="8"/>
      <c r="P236" s="8"/>
      <c r="Q236" s="8"/>
      <c r="R236" s="8"/>
      <c r="S236" s="8"/>
      <c r="T236" s="8"/>
      <c r="U236" s="8"/>
      <c r="V236" s="8"/>
      <c r="W236" s="8"/>
      <c r="X236" s="8"/>
    </row>
    <row r="237" spans="1:24" hidden="1" x14ac:dyDescent="0.25">
      <c r="A237" s="374">
        <v>12</v>
      </c>
      <c r="B237" s="340" t="s">
        <v>236</v>
      </c>
      <c r="C237" s="140">
        <f t="shared" si="94"/>
        <v>922.21800000000007</v>
      </c>
      <c r="D237" s="341">
        <f>'CĐT- BQLDA'!D75</f>
        <v>0</v>
      </c>
      <c r="E237" s="341">
        <f>'CĐT- BQLDA'!E75</f>
        <v>922.21800000000007</v>
      </c>
      <c r="F237" s="140">
        <f t="shared" si="95"/>
        <v>470.05899999999997</v>
      </c>
      <c r="G237" s="141">
        <f>+'CĐT- BQLDA'!G75</f>
        <v>0</v>
      </c>
      <c r="H237" s="141">
        <f>+'CĐT- BQLDA'!AK75</f>
        <v>470.05899999999997</v>
      </c>
      <c r="I237" s="295">
        <f t="shared" si="100"/>
        <v>50.970486370901448</v>
      </c>
      <c r="J237" s="295"/>
      <c r="K237" s="295">
        <f t="shared" si="83"/>
        <v>50.970486370901448</v>
      </c>
      <c r="L237" s="1175"/>
      <c r="M237" s="487"/>
      <c r="N237" s="8"/>
      <c r="O237" s="8"/>
      <c r="P237" s="8"/>
      <c r="Q237" s="8"/>
      <c r="R237" s="8"/>
      <c r="S237" s="8"/>
      <c r="T237" s="8"/>
      <c r="U237" s="8"/>
      <c r="V237" s="8"/>
      <c r="W237" s="8"/>
      <c r="X237" s="8"/>
    </row>
    <row r="238" spans="1:24" hidden="1" x14ac:dyDescent="0.25">
      <c r="A238" s="374">
        <v>13</v>
      </c>
      <c r="B238" s="340" t="s">
        <v>237</v>
      </c>
      <c r="C238" s="140">
        <f t="shared" si="94"/>
        <v>307.40600000000001</v>
      </c>
      <c r="D238" s="341">
        <f>'CĐT- BQLDA'!D76</f>
        <v>0</v>
      </c>
      <c r="E238" s="341">
        <f>'CĐT- BQLDA'!E76</f>
        <v>307.40600000000001</v>
      </c>
      <c r="F238" s="140">
        <f t="shared" si="95"/>
        <v>299.32500000000005</v>
      </c>
      <c r="G238" s="141">
        <f>+'CĐT- BQLDA'!G76</f>
        <v>0</v>
      </c>
      <c r="H238" s="141">
        <f>+'CĐT- BQLDA'!AK76</f>
        <v>299.32500000000005</v>
      </c>
      <c r="I238" s="295">
        <f t="shared" si="100"/>
        <v>97.371228928517993</v>
      </c>
      <c r="J238" s="295"/>
      <c r="K238" s="295">
        <f t="shared" si="83"/>
        <v>97.371228928517993</v>
      </c>
      <c r="L238" s="1175"/>
      <c r="M238" s="487"/>
      <c r="N238" s="8"/>
      <c r="O238" s="8"/>
      <c r="P238" s="8"/>
      <c r="Q238" s="8"/>
      <c r="R238" s="8"/>
      <c r="S238" s="8"/>
      <c r="T238" s="8"/>
      <c r="U238" s="8"/>
      <c r="V238" s="8"/>
      <c r="W238" s="8"/>
      <c r="X238" s="8"/>
    </row>
    <row r="239" spans="1:24" hidden="1" x14ac:dyDescent="0.25">
      <c r="A239" s="374">
        <v>14</v>
      </c>
      <c r="B239" s="340" t="s">
        <v>238</v>
      </c>
      <c r="C239" s="140">
        <f t="shared" si="94"/>
        <v>922.21799999999996</v>
      </c>
      <c r="D239" s="341">
        <f>'CĐT- BQLDA'!D77</f>
        <v>0</v>
      </c>
      <c r="E239" s="341">
        <f>'CĐT- BQLDA'!E77</f>
        <v>922.21799999999996</v>
      </c>
      <c r="F239" s="140">
        <f t="shared" si="95"/>
        <v>895.4</v>
      </c>
      <c r="G239" s="141">
        <f>+'CĐT- BQLDA'!G77</f>
        <v>0</v>
      </c>
      <c r="H239" s="141">
        <f>+'CĐT- BQLDA'!AK77</f>
        <v>895.4</v>
      </c>
      <c r="I239" s="295">
        <f t="shared" si="100"/>
        <v>97.092010782699973</v>
      </c>
      <c r="J239" s="295"/>
      <c r="K239" s="295">
        <f t="shared" si="83"/>
        <v>97.092010782699973</v>
      </c>
      <c r="L239" s="1175"/>
      <c r="M239" s="487"/>
      <c r="N239" s="8"/>
      <c r="O239" s="8"/>
      <c r="P239" s="8"/>
      <c r="Q239" s="8"/>
      <c r="R239" s="8"/>
      <c r="S239" s="8"/>
      <c r="T239" s="8"/>
      <c r="U239" s="8"/>
      <c r="V239" s="8"/>
      <c r="W239" s="8"/>
      <c r="X239" s="8"/>
    </row>
    <row r="240" spans="1:24" hidden="1" x14ac:dyDescent="0.25">
      <c r="A240" s="374">
        <v>15</v>
      </c>
      <c r="B240" s="340" t="s">
        <v>239</v>
      </c>
      <c r="C240" s="140">
        <f t="shared" si="94"/>
        <v>922.21799999999996</v>
      </c>
      <c r="D240" s="341">
        <f>'CĐT- BQLDA'!D78</f>
        <v>0</v>
      </c>
      <c r="E240" s="341">
        <f>'CĐT- BQLDA'!E78</f>
        <v>922.21799999999996</v>
      </c>
      <c r="F240" s="140">
        <f t="shared" si="95"/>
        <v>895.95199999999988</v>
      </c>
      <c r="G240" s="141">
        <f>+'CĐT- BQLDA'!G78</f>
        <v>0</v>
      </c>
      <c r="H240" s="141">
        <f>+'CĐT- BQLDA'!AK78</f>
        <v>895.95199999999988</v>
      </c>
      <c r="I240" s="295">
        <f t="shared" si="100"/>
        <v>97.151866478424836</v>
      </c>
      <c r="J240" s="295"/>
      <c r="K240" s="295">
        <f t="shared" si="83"/>
        <v>97.151866478424836</v>
      </c>
      <c r="L240" s="1175"/>
      <c r="M240" s="487"/>
      <c r="N240" s="8"/>
      <c r="O240" s="8"/>
      <c r="P240" s="8"/>
      <c r="Q240" s="8"/>
      <c r="R240" s="8"/>
      <c r="S240" s="8"/>
      <c r="T240" s="8"/>
      <c r="U240" s="8"/>
      <c r="V240" s="8"/>
      <c r="W240" s="8"/>
      <c r="X240" s="8"/>
    </row>
    <row r="241" spans="1:24" hidden="1" x14ac:dyDescent="0.25">
      <c r="A241" s="374">
        <v>16</v>
      </c>
      <c r="B241" s="340" t="s">
        <v>240</v>
      </c>
      <c r="C241" s="140">
        <f t="shared" si="94"/>
        <v>922.21799999999996</v>
      </c>
      <c r="D241" s="341">
        <f>'CĐT- BQLDA'!D79</f>
        <v>0</v>
      </c>
      <c r="E241" s="341">
        <f>'CĐT- BQLDA'!E79</f>
        <v>922.21799999999996</v>
      </c>
      <c r="F241" s="140">
        <f t="shared" si="95"/>
        <v>483.04599999999994</v>
      </c>
      <c r="G241" s="141">
        <f>+'CĐT- BQLDA'!G79</f>
        <v>0</v>
      </c>
      <c r="H241" s="141">
        <f>+'CĐT- BQLDA'!AK79</f>
        <v>483.04599999999994</v>
      </c>
      <c r="I241" s="295">
        <f t="shared" si="100"/>
        <v>52.37872173390673</v>
      </c>
      <c r="J241" s="295"/>
      <c r="K241" s="295">
        <f t="shared" si="83"/>
        <v>52.37872173390673</v>
      </c>
      <c r="L241" s="1175"/>
      <c r="M241" s="487"/>
      <c r="N241" s="8"/>
      <c r="O241" s="8"/>
      <c r="P241" s="8"/>
      <c r="Q241" s="8"/>
      <c r="R241" s="8"/>
      <c r="S241" s="8"/>
      <c r="T241" s="8"/>
      <c r="U241" s="8"/>
      <c r="V241" s="8"/>
      <c r="W241" s="8"/>
      <c r="X241" s="8"/>
    </row>
    <row r="242" spans="1:24" hidden="1" x14ac:dyDescent="0.25">
      <c r="A242" s="374">
        <v>17</v>
      </c>
      <c r="B242" s="340" t="s">
        <v>241</v>
      </c>
      <c r="C242" s="140">
        <f t="shared" si="94"/>
        <v>614.81200000000001</v>
      </c>
      <c r="D242" s="341">
        <f>'CĐT- BQLDA'!D80</f>
        <v>0</v>
      </c>
      <c r="E242" s="341">
        <f>'CĐT- BQLDA'!E80</f>
        <v>614.81200000000001</v>
      </c>
      <c r="F242" s="140">
        <f t="shared" si="95"/>
        <v>596.89700000000005</v>
      </c>
      <c r="G242" s="141">
        <f>+'CĐT- BQLDA'!G80</f>
        <v>0</v>
      </c>
      <c r="H242" s="141">
        <f>+'CĐT- BQLDA'!AK80</f>
        <v>596.89700000000005</v>
      </c>
      <c r="I242" s="295">
        <f t="shared" si="100"/>
        <v>97.08610111708947</v>
      </c>
      <c r="J242" s="295"/>
      <c r="K242" s="295">
        <f t="shared" si="83"/>
        <v>97.08610111708947</v>
      </c>
      <c r="L242" s="1176"/>
      <c r="M242" s="487"/>
      <c r="N242" s="8"/>
      <c r="O242" s="8"/>
      <c r="P242" s="8"/>
      <c r="Q242" s="8"/>
      <c r="R242" s="8"/>
      <c r="S242" s="8"/>
      <c r="T242" s="8"/>
      <c r="U242" s="8"/>
      <c r="V242" s="8"/>
      <c r="W242" s="8"/>
      <c r="X242" s="8"/>
    </row>
    <row r="243" spans="1:24" hidden="1" x14ac:dyDescent="0.25">
      <c r="A243" s="297">
        <v>3</v>
      </c>
      <c r="B243" s="294" t="s">
        <v>363</v>
      </c>
      <c r="C243" s="140">
        <f>'CĐT- CÁC XÃ'!C231</f>
        <v>1150</v>
      </c>
      <c r="D243" s="140">
        <f>'CĐT- CÁC XÃ'!D231</f>
        <v>0</v>
      </c>
      <c r="E243" s="140">
        <f>'CĐT- CÁC XÃ'!E231</f>
        <v>1150</v>
      </c>
      <c r="F243" s="140">
        <f t="shared" ref="F243:F250" si="101">+G243+H243</f>
        <v>1067.962</v>
      </c>
      <c r="G243" s="145">
        <f>'CĐT- CÁC XÃ'!G231</f>
        <v>0</v>
      </c>
      <c r="H243" s="1098">
        <f>'CĐT- CÁC XÃ'!AI231</f>
        <v>1067.962</v>
      </c>
      <c r="I243" s="295">
        <f t="shared" ref="I243:I252" si="102">+F243/C243*100</f>
        <v>92.866260869565224</v>
      </c>
      <c r="J243" s="295"/>
      <c r="K243" s="295">
        <f t="shared" ref="K243:K252" si="103">+H243/E243*100</f>
        <v>92.866260869565224</v>
      </c>
      <c r="L243" s="1177" t="s">
        <v>487</v>
      </c>
      <c r="M243" s="500"/>
    </row>
    <row r="244" spans="1:24" hidden="1" x14ac:dyDescent="0.25">
      <c r="A244" s="297">
        <v>4</v>
      </c>
      <c r="B244" s="294" t="s">
        <v>364</v>
      </c>
      <c r="C244" s="140">
        <f>'CĐT- CÁC XÃ'!C232</f>
        <v>1226</v>
      </c>
      <c r="D244" s="140">
        <f>'CĐT- CÁC XÃ'!D232</f>
        <v>0</v>
      </c>
      <c r="E244" s="140">
        <f>'CĐT- CÁC XÃ'!E232</f>
        <v>1226</v>
      </c>
      <c r="F244" s="140">
        <f t="shared" si="101"/>
        <v>1095.903</v>
      </c>
      <c r="G244" s="145">
        <f>'CĐT- CÁC XÃ'!G232</f>
        <v>0</v>
      </c>
      <c r="H244" s="1098">
        <f>'CĐT- CÁC XÃ'!AI232</f>
        <v>1095.903</v>
      </c>
      <c r="I244" s="295">
        <f t="shared" si="102"/>
        <v>89.388499184339324</v>
      </c>
      <c r="J244" s="295"/>
      <c r="K244" s="295">
        <f t="shared" si="103"/>
        <v>89.388499184339324</v>
      </c>
      <c r="L244" s="1178"/>
      <c r="M244" s="500"/>
    </row>
    <row r="245" spans="1:24" hidden="1" x14ac:dyDescent="0.25">
      <c r="A245" s="297">
        <v>5</v>
      </c>
      <c r="B245" s="294" t="s">
        <v>358</v>
      </c>
      <c r="C245" s="140">
        <f>'CĐT- CÁC XÃ'!C252</f>
        <v>1019</v>
      </c>
      <c r="D245" s="140">
        <f>'CĐT- CÁC XÃ'!D252</f>
        <v>0</v>
      </c>
      <c r="E245" s="140">
        <f>'CĐT- CÁC XÃ'!E252</f>
        <v>1019</v>
      </c>
      <c r="F245" s="140">
        <f t="shared" si="101"/>
        <v>0</v>
      </c>
      <c r="G245" s="145">
        <f>'CĐT- CÁC XÃ'!G252</f>
        <v>0</v>
      </c>
      <c r="H245" s="1098">
        <f>'CĐT- CÁC XÃ'!AI252</f>
        <v>0</v>
      </c>
      <c r="I245" s="295">
        <f t="shared" si="102"/>
        <v>0</v>
      </c>
      <c r="J245" s="295"/>
      <c r="K245" s="295">
        <f t="shared" si="103"/>
        <v>0</v>
      </c>
      <c r="L245" s="1178"/>
      <c r="M245" s="500"/>
    </row>
    <row r="246" spans="1:24" hidden="1" x14ac:dyDescent="0.25">
      <c r="A246" s="297">
        <v>6</v>
      </c>
      <c r="B246" s="294" t="s">
        <v>359</v>
      </c>
      <c r="C246" s="140">
        <f>'CĐT- CÁC XÃ'!C253</f>
        <v>1000</v>
      </c>
      <c r="D246" s="140">
        <f>'CĐT- CÁC XÃ'!D253</f>
        <v>0</v>
      </c>
      <c r="E246" s="140">
        <f>'CĐT- CÁC XÃ'!E253</f>
        <v>1000</v>
      </c>
      <c r="F246" s="140">
        <f t="shared" si="101"/>
        <v>0</v>
      </c>
      <c r="G246" s="145">
        <f>'CĐT- CÁC XÃ'!G253</f>
        <v>0</v>
      </c>
      <c r="H246" s="1098">
        <f>'CĐT- CÁC XÃ'!AI253</f>
        <v>0</v>
      </c>
      <c r="I246" s="295">
        <f t="shared" si="102"/>
        <v>0</v>
      </c>
      <c r="J246" s="295"/>
      <c r="K246" s="295">
        <f t="shared" si="103"/>
        <v>0</v>
      </c>
      <c r="L246" s="1178"/>
      <c r="M246" s="500"/>
    </row>
    <row r="247" spans="1:24" hidden="1" x14ac:dyDescent="0.25">
      <c r="A247" s="297">
        <v>7</v>
      </c>
      <c r="B247" s="294" t="s">
        <v>383</v>
      </c>
      <c r="C247" s="140">
        <f>'CĐT- CÁC XÃ'!C305</f>
        <v>474</v>
      </c>
      <c r="D247" s="140">
        <f>'CĐT- CÁC XÃ'!D305</f>
        <v>0</v>
      </c>
      <c r="E247" s="140">
        <f>'CĐT- CÁC XÃ'!E305</f>
        <v>474</v>
      </c>
      <c r="F247" s="140">
        <f t="shared" si="101"/>
        <v>0</v>
      </c>
      <c r="G247" s="145">
        <f>'CĐT- CÁC XÃ'!G305</f>
        <v>0</v>
      </c>
      <c r="H247" s="1098">
        <f>'CĐT- CÁC XÃ'!AI305</f>
        <v>0</v>
      </c>
      <c r="I247" s="295">
        <f t="shared" si="102"/>
        <v>0</v>
      </c>
      <c r="J247" s="295"/>
      <c r="K247" s="295">
        <f t="shared" si="103"/>
        <v>0</v>
      </c>
      <c r="L247" s="1178"/>
      <c r="M247" s="500"/>
    </row>
    <row r="248" spans="1:24" hidden="1" x14ac:dyDescent="0.25">
      <c r="A248" s="297">
        <v>8</v>
      </c>
      <c r="B248" s="294" t="s">
        <v>384</v>
      </c>
      <c r="C248" s="140">
        <f>'CĐT- CÁC XÃ'!C306</f>
        <v>357</v>
      </c>
      <c r="D248" s="140">
        <f>'CĐT- CÁC XÃ'!D306</f>
        <v>0</v>
      </c>
      <c r="E248" s="140">
        <f>'CĐT- CÁC XÃ'!E306</f>
        <v>357</v>
      </c>
      <c r="F248" s="140">
        <f t="shared" si="101"/>
        <v>0</v>
      </c>
      <c r="G248" s="145">
        <f>'CĐT- CÁC XÃ'!G306</f>
        <v>0</v>
      </c>
      <c r="H248" s="1098">
        <f>'CĐT- CÁC XÃ'!AI306</f>
        <v>0</v>
      </c>
      <c r="I248" s="295">
        <f t="shared" si="102"/>
        <v>0</v>
      </c>
      <c r="J248" s="295"/>
      <c r="K248" s="295">
        <f t="shared" si="103"/>
        <v>0</v>
      </c>
      <c r="L248" s="1178"/>
      <c r="M248" s="500"/>
    </row>
    <row r="249" spans="1:24" hidden="1" x14ac:dyDescent="0.25">
      <c r="A249" s="297">
        <v>9</v>
      </c>
      <c r="B249" s="294" t="s">
        <v>385</v>
      </c>
      <c r="C249" s="140">
        <f>'CĐT- CÁC XÃ'!C307</f>
        <v>237</v>
      </c>
      <c r="D249" s="140">
        <f>'CĐT- CÁC XÃ'!D307</f>
        <v>0</v>
      </c>
      <c r="E249" s="140">
        <f>'CĐT- CÁC XÃ'!E307</f>
        <v>237</v>
      </c>
      <c r="F249" s="140">
        <f t="shared" si="101"/>
        <v>0</v>
      </c>
      <c r="G249" s="145">
        <f>'CĐT- CÁC XÃ'!G307</f>
        <v>0</v>
      </c>
      <c r="H249" s="1098">
        <f>'CĐT- CÁC XÃ'!AI307</f>
        <v>0</v>
      </c>
      <c r="I249" s="295">
        <f t="shared" si="102"/>
        <v>0</v>
      </c>
      <c r="J249" s="295"/>
      <c r="K249" s="295">
        <f t="shared" si="103"/>
        <v>0</v>
      </c>
      <c r="L249" s="1178"/>
      <c r="M249" s="500"/>
    </row>
    <row r="250" spans="1:24" hidden="1" x14ac:dyDescent="0.25">
      <c r="A250" s="297">
        <v>10</v>
      </c>
      <c r="B250" s="294" t="s">
        <v>386</v>
      </c>
      <c r="C250" s="140">
        <f>'CĐT- CÁC XÃ'!C308</f>
        <v>357</v>
      </c>
      <c r="D250" s="140">
        <f>'CĐT- CÁC XÃ'!D308</f>
        <v>0</v>
      </c>
      <c r="E250" s="140">
        <f>'CĐT- CÁC XÃ'!E308</f>
        <v>357</v>
      </c>
      <c r="F250" s="140">
        <f t="shared" si="101"/>
        <v>0</v>
      </c>
      <c r="G250" s="145">
        <f>'CĐT- CÁC XÃ'!G308</f>
        <v>0</v>
      </c>
      <c r="H250" s="1098">
        <f>'CĐT- CÁC XÃ'!AI308</f>
        <v>0</v>
      </c>
      <c r="I250" s="295">
        <f t="shared" si="102"/>
        <v>0</v>
      </c>
      <c r="J250" s="295"/>
      <c r="K250" s="295">
        <f t="shared" si="103"/>
        <v>0</v>
      </c>
      <c r="L250" s="1179"/>
      <c r="M250" s="500"/>
    </row>
    <row r="251" spans="1:24" hidden="1" x14ac:dyDescent="0.25">
      <c r="A251" s="297">
        <v>1</v>
      </c>
      <c r="B251" s="294" t="s">
        <v>485</v>
      </c>
      <c r="C251" s="140">
        <f>'CĐT- BQLDA'!C127</f>
        <v>421</v>
      </c>
      <c r="D251" s="140">
        <f>'CĐT- BQLDA'!D127</f>
        <v>0</v>
      </c>
      <c r="E251" s="140">
        <f>'CĐT- BQLDA'!E127</f>
        <v>421</v>
      </c>
      <c r="F251" s="140">
        <f>+G251+H251</f>
        <v>326.24099999999999</v>
      </c>
      <c r="G251" s="145">
        <f>'CĐT- BQLDA'!G127</f>
        <v>0</v>
      </c>
      <c r="H251" s="1098">
        <f>'CĐT- BQLDA'!AK127</f>
        <v>326.24099999999999</v>
      </c>
      <c r="I251" s="295">
        <f t="shared" si="102"/>
        <v>77.491923990498819</v>
      </c>
      <c r="J251" s="295"/>
      <c r="K251" s="295">
        <f t="shared" si="103"/>
        <v>77.491923990498819</v>
      </c>
      <c r="L251" s="296"/>
      <c r="M251" s="204"/>
    </row>
    <row r="252" spans="1:24" hidden="1" x14ac:dyDescent="0.25">
      <c r="A252" s="297">
        <v>2</v>
      </c>
      <c r="B252" s="294" t="s">
        <v>387</v>
      </c>
      <c r="C252" s="140">
        <f>'CĐT- CÁC XÃ'!C254</f>
        <v>2624.8</v>
      </c>
      <c r="D252" s="140">
        <f>'CĐT- CÁC XÃ'!D254</f>
        <v>0</v>
      </c>
      <c r="E252" s="140">
        <f>'CĐT- CÁC XÃ'!E254</f>
        <v>2624.8</v>
      </c>
      <c r="F252" s="140">
        <f>+G252+H252</f>
        <v>2312.9650000000001</v>
      </c>
      <c r="G252" s="145">
        <f>'CĐT- CÁC XÃ'!G254</f>
        <v>0</v>
      </c>
      <c r="H252" s="1098">
        <f>'CĐT- CÁC XÃ'!AI254</f>
        <v>2312.9650000000001</v>
      </c>
      <c r="I252" s="295">
        <f t="shared" si="102"/>
        <v>88.119666260286493</v>
      </c>
      <c r="J252" s="295"/>
      <c r="K252" s="295">
        <f t="shared" si="103"/>
        <v>88.119666260286493</v>
      </c>
      <c r="L252" s="296"/>
      <c r="M252" s="204"/>
    </row>
    <row r="253" spans="1:24" s="417" customFormat="1" hidden="1" x14ac:dyDescent="0.25">
      <c r="A253" s="411">
        <v>18</v>
      </c>
      <c r="B253" s="412" t="s">
        <v>643</v>
      </c>
      <c r="C253" s="413">
        <f>'CĐT- BQLDA'!C81</f>
        <v>1200</v>
      </c>
      <c r="D253" s="413">
        <f>'CĐT- BQLDA'!D81</f>
        <v>0</v>
      </c>
      <c r="E253" s="413">
        <f>'CĐT- BQLDA'!E81</f>
        <v>1200</v>
      </c>
      <c r="F253" s="414">
        <f t="shared" si="95"/>
        <v>0</v>
      </c>
      <c r="G253" s="414">
        <f>'CĐT- BQLDA'!G81</f>
        <v>0</v>
      </c>
      <c r="H253" s="414">
        <f>'CĐT- BQLDA'!AK81</f>
        <v>0</v>
      </c>
      <c r="I253" s="414">
        <f t="shared" ref="I253:I284" si="104">+F253/C253*100</f>
        <v>0</v>
      </c>
      <c r="J253" s="414"/>
      <c r="K253" s="414">
        <f t="shared" si="83"/>
        <v>0</v>
      </c>
      <c r="L253" s="415"/>
      <c r="M253" s="508"/>
      <c r="N253" s="416" t="s">
        <v>423</v>
      </c>
      <c r="O253" s="416"/>
      <c r="P253" s="416"/>
      <c r="Q253" s="416"/>
      <c r="R253" s="416"/>
      <c r="S253" s="416"/>
      <c r="T253" s="416"/>
      <c r="U253" s="416"/>
      <c r="V253" s="416"/>
      <c r="W253" s="416"/>
      <c r="X253" s="416"/>
    </row>
    <row r="254" spans="1:24" ht="28.5" hidden="1" x14ac:dyDescent="0.25">
      <c r="A254" s="387" t="s">
        <v>49</v>
      </c>
      <c r="B254" s="330" t="s">
        <v>106</v>
      </c>
      <c r="C254" s="344">
        <f t="shared" ref="C254:H254" si="105">+C255+C289</f>
        <v>27766.646999999997</v>
      </c>
      <c r="D254" s="344">
        <f t="shared" si="105"/>
        <v>2925.6469999999999</v>
      </c>
      <c r="E254" s="344">
        <f t="shared" si="105"/>
        <v>24841</v>
      </c>
      <c r="F254" s="344">
        <f t="shared" si="105"/>
        <v>18792.744999999999</v>
      </c>
      <c r="G254" s="344">
        <f t="shared" si="105"/>
        <v>2811.3740000000003</v>
      </c>
      <c r="H254" s="344">
        <f t="shared" si="105"/>
        <v>15981.371000000001</v>
      </c>
      <c r="I254" s="371">
        <f t="shared" si="104"/>
        <v>67.68100231907728</v>
      </c>
      <c r="J254" s="371">
        <f>+G254/D254*100</f>
        <v>96.094094742120305</v>
      </c>
      <c r="K254" s="371">
        <f t="shared" si="83"/>
        <v>64.334652389195284</v>
      </c>
      <c r="L254" s="372" t="s">
        <v>320</v>
      </c>
      <c r="M254" s="502"/>
      <c r="N254" s="8"/>
      <c r="O254" s="8"/>
      <c r="P254" s="8"/>
      <c r="Q254" s="8"/>
      <c r="R254" s="8"/>
      <c r="S254" s="8"/>
      <c r="T254" s="8"/>
      <c r="U254" s="8"/>
      <c r="V254" s="8"/>
      <c r="W254" s="8"/>
      <c r="X254" s="8"/>
    </row>
    <row r="255" spans="1:24" hidden="1" x14ac:dyDescent="0.25">
      <c r="A255" s="388">
        <v>1</v>
      </c>
      <c r="B255" s="347" t="s">
        <v>25</v>
      </c>
      <c r="C255" s="143">
        <f t="shared" ref="C255:H255" si="106">+C256+C282</f>
        <v>9119.99</v>
      </c>
      <c r="D255" s="143">
        <f t="shared" si="106"/>
        <v>2430.7550000000001</v>
      </c>
      <c r="E255" s="143">
        <f t="shared" si="106"/>
        <v>6689.2349999999997</v>
      </c>
      <c r="F255" s="143">
        <f t="shared" si="106"/>
        <v>7179.9379999999983</v>
      </c>
      <c r="G255" s="143">
        <f t="shared" si="106"/>
        <v>2421.8040000000001</v>
      </c>
      <c r="H255" s="1097">
        <f t="shared" si="106"/>
        <v>4758.134</v>
      </c>
      <c r="I255" s="291">
        <f t="shared" si="104"/>
        <v>78.727476674864761</v>
      </c>
      <c r="J255" s="291">
        <f>+G255/D255*100</f>
        <v>99.631760502395352</v>
      </c>
      <c r="K255" s="291">
        <f t="shared" si="83"/>
        <v>71.131213060985303</v>
      </c>
      <c r="L255" s="809"/>
      <c r="M255" s="487"/>
      <c r="N255" s="8"/>
      <c r="O255" s="8"/>
      <c r="P255" s="8"/>
      <c r="Q255" s="8"/>
      <c r="R255" s="8"/>
      <c r="S255" s="8"/>
      <c r="T255" s="8"/>
      <c r="U255" s="8"/>
      <c r="V255" s="8"/>
      <c r="W255" s="8"/>
      <c r="X255" s="8"/>
    </row>
    <row r="256" spans="1:24" hidden="1" x14ac:dyDescent="0.25">
      <c r="A256" s="388" t="s">
        <v>6</v>
      </c>
      <c r="B256" s="347" t="s">
        <v>26</v>
      </c>
      <c r="C256" s="143">
        <f t="shared" ref="C256:H256" si="107">SUM(C257:C281)</f>
        <v>6015.7849999999999</v>
      </c>
      <c r="D256" s="143">
        <f t="shared" si="107"/>
        <v>2430.7550000000001</v>
      </c>
      <c r="E256" s="143">
        <f t="shared" si="107"/>
        <v>3585.0299999999997</v>
      </c>
      <c r="F256" s="143">
        <f t="shared" si="107"/>
        <v>5349.3289999999988</v>
      </c>
      <c r="G256" s="143">
        <f t="shared" si="107"/>
        <v>2421.8040000000001</v>
      </c>
      <c r="H256" s="1097">
        <f t="shared" si="107"/>
        <v>2927.5250000000001</v>
      </c>
      <c r="I256" s="291">
        <f t="shared" si="104"/>
        <v>88.921545567203594</v>
      </c>
      <c r="J256" s="291">
        <f>+G256/D256*100</f>
        <v>99.631760502395352</v>
      </c>
      <c r="K256" s="291">
        <f t="shared" si="83"/>
        <v>81.659707171209178</v>
      </c>
      <c r="L256" s="809"/>
      <c r="M256" s="487"/>
      <c r="N256" s="8"/>
      <c r="O256" s="8"/>
      <c r="P256" s="8"/>
      <c r="Q256" s="8"/>
      <c r="R256" s="8"/>
      <c r="S256" s="8"/>
      <c r="T256" s="8"/>
      <c r="U256" s="8"/>
      <c r="V256" s="8"/>
      <c r="W256" s="8"/>
      <c r="X256" s="8"/>
    </row>
    <row r="257" spans="1:24" hidden="1" x14ac:dyDescent="0.25">
      <c r="A257" s="373">
        <v>1</v>
      </c>
      <c r="B257" s="352" t="s">
        <v>53</v>
      </c>
      <c r="C257" s="140">
        <f t="shared" ref="C257:C281" si="108">+D257+E257</f>
        <v>200</v>
      </c>
      <c r="D257" s="244">
        <f>'CĐT- CÁC XÃ'!D13</f>
        <v>0</v>
      </c>
      <c r="E257" s="244">
        <f>'CĐT- CÁC XÃ'!E13</f>
        <v>200</v>
      </c>
      <c r="F257" s="140">
        <f t="shared" ref="F257:F281" si="109">+G257+H257</f>
        <v>178.071</v>
      </c>
      <c r="G257" s="141">
        <f>'CĐT- CÁC XÃ'!G13</f>
        <v>0</v>
      </c>
      <c r="H257" s="361">
        <f>'CĐT- CÁC XÃ'!AI13</f>
        <v>178.071</v>
      </c>
      <c r="I257" s="295">
        <f t="shared" si="104"/>
        <v>89.035499999999999</v>
      </c>
      <c r="J257" s="295"/>
      <c r="K257" s="295">
        <f t="shared" si="83"/>
        <v>89.035499999999999</v>
      </c>
      <c r="L257" s="809"/>
      <c r="M257" s="487"/>
      <c r="N257" s="8"/>
      <c r="O257" s="8"/>
      <c r="P257" s="8"/>
      <c r="Q257" s="8"/>
      <c r="R257" s="8"/>
      <c r="S257" s="8"/>
      <c r="T257" s="8"/>
      <c r="U257" s="8"/>
      <c r="V257" s="8"/>
      <c r="W257" s="8"/>
      <c r="X257" s="8"/>
    </row>
    <row r="258" spans="1:24" hidden="1" x14ac:dyDescent="0.25">
      <c r="A258" s="373">
        <v>2</v>
      </c>
      <c r="B258" s="352" t="s">
        <v>59</v>
      </c>
      <c r="C258" s="140">
        <f t="shared" si="108"/>
        <v>364.464</v>
      </c>
      <c r="D258" s="244">
        <f>'CĐT- CÁC XÃ'!D22</f>
        <v>164.464</v>
      </c>
      <c r="E258" s="244">
        <f>'CĐT- CÁC XÃ'!E22</f>
        <v>200</v>
      </c>
      <c r="F258" s="140">
        <f t="shared" si="109"/>
        <v>303.83600000000001</v>
      </c>
      <c r="G258" s="141">
        <f>'CĐT- CÁC XÃ'!G22</f>
        <v>164.464</v>
      </c>
      <c r="H258" s="361">
        <f>'CĐT- CÁC XÃ'!AI22</f>
        <v>139.37200000000001</v>
      </c>
      <c r="I258" s="295">
        <f t="shared" si="104"/>
        <v>83.365160893805694</v>
      </c>
      <c r="J258" s="295">
        <f>+G258/D258*100</f>
        <v>100</v>
      </c>
      <c r="K258" s="295">
        <f t="shared" si="83"/>
        <v>69.686000000000007</v>
      </c>
      <c r="L258" s="811"/>
      <c r="M258" s="500"/>
      <c r="N258" s="783">
        <f>+H258+H259+H260+H293</f>
        <v>676.49099999999999</v>
      </c>
      <c r="O258" s="22"/>
      <c r="P258" s="22"/>
      <c r="Q258" s="22"/>
      <c r="R258" s="22"/>
      <c r="S258" s="22"/>
      <c r="T258" s="22"/>
      <c r="U258" s="22"/>
      <c r="V258" s="22"/>
      <c r="W258" s="22"/>
      <c r="X258" s="22"/>
    </row>
    <row r="259" spans="1:24" hidden="1" x14ac:dyDescent="0.25">
      <c r="A259" s="373">
        <v>3</v>
      </c>
      <c r="B259" s="352" t="s">
        <v>60</v>
      </c>
      <c r="C259" s="140">
        <f t="shared" si="108"/>
        <v>360.40199999999999</v>
      </c>
      <c r="D259" s="244">
        <f>'CĐT- CÁC XÃ'!D23</f>
        <v>160.40199999999999</v>
      </c>
      <c r="E259" s="244">
        <f>'CĐT- CÁC XÃ'!E23</f>
        <v>200</v>
      </c>
      <c r="F259" s="140">
        <f t="shared" si="109"/>
        <v>351.48699999999997</v>
      </c>
      <c r="G259" s="141">
        <f>'CĐT- CÁC XÃ'!G23</f>
        <v>160.40199999999999</v>
      </c>
      <c r="H259" s="361">
        <f>'CĐT- CÁC XÃ'!AI23</f>
        <v>191.08499999999998</v>
      </c>
      <c r="I259" s="295">
        <f t="shared" si="104"/>
        <v>97.526373327561998</v>
      </c>
      <c r="J259" s="295">
        <f>+G259/D259*100</f>
        <v>100</v>
      </c>
      <c r="K259" s="295">
        <f t="shared" si="83"/>
        <v>95.54249999999999</v>
      </c>
      <c r="L259" s="809"/>
      <c r="M259" s="487"/>
      <c r="N259" s="8"/>
      <c r="O259" s="8"/>
      <c r="P259" s="8"/>
      <c r="Q259" s="8"/>
      <c r="R259" s="8"/>
      <c r="S259" s="8"/>
      <c r="T259" s="8"/>
      <c r="U259" s="8"/>
      <c r="V259" s="8"/>
      <c r="W259" s="8"/>
      <c r="X259" s="8"/>
    </row>
    <row r="260" spans="1:24" hidden="1" x14ac:dyDescent="0.25">
      <c r="A260" s="373">
        <v>4</v>
      </c>
      <c r="B260" s="352" t="s">
        <v>61</v>
      </c>
      <c r="C260" s="140">
        <f t="shared" si="108"/>
        <v>200</v>
      </c>
      <c r="D260" s="244">
        <f>'CĐT- CÁC XÃ'!D24</f>
        <v>0</v>
      </c>
      <c r="E260" s="244">
        <f>'CĐT- CÁC XÃ'!E24</f>
        <v>200</v>
      </c>
      <c r="F260" s="140">
        <f t="shared" si="109"/>
        <v>193.49</v>
      </c>
      <c r="G260" s="141">
        <f>'CĐT- CÁC XÃ'!G24</f>
        <v>0</v>
      </c>
      <c r="H260" s="361">
        <f>'CĐT- CÁC XÃ'!AI24</f>
        <v>193.49</v>
      </c>
      <c r="I260" s="295">
        <f t="shared" si="104"/>
        <v>96.745000000000005</v>
      </c>
      <c r="J260" s="295"/>
      <c r="K260" s="295">
        <f t="shared" si="83"/>
        <v>96.745000000000005</v>
      </c>
      <c r="L260" s="809"/>
      <c r="M260" s="487"/>
      <c r="N260" s="8"/>
      <c r="O260" s="8"/>
      <c r="P260" s="8"/>
      <c r="Q260" s="8"/>
      <c r="R260" s="8"/>
      <c r="S260" s="8"/>
      <c r="T260" s="8"/>
      <c r="U260" s="8"/>
      <c r="V260" s="8"/>
      <c r="W260" s="8"/>
      <c r="X260" s="8"/>
    </row>
    <row r="261" spans="1:24" hidden="1" x14ac:dyDescent="0.25">
      <c r="A261" s="373">
        <v>5</v>
      </c>
      <c r="B261" s="352" t="s">
        <v>125</v>
      </c>
      <c r="C261" s="140">
        <f t="shared" si="108"/>
        <v>87.461999999999989</v>
      </c>
      <c r="D261" s="244">
        <f>'CĐT- CÁC XÃ'!D32</f>
        <v>0</v>
      </c>
      <c r="E261" s="244">
        <f>'CĐT- CÁC XÃ'!E32</f>
        <v>87.461999999999989</v>
      </c>
      <c r="F261" s="140">
        <f t="shared" si="109"/>
        <v>65.44</v>
      </c>
      <c r="G261" s="141">
        <f>'CĐT- CÁC XÃ'!G32</f>
        <v>0</v>
      </c>
      <c r="H261" s="361">
        <f>'CĐT- CÁC XÃ'!AI32</f>
        <v>65.44</v>
      </c>
      <c r="I261" s="295">
        <f t="shared" si="104"/>
        <v>74.821065148292973</v>
      </c>
      <c r="J261" s="295"/>
      <c r="K261" s="295">
        <f t="shared" si="83"/>
        <v>74.821065148292973</v>
      </c>
      <c r="L261" s="809"/>
      <c r="M261" s="487"/>
      <c r="N261" s="8"/>
      <c r="O261" s="8"/>
      <c r="P261" s="8"/>
      <c r="Q261" s="8"/>
      <c r="R261" s="8"/>
      <c r="S261" s="8"/>
      <c r="T261" s="8"/>
      <c r="U261" s="8"/>
      <c r="V261" s="8"/>
      <c r="W261" s="8"/>
      <c r="X261" s="8"/>
    </row>
    <row r="262" spans="1:24" hidden="1" x14ac:dyDescent="0.25">
      <c r="A262" s="373">
        <v>6</v>
      </c>
      <c r="B262" s="352" t="s">
        <v>77</v>
      </c>
      <c r="C262" s="140">
        <f t="shared" si="108"/>
        <v>200</v>
      </c>
      <c r="D262" s="244">
        <f>'CĐT- CÁC XÃ'!D46</f>
        <v>0</v>
      </c>
      <c r="E262" s="244">
        <f>'CĐT- CÁC XÃ'!E46</f>
        <v>200</v>
      </c>
      <c r="F262" s="140">
        <f t="shared" si="109"/>
        <v>155.51</v>
      </c>
      <c r="G262" s="141">
        <f>'CĐT- CÁC XÃ'!G46</f>
        <v>0</v>
      </c>
      <c r="H262" s="141">
        <f>'CĐT- CÁC XÃ'!AI46</f>
        <v>155.51</v>
      </c>
      <c r="I262" s="295">
        <f t="shared" si="104"/>
        <v>77.754999999999995</v>
      </c>
      <c r="J262" s="295"/>
      <c r="K262" s="295">
        <f t="shared" si="83"/>
        <v>77.754999999999995</v>
      </c>
      <c r="L262" s="363"/>
      <c r="M262" s="506"/>
      <c r="N262" s="8"/>
      <c r="O262" s="8"/>
      <c r="P262" s="8"/>
      <c r="Q262" s="8"/>
      <c r="R262" s="8"/>
      <c r="S262" s="8"/>
      <c r="T262" s="8"/>
      <c r="U262" s="8"/>
      <c r="V262" s="8"/>
      <c r="W262" s="8"/>
      <c r="X262" s="8"/>
    </row>
    <row r="263" spans="1:24" hidden="1" x14ac:dyDescent="0.25">
      <c r="A263" s="373">
        <v>7</v>
      </c>
      <c r="B263" s="352" t="s">
        <v>55</v>
      </c>
      <c r="C263" s="140">
        <f t="shared" si="108"/>
        <v>400</v>
      </c>
      <c r="D263" s="244">
        <f>'CĐT- CÁC XÃ'!D73</f>
        <v>200</v>
      </c>
      <c r="E263" s="244">
        <f>'CĐT- CÁC XÃ'!E73</f>
        <v>200</v>
      </c>
      <c r="F263" s="140">
        <f t="shared" si="109"/>
        <v>200</v>
      </c>
      <c r="G263" s="141">
        <f>'CĐT- CÁC XÃ'!G73</f>
        <v>200</v>
      </c>
      <c r="H263" s="141">
        <f>'CĐT- CÁC XÃ'!AI73</f>
        <v>0</v>
      </c>
      <c r="I263" s="295">
        <f t="shared" si="104"/>
        <v>50</v>
      </c>
      <c r="J263" s="295">
        <f>+G263/D263*100</f>
        <v>100</v>
      </c>
      <c r="K263" s="295">
        <f t="shared" si="83"/>
        <v>0</v>
      </c>
      <c r="L263" s="363"/>
      <c r="M263" s="506"/>
      <c r="N263" s="22"/>
      <c r="O263" s="22"/>
      <c r="P263" s="22"/>
      <c r="Q263" s="22"/>
      <c r="R263" s="22"/>
      <c r="S263" s="22"/>
      <c r="T263" s="22"/>
      <c r="U263" s="22"/>
      <c r="V263" s="22"/>
      <c r="W263" s="22"/>
      <c r="X263" s="22"/>
    </row>
    <row r="264" spans="1:24" hidden="1" x14ac:dyDescent="0.25">
      <c r="A264" s="373">
        <v>8</v>
      </c>
      <c r="B264" s="352" t="s">
        <v>73</v>
      </c>
      <c r="C264" s="140">
        <f t="shared" si="108"/>
        <v>555.33699999999999</v>
      </c>
      <c r="D264" s="244">
        <f>'CĐT- CÁC XÃ'!D134</f>
        <v>230.327</v>
      </c>
      <c r="E264" s="244">
        <f>'CĐT- CÁC XÃ'!E134</f>
        <v>325.01</v>
      </c>
      <c r="F264" s="140">
        <f t="shared" si="109"/>
        <v>520.85300000000007</v>
      </c>
      <c r="G264" s="141">
        <f>'CĐT- CÁC XÃ'!G134</f>
        <v>230.327</v>
      </c>
      <c r="H264" s="361">
        <f>+'CĐT- CÁC XÃ'!AI134</f>
        <v>290.52600000000001</v>
      </c>
      <c r="I264" s="295">
        <f t="shared" si="104"/>
        <v>93.790437157977962</v>
      </c>
      <c r="J264" s="295">
        <f>+G264/D264*100</f>
        <v>100</v>
      </c>
      <c r="K264" s="295">
        <f t="shared" ref="K264:K275" si="110">+H264/E264*100</f>
        <v>89.389864927233006</v>
      </c>
      <c r="L264" s="363"/>
      <c r="M264" s="506"/>
      <c r="N264" s="8">
        <f>+H264+H120</f>
        <v>715.47399999999993</v>
      </c>
      <c r="O264" s="8"/>
      <c r="P264" s="8"/>
      <c r="Q264" s="8"/>
      <c r="R264" s="8"/>
      <c r="S264" s="8"/>
      <c r="T264" s="8"/>
      <c r="U264" s="8"/>
      <c r="V264" s="8"/>
      <c r="W264" s="8"/>
      <c r="X264" s="8"/>
    </row>
    <row r="265" spans="1:24" hidden="1" x14ac:dyDescent="0.25">
      <c r="A265" s="373">
        <v>9</v>
      </c>
      <c r="B265" s="352" t="s">
        <v>76</v>
      </c>
      <c r="C265" s="140">
        <f t="shared" si="108"/>
        <v>680</v>
      </c>
      <c r="D265" s="244">
        <f>'CĐT- CÁC XÃ'!D180</f>
        <v>500</v>
      </c>
      <c r="E265" s="244">
        <f>'CĐT- CÁC XÃ'!E180</f>
        <v>180</v>
      </c>
      <c r="F265" s="140">
        <f t="shared" si="109"/>
        <v>676.98399999999992</v>
      </c>
      <c r="G265" s="141">
        <f>'CĐT- CÁC XÃ'!G180</f>
        <v>500</v>
      </c>
      <c r="H265" s="361">
        <f>'CĐT- CÁC XÃ'!AI180</f>
        <v>176.98399999999998</v>
      </c>
      <c r="I265" s="295">
        <f t="shared" si="104"/>
        <v>99.556470588235285</v>
      </c>
      <c r="J265" s="295">
        <f>+G265/D265*100</f>
        <v>100</v>
      </c>
      <c r="K265" s="295">
        <f t="shared" si="110"/>
        <v>98.324444444444438</v>
      </c>
      <c r="L265" s="392"/>
      <c r="M265" s="506"/>
      <c r="N265" s="410">
        <f>+H265+H148+H268+H295</f>
        <v>961.10899999999992</v>
      </c>
      <c r="O265" s="8"/>
      <c r="P265" s="8"/>
      <c r="Q265" s="8"/>
      <c r="R265" s="8"/>
      <c r="S265" s="8"/>
      <c r="T265" s="8"/>
      <c r="U265" s="8"/>
      <c r="V265" s="8"/>
      <c r="W265" s="8"/>
      <c r="X265" s="8"/>
    </row>
    <row r="266" spans="1:24" hidden="1" x14ac:dyDescent="0.25">
      <c r="A266" s="373">
        <v>10</v>
      </c>
      <c r="B266" s="352" t="s">
        <v>62</v>
      </c>
      <c r="C266" s="140">
        <f t="shared" si="108"/>
        <v>92.574999999999989</v>
      </c>
      <c r="D266" s="244">
        <f>'CĐT- CÁC XÃ'!D181</f>
        <v>1.7000000000000001E-2</v>
      </c>
      <c r="E266" s="244">
        <f>'CĐT- CÁC XÃ'!E181</f>
        <v>92.557999999999993</v>
      </c>
      <c r="F266" s="140">
        <f t="shared" si="109"/>
        <v>0</v>
      </c>
      <c r="G266" s="141">
        <f>'CĐT- CÁC XÃ'!G181</f>
        <v>0</v>
      </c>
      <c r="H266" s="141">
        <f>'CĐT- CÁC XÃ'!AI181</f>
        <v>0</v>
      </c>
      <c r="I266" s="295">
        <f t="shared" si="104"/>
        <v>0</v>
      </c>
      <c r="J266" s="295">
        <f>+G266/D266*100</f>
        <v>0</v>
      </c>
      <c r="K266" s="295">
        <f t="shared" si="110"/>
        <v>0</v>
      </c>
      <c r="L266" s="1180">
        <f>+L206</f>
        <v>0</v>
      </c>
      <c r="M266" s="487"/>
      <c r="N266" s="8"/>
      <c r="O266" s="8"/>
      <c r="P266" s="8"/>
      <c r="Q266" s="8"/>
      <c r="R266" s="8"/>
      <c r="S266" s="8"/>
      <c r="T266" s="8"/>
      <c r="U266" s="8"/>
      <c r="V266" s="8"/>
      <c r="W266" s="8"/>
      <c r="X266" s="8"/>
    </row>
    <row r="267" spans="1:24" hidden="1" x14ac:dyDescent="0.25">
      <c r="A267" s="373">
        <v>11</v>
      </c>
      <c r="B267" s="352" t="s">
        <v>68</v>
      </c>
      <c r="C267" s="140">
        <f t="shared" si="108"/>
        <v>100</v>
      </c>
      <c r="D267" s="244">
        <f>'CĐT- CÁC XÃ'!D182</f>
        <v>0</v>
      </c>
      <c r="E267" s="244">
        <f>'CĐT- CÁC XÃ'!E182</f>
        <v>100</v>
      </c>
      <c r="F267" s="140">
        <f t="shared" si="109"/>
        <v>87.465000000000003</v>
      </c>
      <c r="G267" s="141">
        <f>'CĐT- CÁC XÃ'!G182</f>
        <v>0</v>
      </c>
      <c r="H267" s="141">
        <f>'CĐT- CÁC XÃ'!AI182</f>
        <v>87.465000000000003</v>
      </c>
      <c r="I267" s="295">
        <f t="shared" si="104"/>
        <v>87.465000000000003</v>
      </c>
      <c r="J267" s="295"/>
      <c r="K267" s="295">
        <f t="shared" si="110"/>
        <v>87.465000000000003</v>
      </c>
      <c r="L267" s="1180"/>
      <c r="M267" s="487"/>
      <c r="N267" s="8"/>
      <c r="O267" s="8"/>
      <c r="P267" s="8"/>
      <c r="Q267" s="8"/>
      <c r="R267" s="8"/>
      <c r="S267" s="8"/>
      <c r="T267" s="8"/>
      <c r="U267" s="8"/>
      <c r="V267" s="8"/>
      <c r="W267" s="8"/>
      <c r="X267" s="8"/>
    </row>
    <row r="268" spans="1:24" hidden="1" x14ac:dyDescent="0.25">
      <c r="A268" s="373">
        <v>12</v>
      </c>
      <c r="B268" s="352" t="s">
        <v>63</v>
      </c>
      <c r="C268" s="140">
        <f t="shared" si="108"/>
        <v>200</v>
      </c>
      <c r="D268" s="244">
        <f>'CĐT- CÁC XÃ'!D183</f>
        <v>0</v>
      </c>
      <c r="E268" s="244">
        <f>'CĐT- CÁC XÃ'!E183</f>
        <v>200</v>
      </c>
      <c r="F268" s="140">
        <f t="shared" si="109"/>
        <v>164.624</v>
      </c>
      <c r="G268" s="141">
        <f>'CĐT- CÁC XÃ'!G183</f>
        <v>0</v>
      </c>
      <c r="H268" s="361">
        <f>'CĐT- CÁC XÃ'!AI183</f>
        <v>164.624</v>
      </c>
      <c r="I268" s="295">
        <f t="shared" si="104"/>
        <v>82.311999999999998</v>
      </c>
      <c r="J268" s="295"/>
      <c r="K268" s="295">
        <f t="shared" si="110"/>
        <v>82.311999999999998</v>
      </c>
      <c r="L268" s="1180"/>
      <c r="M268" s="487"/>
      <c r="N268" s="8"/>
      <c r="O268" s="8"/>
      <c r="P268" s="8"/>
      <c r="Q268" s="8"/>
      <c r="R268" s="8"/>
      <c r="S268" s="8"/>
      <c r="T268" s="8"/>
      <c r="U268" s="8"/>
      <c r="V268" s="8"/>
      <c r="W268" s="8"/>
      <c r="X268" s="8"/>
    </row>
    <row r="269" spans="1:24" hidden="1" x14ac:dyDescent="0.25">
      <c r="A269" s="373">
        <v>13</v>
      </c>
      <c r="B269" s="352" t="s">
        <v>64</v>
      </c>
      <c r="C269" s="140">
        <f t="shared" si="108"/>
        <v>200</v>
      </c>
      <c r="D269" s="244">
        <f>'CĐT- CÁC XÃ'!D204</f>
        <v>0</v>
      </c>
      <c r="E269" s="244">
        <f>'CĐT- CÁC XÃ'!E204</f>
        <v>200</v>
      </c>
      <c r="F269" s="140">
        <f t="shared" si="109"/>
        <v>177.12299999999999</v>
      </c>
      <c r="G269" s="141">
        <f>'CĐT- CÁC XÃ'!G204</f>
        <v>0</v>
      </c>
      <c r="H269" s="141">
        <f>'CĐT- CÁC XÃ'!AI204</f>
        <v>177.12299999999999</v>
      </c>
      <c r="I269" s="295">
        <f t="shared" si="104"/>
        <v>88.561499999999995</v>
      </c>
      <c r="J269" s="295"/>
      <c r="K269" s="295">
        <f t="shared" si="110"/>
        <v>88.561499999999995</v>
      </c>
      <c r="L269" s="1180"/>
      <c r="M269" s="487"/>
      <c r="N269" s="8"/>
      <c r="O269" s="8"/>
      <c r="P269" s="8"/>
      <c r="Q269" s="8"/>
      <c r="R269" s="8"/>
      <c r="S269" s="8"/>
      <c r="T269" s="8"/>
      <c r="U269" s="8"/>
      <c r="V269" s="8"/>
      <c r="W269" s="8"/>
      <c r="X269" s="8"/>
    </row>
    <row r="270" spans="1:24" hidden="1" x14ac:dyDescent="0.25">
      <c r="A270" s="373">
        <v>14</v>
      </c>
      <c r="B270" s="352" t="s">
        <v>67</v>
      </c>
      <c r="C270" s="140">
        <f t="shared" si="108"/>
        <v>200</v>
      </c>
      <c r="D270" s="244">
        <f>'CĐT- CÁC XÃ'!D205</f>
        <v>0</v>
      </c>
      <c r="E270" s="244">
        <f>'CĐT- CÁC XÃ'!E205</f>
        <v>200</v>
      </c>
      <c r="F270" s="140">
        <f t="shared" si="109"/>
        <v>185.18299999999999</v>
      </c>
      <c r="G270" s="141">
        <f>'CĐT- CÁC XÃ'!G205</f>
        <v>0</v>
      </c>
      <c r="H270" s="141">
        <f>'CĐT- CÁC XÃ'!AI205</f>
        <v>185.18299999999999</v>
      </c>
      <c r="I270" s="295">
        <f t="shared" si="104"/>
        <v>92.591499999999996</v>
      </c>
      <c r="J270" s="295"/>
      <c r="K270" s="295">
        <f t="shared" si="110"/>
        <v>92.591499999999996</v>
      </c>
      <c r="L270" s="1180"/>
      <c r="M270" s="487"/>
      <c r="N270" s="8"/>
      <c r="O270" s="8"/>
      <c r="P270" s="8"/>
      <c r="Q270" s="8"/>
      <c r="R270" s="8"/>
      <c r="S270" s="8"/>
      <c r="T270" s="8"/>
      <c r="U270" s="8"/>
      <c r="V270" s="8"/>
      <c r="W270" s="8"/>
      <c r="X270" s="8"/>
    </row>
    <row r="271" spans="1:24" hidden="1" x14ac:dyDescent="0.25">
      <c r="A271" s="373">
        <v>15</v>
      </c>
      <c r="B271" s="352" t="s">
        <v>65</v>
      </c>
      <c r="C271" s="140">
        <f t="shared" si="108"/>
        <v>200</v>
      </c>
      <c r="D271" s="244">
        <f>'CĐT- CÁC XÃ'!D206</f>
        <v>0</v>
      </c>
      <c r="E271" s="244">
        <f>'CĐT- CÁC XÃ'!E206</f>
        <v>200</v>
      </c>
      <c r="F271" s="140">
        <f t="shared" si="109"/>
        <v>170.23499999999999</v>
      </c>
      <c r="G271" s="141">
        <f>'CĐT- CÁC XÃ'!G206</f>
        <v>0</v>
      </c>
      <c r="H271" s="141">
        <f>'CĐT- CÁC XÃ'!AI206</f>
        <v>170.23499999999999</v>
      </c>
      <c r="I271" s="295">
        <f t="shared" si="104"/>
        <v>85.117499999999993</v>
      </c>
      <c r="J271" s="295"/>
      <c r="K271" s="295">
        <f t="shared" si="110"/>
        <v>85.117499999999993</v>
      </c>
      <c r="L271" s="1180"/>
      <c r="M271" s="487"/>
      <c r="N271" s="8"/>
      <c r="O271" s="8"/>
      <c r="P271" s="8"/>
      <c r="Q271" s="8"/>
      <c r="R271" s="8"/>
      <c r="S271" s="8"/>
      <c r="T271" s="8"/>
      <c r="U271" s="8"/>
      <c r="V271" s="8"/>
      <c r="W271" s="8"/>
      <c r="X271" s="8"/>
    </row>
    <row r="272" spans="1:24" hidden="1" x14ac:dyDescent="0.25">
      <c r="A272" s="373">
        <v>16</v>
      </c>
      <c r="B272" s="352" t="s">
        <v>66</v>
      </c>
      <c r="C272" s="140">
        <f t="shared" si="108"/>
        <v>200</v>
      </c>
      <c r="D272" s="244">
        <f>'CĐT- CÁC XÃ'!D207</f>
        <v>0</v>
      </c>
      <c r="E272" s="244">
        <f>'CĐT- CÁC XÃ'!E207</f>
        <v>200</v>
      </c>
      <c r="F272" s="140">
        <f t="shared" si="109"/>
        <v>195.66900000000001</v>
      </c>
      <c r="G272" s="141">
        <f>'CĐT- CÁC XÃ'!G207</f>
        <v>0</v>
      </c>
      <c r="H272" s="141">
        <f>'CĐT- CÁC XÃ'!AI207</f>
        <v>195.66900000000001</v>
      </c>
      <c r="I272" s="295">
        <f t="shared" si="104"/>
        <v>97.834500000000006</v>
      </c>
      <c r="J272" s="295"/>
      <c r="K272" s="295">
        <f t="shared" si="110"/>
        <v>97.834500000000006</v>
      </c>
      <c r="L272" s="1180"/>
      <c r="M272" s="487"/>
      <c r="N272" s="8">
        <f>+SUM(H269:H275)+H150+H122</f>
        <v>2153.6080000000002</v>
      </c>
      <c r="O272" s="8"/>
      <c r="P272" s="8"/>
      <c r="Q272" s="8"/>
      <c r="R272" s="8"/>
      <c r="S272" s="8"/>
      <c r="T272" s="8"/>
      <c r="U272" s="8"/>
      <c r="V272" s="8"/>
      <c r="W272" s="8"/>
      <c r="X272" s="8"/>
    </row>
    <row r="273" spans="1:24" hidden="1" x14ac:dyDescent="0.25">
      <c r="A273" s="373">
        <v>17</v>
      </c>
      <c r="B273" s="352" t="s">
        <v>57</v>
      </c>
      <c r="C273" s="140">
        <f t="shared" si="108"/>
        <v>200</v>
      </c>
      <c r="D273" s="244">
        <f>'CĐT- CÁC XÃ'!D208</f>
        <v>0</v>
      </c>
      <c r="E273" s="244">
        <f>'CĐT- CÁC XÃ'!E208</f>
        <v>200</v>
      </c>
      <c r="F273" s="140">
        <f t="shared" si="109"/>
        <v>182.30099999999999</v>
      </c>
      <c r="G273" s="141">
        <f>'CĐT- CÁC XÃ'!G208</f>
        <v>0</v>
      </c>
      <c r="H273" s="361">
        <f>'CĐT- CÁC XÃ'!AI208</f>
        <v>182.30099999999999</v>
      </c>
      <c r="I273" s="295">
        <f t="shared" si="104"/>
        <v>91.150499999999994</v>
      </c>
      <c r="J273" s="295"/>
      <c r="K273" s="295">
        <f t="shared" si="110"/>
        <v>91.150499999999994</v>
      </c>
      <c r="L273" s="1180"/>
      <c r="M273" s="487"/>
      <c r="N273" s="8"/>
      <c r="O273" s="8"/>
      <c r="P273" s="8"/>
      <c r="Q273" s="8"/>
      <c r="R273" s="8"/>
      <c r="S273" s="8"/>
      <c r="T273" s="8"/>
      <c r="U273" s="8"/>
      <c r="V273" s="8"/>
      <c r="W273" s="8"/>
      <c r="X273" s="8"/>
    </row>
    <row r="274" spans="1:24" hidden="1" x14ac:dyDescent="0.25">
      <c r="A274" s="373">
        <v>18</v>
      </c>
      <c r="B274" s="352" t="s">
        <v>56</v>
      </c>
      <c r="C274" s="140">
        <f t="shared" si="108"/>
        <v>200</v>
      </c>
      <c r="D274" s="244">
        <f>'CĐT- CÁC XÃ'!D209</f>
        <v>0</v>
      </c>
      <c r="E274" s="244">
        <f>'CĐT- CÁC XÃ'!E209</f>
        <v>200</v>
      </c>
      <c r="F274" s="140">
        <f t="shared" si="109"/>
        <v>180.31100000000001</v>
      </c>
      <c r="G274" s="141">
        <f>'CĐT- CÁC XÃ'!G209</f>
        <v>0</v>
      </c>
      <c r="H274" s="361">
        <f>'CĐT- CÁC XÃ'!AI209</f>
        <v>180.31100000000001</v>
      </c>
      <c r="I274" s="295">
        <f t="shared" si="104"/>
        <v>90.155500000000004</v>
      </c>
      <c r="J274" s="295"/>
      <c r="K274" s="295">
        <f t="shared" si="110"/>
        <v>90.155500000000004</v>
      </c>
      <c r="L274" s="1180"/>
      <c r="M274" s="487"/>
      <c r="N274" s="8"/>
      <c r="O274" s="8"/>
      <c r="P274" s="8"/>
      <c r="Q274" s="8"/>
      <c r="R274" s="8"/>
      <c r="S274" s="8"/>
      <c r="T274" s="8"/>
      <c r="U274" s="8"/>
      <c r="V274" s="8"/>
      <c r="W274" s="8"/>
      <c r="X274" s="8"/>
    </row>
    <row r="275" spans="1:24" hidden="1" x14ac:dyDescent="0.25">
      <c r="A275" s="373">
        <v>19</v>
      </c>
      <c r="B275" s="352" t="s">
        <v>58</v>
      </c>
      <c r="C275" s="140">
        <f t="shared" si="108"/>
        <v>216.274</v>
      </c>
      <c r="D275" s="244">
        <f>'CĐT- CÁC XÃ'!D210</f>
        <v>16.274000000000001</v>
      </c>
      <c r="E275" s="244">
        <f>'CĐT- CÁC XÃ'!E210</f>
        <v>200</v>
      </c>
      <c r="F275" s="140">
        <f t="shared" si="109"/>
        <v>210.41</v>
      </c>
      <c r="G275" s="141">
        <f>'CĐT- CÁC XÃ'!G210</f>
        <v>16.274000000000001</v>
      </c>
      <c r="H275" s="361">
        <f>'CĐT- CÁC XÃ'!AI210</f>
        <v>194.136</v>
      </c>
      <c r="I275" s="295">
        <f t="shared" si="104"/>
        <v>97.288624615071612</v>
      </c>
      <c r="J275" s="295">
        <f t="shared" ref="J275:J281" si="111">+G275/D275*100</f>
        <v>100</v>
      </c>
      <c r="K275" s="295">
        <f t="shared" si="110"/>
        <v>97.067999999999998</v>
      </c>
      <c r="L275" s="1180"/>
      <c r="M275" s="487"/>
      <c r="N275" s="8"/>
      <c r="O275" s="8"/>
      <c r="P275" s="8"/>
      <c r="Q275" s="8"/>
      <c r="R275" s="8"/>
      <c r="S275" s="8"/>
      <c r="T275" s="8"/>
      <c r="U275" s="8"/>
      <c r="V275" s="8"/>
      <c r="W275" s="8"/>
      <c r="X275" s="8"/>
    </row>
    <row r="276" spans="1:24" hidden="1" x14ac:dyDescent="0.25">
      <c r="A276" s="373">
        <v>20</v>
      </c>
      <c r="B276" s="352" t="s">
        <v>71</v>
      </c>
      <c r="C276" s="140">
        <f t="shared" si="108"/>
        <v>9.9770000000000039</v>
      </c>
      <c r="D276" s="244">
        <f>'CĐT- CÁC XÃ'!D132</f>
        <v>9.9770000000000039</v>
      </c>
      <c r="E276" s="244">
        <f>'CĐT- CÁC XÃ'!E132</f>
        <v>0</v>
      </c>
      <c r="F276" s="140">
        <f t="shared" si="109"/>
        <v>9.9220000000000006</v>
      </c>
      <c r="G276" s="141">
        <f>'CĐT- CÁC XÃ'!G132</f>
        <v>9.9220000000000006</v>
      </c>
      <c r="H276" s="141">
        <f>+'CĐT- CÁC XÃ'!AI132</f>
        <v>0</v>
      </c>
      <c r="I276" s="295">
        <f t="shared" si="104"/>
        <v>99.448732083792692</v>
      </c>
      <c r="J276" s="295">
        <f t="shared" si="111"/>
        <v>99.448732083792692</v>
      </c>
      <c r="K276" s="295"/>
      <c r="L276" s="1180"/>
      <c r="M276" s="487"/>
      <c r="N276" s="22"/>
      <c r="O276" s="22"/>
      <c r="P276" s="22"/>
      <c r="Q276" s="22"/>
      <c r="R276" s="22"/>
      <c r="S276" s="22"/>
      <c r="T276" s="22"/>
      <c r="U276" s="22"/>
      <c r="V276" s="22"/>
      <c r="W276" s="22"/>
      <c r="X276" s="22"/>
    </row>
    <row r="277" spans="1:24" hidden="1" x14ac:dyDescent="0.25">
      <c r="A277" s="373">
        <v>21</v>
      </c>
      <c r="B277" s="352" t="s">
        <v>72</v>
      </c>
      <c r="C277" s="140">
        <f t="shared" si="108"/>
        <v>9.9770000000000039</v>
      </c>
      <c r="D277" s="244">
        <f>'CĐT- CÁC XÃ'!D133</f>
        <v>9.9770000000000039</v>
      </c>
      <c r="E277" s="244">
        <f>'CĐT- CÁC XÃ'!E133</f>
        <v>0</v>
      </c>
      <c r="F277" s="140">
        <f t="shared" si="109"/>
        <v>9.9220000000000006</v>
      </c>
      <c r="G277" s="141">
        <f>'CĐT- CÁC XÃ'!G133</f>
        <v>9.9220000000000006</v>
      </c>
      <c r="H277" s="141">
        <f>+'CĐT- CÁC XÃ'!AI133</f>
        <v>0</v>
      </c>
      <c r="I277" s="295">
        <f t="shared" si="104"/>
        <v>99.448732083792692</v>
      </c>
      <c r="J277" s="295">
        <f t="shared" si="111"/>
        <v>99.448732083792692</v>
      </c>
      <c r="K277" s="295"/>
      <c r="L277" s="1180"/>
      <c r="M277" s="487"/>
      <c r="N277" s="22"/>
      <c r="O277" s="22"/>
      <c r="P277" s="22"/>
      <c r="Q277" s="22"/>
      <c r="R277" s="22"/>
      <c r="S277" s="22"/>
      <c r="T277" s="22"/>
      <c r="U277" s="22"/>
      <c r="V277" s="22"/>
      <c r="W277" s="22"/>
      <c r="X277" s="22"/>
    </row>
    <row r="278" spans="1:24" hidden="1" x14ac:dyDescent="0.25">
      <c r="A278" s="373">
        <v>22</v>
      </c>
      <c r="B278" s="352" t="s">
        <v>69</v>
      </c>
      <c r="C278" s="140">
        <f t="shared" si="108"/>
        <v>373.702</v>
      </c>
      <c r="D278" s="244">
        <f>'CĐT- CÁC XÃ'!D147</f>
        <v>373.702</v>
      </c>
      <c r="E278" s="244">
        <f>'CĐT- CÁC XÃ'!E147</f>
        <v>0</v>
      </c>
      <c r="F278" s="140">
        <f t="shared" si="109"/>
        <v>373.50299999999999</v>
      </c>
      <c r="G278" s="141">
        <f>'CĐT- CÁC XÃ'!G147</f>
        <v>373.50299999999999</v>
      </c>
      <c r="H278" s="141">
        <f>'CĐT- CÁC XÃ'!AI147</f>
        <v>0</v>
      </c>
      <c r="I278" s="295">
        <f t="shared" si="104"/>
        <v>99.946749013920183</v>
      </c>
      <c r="J278" s="295">
        <f t="shared" si="111"/>
        <v>99.946749013920183</v>
      </c>
      <c r="K278" s="295"/>
      <c r="L278" s="363"/>
      <c r="M278" s="506"/>
      <c r="N278" s="8"/>
      <c r="O278" s="8"/>
      <c r="P278" s="8"/>
      <c r="Q278" s="8"/>
      <c r="R278" s="8"/>
      <c r="S278" s="8"/>
      <c r="T278" s="8"/>
      <c r="U278" s="8"/>
      <c r="V278" s="8"/>
      <c r="W278" s="8"/>
      <c r="X278" s="8"/>
    </row>
    <row r="279" spans="1:24" hidden="1" x14ac:dyDescent="0.25">
      <c r="A279" s="373">
        <v>23</v>
      </c>
      <c r="B279" s="352" t="s">
        <v>70</v>
      </c>
      <c r="C279" s="140">
        <f>+D279+E279</f>
        <v>300</v>
      </c>
      <c r="D279" s="244">
        <f>'CĐT- CÁC XÃ'!D185</f>
        <v>300</v>
      </c>
      <c r="E279" s="244">
        <f>'CĐT- CÁC XÃ'!E185</f>
        <v>0</v>
      </c>
      <c r="F279" s="140">
        <f>+G279+H279</f>
        <v>298.66800000000001</v>
      </c>
      <c r="G279" s="141">
        <f>'CĐT- CÁC XÃ'!G185</f>
        <v>298.66800000000001</v>
      </c>
      <c r="H279" s="141">
        <f>'CĐT- CÁC XÃ'!AI185</f>
        <v>0</v>
      </c>
      <c r="I279" s="295">
        <f t="shared" si="104"/>
        <v>99.555999999999997</v>
      </c>
      <c r="J279" s="295">
        <f t="shared" si="111"/>
        <v>99.555999999999997</v>
      </c>
      <c r="K279" s="295"/>
      <c r="L279" s="809"/>
      <c r="M279" s="487"/>
      <c r="N279" s="8"/>
      <c r="O279" s="8"/>
      <c r="P279" s="8"/>
      <c r="Q279" s="8"/>
      <c r="R279" s="8"/>
      <c r="S279" s="8"/>
      <c r="T279" s="8"/>
      <c r="U279" s="8"/>
      <c r="V279" s="8"/>
      <c r="W279" s="8"/>
      <c r="X279" s="8"/>
    </row>
    <row r="280" spans="1:24" hidden="1" x14ac:dyDescent="0.25">
      <c r="A280" s="373">
        <v>24</v>
      </c>
      <c r="B280" s="352" t="s">
        <v>74</v>
      </c>
      <c r="C280" s="140">
        <f t="shared" si="108"/>
        <v>5.6150000000000002</v>
      </c>
      <c r="D280" s="244">
        <f>'CĐT- CÁC XÃ'!D178</f>
        <v>5.6150000000000002</v>
      </c>
      <c r="E280" s="244">
        <f>'CĐT- CÁC XÃ'!E178</f>
        <v>0</v>
      </c>
      <c r="F280" s="140">
        <f t="shared" si="109"/>
        <v>1.631</v>
      </c>
      <c r="G280" s="141">
        <f>'CĐT- CÁC XÃ'!G178</f>
        <v>1.631</v>
      </c>
      <c r="H280" s="141">
        <f>'CĐT- CÁC XÃ'!AI178</f>
        <v>0</v>
      </c>
      <c r="I280" s="295">
        <f t="shared" si="104"/>
        <v>29.047195013357079</v>
      </c>
      <c r="J280" s="295">
        <f t="shared" si="111"/>
        <v>29.047195013357079</v>
      </c>
      <c r="K280" s="295"/>
      <c r="L280" s="363"/>
      <c r="M280" s="506"/>
      <c r="N280" s="8"/>
      <c r="O280" s="8"/>
      <c r="P280" s="8"/>
      <c r="Q280" s="8"/>
      <c r="R280" s="8"/>
      <c r="S280" s="8"/>
      <c r="T280" s="8"/>
      <c r="U280" s="8"/>
      <c r="V280" s="8"/>
      <c r="W280" s="8"/>
      <c r="X280" s="8"/>
    </row>
    <row r="281" spans="1:24" hidden="1" x14ac:dyDescent="0.25">
      <c r="A281" s="373">
        <v>25</v>
      </c>
      <c r="B281" s="352" t="s">
        <v>75</v>
      </c>
      <c r="C281" s="140">
        <f t="shared" si="108"/>
        <v>460</v>
      </c>
      <c r="D281" s="244">
        <f>'CĐT- CÁC XÃ'!D179</f>
        <v>460</v>
      </c>
      <c r="E281" s="244">
        <f>'CĐT- CÁC XÃ'!E179</f>
        <v>0</v>
      </c>
      <c r="F281" s="140">
        <f t="shared" si="109"/>
        <v>456.69099999999997</v>
      </c>
      <c r="G281" s="141">
        <f>'CĐT- CÁC XÃ'!G179</f>
        <v>456.69099999999997</v>
      </c>
      <c r="H281" s="141">
        <f>'CĐT- CÁC XÃ'!AI179</f>
        <v>0</v>
      </c>
      <c r="I281" s="295">
        <f t="shared" si="104"/>
        <v>99.28065217391304</v>
      </c>
      <c r="J281" s="295">
        <f t="shared" si="111"/>
        <v>99.28065217391304</v>
      </c>
      <c r="K281" s="295"/>
      <c r="L281" s="363"/>
      <c r="M281" s="506"/>
      <c r="N281" s="8"/>
      <c r="O281" s="8"/>
      <c r="P281" s="8"/>
      <c r="Q281" s="8"/>
      <c r="R281" s="8"/>
      <c r="S281" s="8"/>
      <c r="T281" s="8"/>
      <c r="U281" s="8"/>
      <c r="V281" s="8"/>
      <c r="W281" s="8"/>
      <c r="X281" s="8"/>
    </row>
    <row r="282" spans="1:24" hidden="1" x14ac:dyDescent="0.25">
      <c r="A282" s="836" t="s">
        <v>6</v>
      </c>
      <c r="B282" s="357" t="s">
        <v>27</v>
      </c>
      <c r="C282" s="143">
        <f t="shared" ref="C282:H282" si="112">SUM(C283:C288)</f>
        <v>3104.2049999999999</v>
      </c>
      <c r="D282" s="143">
        <f t="shared" si="112"/>
        <v>0</v>
      </c>
      <c r="E282" s="143">
        <f t="shared" si="112"/>
        <v>3104.2049999999999</v>
      </c>
      <c r="F282" s="143">
        <f t="shared" si="112"/>
        <v>1830.6089999999999</v>
      </c>
      <c r="G282" s="143">
        <f t="shared" si="112"/>
        <v>0</v>
      </c>
      <c r="H282" s="1097">
        <f t="shared" si="112"/>
        <v>1830.6089999999999</v>
      </c>
      <c r="I282" s="291">
        <f t="shared" si="104"/>
        <v>58.971910682445262</v>
      </c>
      <c r="J282" s="291"/>
      <c r="K282" s="291">
        <f t="shared" ref="K282:K316" si="113">+H282/E282*100</f>
        <v>58.971910682445262</v>
      </c>
      <c r="L282" s="809"/>
      <c r="M282" s="487"/>
      <c r="N282" s="8"/>
      <c r="O282" s="8"/>
      <c r="P282" s="8"/>
      <c r="Q282" s="8"/>
      <c r="R282" s="8"/>
      <c r="S282" s="8"/>
      <c r="T282" s="8"/>
      <c r="U282" s="8"/>
      <c r="V282" s="8"/>
      <c r="W282" s="8"/>
      <c r="X282" s="8"/>
    </row>
    <row r="283" spans="1:24" hidden="1" x14ac:dyDescent="0.25">
      <c r="A283" s="373">
        <v>1</v>
      </c>
      <c r="B283" s="354" t="s">
        <v>299</v>
      </c>
      <c r="C283" s="140">
        <f t="shared" ref="C283:C288" si="114">+D283+E283</f>
        <v>510</v>
      </c>
      <c r="D283" s="244">
        <f>'CĐT- CÁC XÃ'!D66</f>
        <v>0</v>
      </c>
      <c r="E283" s="244">
        <f>'CĐT- CÁC XÃ'!E66</f>
        <v>510</v>
      </c>
      <c r="F283" s="140">
        <f t="shared" ref="F283:F288" si="115">+G283+H283</f>
        <v>0</v>
      </c>
      <c r="G283" s="141">
        <f>'CĐT- CÁC XÃ'!G66</f>
        <v>0</v>
      </c>
      <c r="H283" s="141">
        <f>'CĐT- CÁC XÃ'!AI66</f>
        <v>0</v>
      </c>
      <c r="I283" s="295">
        <f t="shared" si="104"/>
        <v>0</v>
      </c>
      <c r="J283" s="295"/>
      <c r="K283" s="295">
        <f t="shared" si="113"/>
        <v>0</v>
      </c>
      <c r="L283" s="809"/>
      <c r="M283" s="487"/>
      <c r="N283" s="8"/>
      <c r="O283" s="8"/>
      <c r="P283" s="8"/>
      <c r="Q283" s="8"/>
      <c r="R283" s="8"/>
      <c r="S283" s="8"/>
      <c r="T283" s="8"/>
      <c r="U283" s="8"/>
      <c r="V283" s="8"/>
      <c r="W283" s="8"/>
      <c r="X283" s="8"/>
    </row>
    <row r="284" spans="1:24" hidden="1" x14ac:dyDescent="0.25">
      <c r="A284" s="367">
        <v>2</v>
      </c>
      <c r="B284" s="354" t="s">
        <v>54</v>
      </c>
      <c r="C284" s="140">
        <f t="shared" si="114"/>
        <v>200</v>
      </c>
      <c r="D284" s="244">
        <f>'CĐT- CÁC XÃ'!D75</f>
        <v>0</v>
      </c>
      <c r="E284" s="244">
        <f>'CĐT- CÁC XÃ'!E75</f>
        <v>200</v>
      </c>
      <c r="F284" s="140">
        <f t="shared" si="115"/>
        <v>0</v>
      </c>
      <c r="G284" s="141">
        <f>'CĐT- CÁC XÃ'!G75</f>
        <v>0</v>
      </c>
      <c r="H284" s="141">
        <f>'CĐT- CÁC XÃ'!AI75</f>
        <v>0</v>
      </c>
      <c r="I284" s="295">
        <f t="shared" si="104"/>
        <v>0</v>
      </c>
      <c r="J284" s="295"/>
      <c r="K284" s="295">
        <f t="shared" si="113"/>
        <v>0</v>
      </c>
      <c r="L284" s="809"/>
      <c r="M284" s="487"/>
      <c r="N284" s="8"/>
      <c r="O284" s="8"/>
      <c r="P284" s="8"/>
      <c r="Q284" s="8"/>
      <c r="R284" s="8"/>
      <c r="S284" s="8"/>
      <c r="T284" s="8"/>
      <c r="U284" s="8"/>
      <c r="V284" s="8"/>
      <c r="W284" s="8"/>
      <c r="X284" s="8"/>
    </row>
    <row r="285" spans="1:24" hidden="1" x14ac:dyDescent="0.25">
      <c r="A285" s="373">
        <v>3</v>
      </c>
      <c r="B285" s="354" t="s">
        <v>300</v>
      </c>
      <c r="C285" s="140">
        <f t="shared" si="114"/>
        <v>1224.2049999999999</v>
      </c>
      <c r="D285" s="244">
        <f>'CĐT- CÁC XÃ'!D95</f>
        <v>0</v>
      </c>
      <c r="E285" s="244">
        <f>'CĐT- CÁC XÃ'!E95</f>
        <v>1224.2049999999999</v>
      </c>
      <c r="F285" s="140">
        <f t="shared" si="115"/>
        <v>1133.1759999999999</v>
      </c>
      <c r="G285" s="141">
        <f>'CĐT- CÁC XÃ'!G95</f>
        <v>0</v>
      </c>
      <c r="H285" s="141">
        <f>'CĐT- CÁC XÃ'!AI95</f>
        <v>1133.1759999999999</v>
      </c>
      <c r="I285" s="295">
        <f t="shared" ref="I285:I302" si="116">+F285/C285*100</f>
        <v>92.564235565121862</v>
      </c>
      <c r="J285" s="295"/>
      <c r="K285" s="295">
        <f t="shared" si="113"/>
        <v>92.564235565121862</v>
      </c>
      <c r="L285" s="809"/>
      <c r="M285" s="487"/>
      <c r="N285" s="8"/>
      <c r="O285" s="8"/>
      <c r="P285" s="8"/>
      <c r="Q285" s="8"/>
      <c r="R285" s="8"/>
      <c r="S285" s="8"/>
      <c r="T285" s="8"/>
      <c r="U285" s="8"/>
      <c r="V285" s="8"/>
      <c r="W285" s="8"/>
      <c r="X285" s="8"/>
    </row>
    <row r="286" spans="1:24" hidden="1" x14ac:dyDescent="0.25">
      <c r="A286" s="367">
        <v>4</v>
      </c>
      <c r="B286" s="354" t="s">
        <v>301</v>
      </c>
      <c r="C286" s="140">
        <f t="shared" si="114"/>
        <v>770</v>
      </c>
      <c r="D286" s="244">
        <f>'CĐT- CÁC XÃ'!D108</f>
        <v>0</v>
      </c>
      <c r="E286" s="244">
        <f>'CĐT- CÁC XÃ'!E108</f>
        <v>770</v>
      </c>
      <c r="F286" s="140">
        <f t="shared" si="115"/>
        <v>697.43299999999999</v>
      </c>
      <c r="G286" s="141">
        <f>'CĐT- CÁC XÃ'!G108</f>
        <v>0</v>
      </c>
      <c r="H286" s="141">
        <f>'CĐT- CÁC XÃ'!AI108</f>
        <v>697.43299999999999</v>
      </c>
      <c r="I286" s="295">
        <f t="shared" si="116"/>
        <v>90.575714285714284</v>
      </c>
      <c r="J286" s="295"/>
      <c r="K286" s="295">
        <f t="shared" si="113"/>
        <v>90.575714285714284</v>
      </c>
      <c r="L286" s="1180"/>
      <c r="M286" s="487"/>
      <c r="N286" s="8"/>
      <c r="O286" s="8"/>
      <c r="P286" s="8"/>
      <c r="Q286" s="8"/>
      <c r="R286" s="8"/>
      <c r="S286" s="8"/>
      <c r="T286" s="8"/>
      <c r="U286" s="8"/>
      <c r="V286" s="8"/>
      <c r="W286" s="8"/>
      <c r="X286" s="8"/>
    </row>
    <row r="287" spans="1:24" hidden="1" x14ac:dyDescent="0.25">
      <c r="A287" s="373">
        <v>5</v>
      </c>
      <c r="B287" s="354" t="s">
        <v>270</v>
      </c>
      <c r="C287" s="140">
        <f t="shared" si="114"/>
        <v>200</v>
      </c>
      <c r="D287" s="244">
        <f>'CĐT- CÁC XÃ'!D187</f>
        <v>0</v>
      </c>
      <c r="E287" s="244">
        <f>'CĐT- CÁC XÃ'!E187</f>
        <v>200</v>
      </c>
      <c r="F287" s="140">
        <f t="shared" si="115"/>
        <v>0</v>
      </c>
      <c r="G287" s="141">
        <f>'CĐT- CÁC XÃ'!G187</f>
        <v>0</v>
      </c>
      <c r="H287" s="141">
        <f>'CĐT- CÁC XÃ'!AI187</f>
        <v>0</v>
      </c>
      <c r="I287" s="295">
        <f t="shared" si="116"/>
        <v>0</v>
      </c>
      <c r="J287" s="295"/>
      <c r="K287" s="295">
        <f t="shared" si="113"/>
        <v>0</v>
      </c>
      <c r="L287" s="1180"/>
      <c r="M287" s="487"/>
      <c r="N287" s="8"/>
      <c r="O287" s="8"/>
      <c r="P287" s="8"/>
      <c r="Q287" s="8"/>
      <c r="R287" s="8"/>
      <c r="S287" s="8"/>
      <c r="T287" s="8"/>
      <c r="U287" s="8"/>
      <c r="V287" s="8"/>
      <c r="W287" s="8"/>
      <c r="X287" s="8"/>
    </row>
    <row r="288" spans="1:24" hidden="1" x14ac:dyDescent="0.25">
      <c r="A288" s="367">
        <v>6</v>
      </c>
      <c r="B288" s="354" t="s">
        <v>265</v>
      </c>
      <c r="C288" s="140">
        <f t="shared" si="114"/>
        <v>200</v>
      </c>
      <c r="D288" s="244">
        <f>'CĐT- CÁC XÃ'!D212</f>
        <v>0</v>
      </c>
      <c r="E288" s="244">
        <f>'CĐT- CÁC XÃ'!E212</f>
        <v>200</v>
      </c>
      <c r="F288" s="140">
        <f t="shared" si="115"/>
        <v>0</v>
      </c>
      <c r="G288" s="141">
        <f>'CĐT- CÁC XÃ'!G212</f>
        <v>0</v>
      </c>
      <c r="H288" s="141">
        <f>'CĐT- CÁC XÃ'!AI212</f>
        <v>0</v>
      </c>
      <c r="I288" s="295">
        <f t="shared" si="116"/>
        <v>0</v>
      </c>
      <c r="J288" s="295"/>
      <c r="K288" s="295">
        <f t="shared" si="113"/>
        <v>0</v>
      </c>
      <c r="L288" s="363"/>
      <c r="M288" s="506"/>
      <c r="N288" s="8"/>
      <c r="O288" s="8"/>
      <c r="P288" s="8"/>
      <c r="Q288" s="8"/>
      <c r="R288" s="8"/>
      <c r="S288" s="8"/>
      <c r="T288" s="8"/>
      <c r="U288" s="8"/>
      <c r="V288" s="8"/>
      <c r="W288" s="8"/>
      <c r="X288" s="8"/>
    </row>
    <row r="289" spans="1:24" hidden="1" x14ac:dyDescent="0.25">
      <c r="A289" s="836">
        <v>2</v>
      </c>
      <c r="B289" s="347" t="s">
        <v>35</v>
      </c>
      <c r="C289" s="143">
        <f t="shared" ref="C289:H289" si="117">+C290+C314</f>
        <v>18646.656999999999</v>
      </c>
      <c r="D289" s="143">
        <f t="shared" si="117"/>
        <v>494.89199999999994</v>
      </c>
      <c r="E289" s="143">
        <f t="shared" si="117"/>
        <v>18151.764999999999</v>
      </c>
      <c r="F289" s="143">
        <f t="shared" si="117"/>
        <v>11612.807000000001</v>
      </c>
      <c r="G289" s="143">
        <f t="shared" si="117"/>
        <v>389.57</v>
      </c>
      <c r="H289" s="1097">
        <f t="shared" si="117"/>
        <v>11223.237000000001</v>
      </c>
      <c r="I289" s="291">
        <f t="shared" si="116"/>
        <v>62.278224992286823</v>
      </c>
      <c r="J289" s="291">
        <f>+G289/D289*100</f>
        <v>78.71818497773252</v>
      </c>
      <c r="K289" s="291">
        <f t="shared" si="113"/>
        <v>61.830003859128858</v>
      </c>
      <c r="L289" s="363"/>
      <c r="M289" s="506"/>
      <c r="N289" s="8"/>
      <c r="O289" s="8"/>
      <c r="P289" s="8"/>
      <c r="Q289" s="8"/>
      <c r="R289" s="8"/>
      <c r="S289" s="8"/>
      <c r="T289" s="8"/>
      <c r="U289" s="8"/>
      <c r="V289" s="8"/>
      <c r="W289" s="8"/>
      <c r="X289" s="8"/>
    </row>
    <row r="290" spans="1:24" hidden="1" x14ac:dyDescent="0.25">
      <c r="A290" s="836" t="s">
        <v>6</v>
      </c>
      <c r="B290" s="347" t="s">
        <v>26</v>
      </c>
      <c r="C290" s="143">
        <f t="shared" ref="C290:D290" si="118">SUM(C291:C313)</f>
        <v>7730.6570000000002</v>
      </c>
      <c r="D290" s="143">
        <f t="shared" si="118"/>
        <v>494.89199999999994</v>
      </c>
      <c r="E290" s="143">
        <f>SUM(E291:E313)</f>
        <v>7235.7650000000003</v>
      </c>
      <c r="F290" s="143">
        <f t="shared" ref="F290:H290" si="119">SUM(F291:F313)</f>
        <v>4463.0609999999997</v>
      </c>
      <c r="G290" s="143">
        <f t="shared" si="119"/>
        <v>389.57</v>
      </c>
      <c r="H290" s="1097">
        <f t="shared" si="119"/>
        <v>4073.491</v>
      </c>
      <c r="I290" s="291">
        <f t="shared" si="116"/>
        <v>57.731975432359746</v>
      </c>
      <c r="J290" s="291">
        <f>+G290/D290*100</f>
        <v>78.71818497773252</v>
      </c>
      <c r="K290" s="291">
        <f t="shared" si="113"/>
        <v>56.296618256673611</v>
      </c>
      <c r="L290" s="363"/>
      <c r="M290" s="506"/>
      <c r="N290" s="8"/>
      <c r="O290" s="8"/>
      <c r="P290" s="8"/>
      <c r="Q290" s="8"/>
      <c r="R290" s="8"/>
      <c r="S290" s="8"/>
      <c r="T290" s="8"/>
      <c r="U290" s="8"/>
      <c r="V290" s="8"/>
      <c r="W290" s="8"/>
      <c r="X290" s="8"/>
    </row>
    <row r="291" spans="1:24" hidden="1" x14ac:dyDescent="0.25">
      <c r="A291" s="367">
        <v>1</v>
      </c>
      <c r="B291" s="352" t="s">
        <v>281</v>
      </c>
      <c r="C291" s="140">
        <f t="shared" ref="C291:C301" si="120">+D291+E291</f>
        <v>81.897000000000006</v>
      </c>
      <c r="D291" s="376">
        <f>'CĐT- CÁC XÃ'!D64</f>
        <v>81.897000000000006</v>
      </c>
      <c r="E291" s="376">
        <f>'CĐT- CÁC XÃ'!E64</f>
        <v>0</v>
      </c>
      <c r="F291" s="140">
        <f t="shared" ref="F291:F301" si="121">+G291+H291</f>
        <v>36.350999999999999</v>
      </c>
      <c r="G291" s="375">
        <f>'CĐT- CÁC XÃ'!G64</f>
        <v>36.350999999999999</v>
      </c>
      <c r="H291" s="375">
        <f>'CĐT- CÁC XÃ'!AI64</f>
        <v>0</v>
      </c>
      <c r="I291" s="295">
        <f t="shared" si="116"/>
        <v>44.386241254258394</v>
      </c>
      <c r="J291" s="295">
        <f>+G291/D291*100</f>
        <v>44.386241254258394</v>
      </c>
      <c r="K291" s="295"/>
      <c r="L291" s="296"/>
      <c r="M291" s="204"/>
    </row>
    <row r="292" spans="1:24" hidden="1" x14ac:dyDescent="0.25">
      <c r="A292" s="367">
        <v>2</v>
      </c>
      <c r="B292" s="298" t="s">
        <v>84</v>
      </c>
      <c r="C292" s="140">
        <f>+D292+E292</f>
        <v>44.194000000000003</v>
      </c>
      <c r="D292" s="341">
        <f>'CĐT- BQLDA'!D93</f>
        <v>44.194000000000003</v>
      </c>
      <c r="E292" s="341">
        <f>'CĐT- BQLDA'!E93</f>
        <v>0</v>
      </c>
      <c r="F292" s="140">
        <f>+G292+H292</f>
        <v>24.805</v>
      </c>
      <c r="G292" s="375">
        <f>'CĐT- BQLDA'!G93</f>
        <v>24.805</v>
      </c>
      <c r="H292" s="375">
        <f>'CĐT- BQLDA'!AK93</f>
        <v>0</v>
      </c>
      <c r="I292" s="295">
        <f t="shared" si="116"/>
        <v>56.127528623795087</v>
      </c>
      <c r="J292" s="295">
        <f>+G292/D292*100</f>
        <v>56.127528623795087</v>
      </c>
      <c r="K292" s="295"/>
      <c r="L292" s="296"/>
      <c r="M292" s="204"/>
    </row>
    <row r="293" spans="1:24" hidden="1" x14ac:dyDescent="0.25">
      <c r="A293" s="367">
        <v>3</v>
      </c>
      <c r="B293" s="298" t="s">
        <v>82</v>
      </c>
      <c r="C293" s="140">
        <f>+D293+E293</f>
        <v>345.44799999999998</v>
      </c>
      <c r="D293" s="341">
        <f>'CĐT- CÁC XÃ'!D25</f>
        <v>145.44800000000001</v>
      </c>
      <c r="E293" s="341">
        <f>'CĐT- CÁC XÃ'!E25</f>
        <v>200</v>
      </c>
      <c r="F293" s="140">
        <f>+G293+H293</f>
        <v>297.99199999999996</v>
      </c>
      <c r="G293" s="375">
        <f>'CĐT- CÁC XÃ'!G25</f>
        <v>145.44800000000001</v>
      </c>
      <c r="H293" s="784">
        <f>'CĐT- CÁC XÃ'!AI25</f>
        <v>152.54399999999998</v>
      </c>
      <c r="I293" s="295">
        <f t="shared" si="116"/>
        <v>86.262476552187294</v>
      </c>
      <c r="J293" s="295">
        <f>+G293/D293*100</f>
        <v>100</v>
      </c>
      <c r="K293" s="295">
        <f>+H293/E293*100</f>
        <v>76.271999999999991</v>
      </c>
      <c r="L293" s="296"/>
      <c r="M293" s="204"/>
    </row>
    <row r="294" spans="1:24" hidden="1" x14ac:dyDescent="0.25">
      <c r="A294" s="367">
        <v>4</v>
      </c>
      <c r="B294" s="377" t="s">
        <v>80</v>
      </c>
      <c r="C294" s="140">
        <f t="shared" si="120"/>
        <v>200</v>
      </c>
      <c r="D294" s="378">
        <f>'CĐT- CÁC XÃ'!D131</f>
        <v>0</v>
      </c>
      <c r="E294" s="378">
        <f>'CĐT- CÁC XÃ'!E131</f>
        <v>200</v>
      </c>
      <c r="F294" s="140">
        <f t="shared" si="121"/>
        <v>113.97</v>
      </c>
      <c r="G294" s="375">
        <f>'CĐT- CÁC XÃ'!G131</f>
        <v>0</v>
      </c>
      <c r="H294" s="784">
        <f>'CĐT- CÁC XÃ'!AI131</f>
        <v>113.97</v>
      </c>
      <c r="I294" s="295">
        <f t="shared" si="116"/>
        <v>56.984999999999999</v>
      </c>
      <c r="J294" s="295"/>
      <c r="K294" s="295">
        <f t="shared" si="113"/>
        <v>56.984999999999999</v>
      </c>
      <c r="L294" s="1223"/>
      <c r="M294" s="500"/>
    </row>
    <row r="295" spans="1:24" hidden="1" x14ac:dyDescent="0.25">
      <c r="A295" s="367">
        <v>5</v>
      </c>
      <c r="B295" s="377" t="s">
        <v>31</v>
      </c>
      <c r="C295" s="140">
        <f t="shared" si="120"/>
        <v>219.172</v>
      </c>
      <c r="D295" s="378">
        <f>'CĐT- CÁC XÃ'!D184</f>
        <v>19.172000000000001</v>
      </c>
      <c r="E295" s="378">
        <f>'CĐT- CÁC XÃ'!E184</f>
        <v>200</v>
      </c>
      <c r="F295" s="140">
        <f t="shared" si="121"/>
        <v>156.5</v>
      </c>
      <c r="G295" s="375">
        <f>'CĐT- CÁC XÃ'!G184</f>
        <v>19.172000000000001</v>
      </c>
      <c r="H295" s="784">
        <f>'CĐT- CÁC XÃ'!AI184</f>
        <v>137.328</v>
      </c>
      <c r="I295" s="295">
        <f t="shared" si="116"/>
        <v>71.405106491705155</v>
      </c>
      <c r="J295" s="295">
        <f>+G295/D295*100</f>
        <v>100</v>
      </c>
      <c r="K295" s="295">
        <f t="shared" si="113"/>
        <v>68.664000000000001</v>
      </c>
      <c r="L295" s="1223"/>
      <c r="M295" s="500"/>
    </row>
    <row r="296" spans="1:24" hidden="1" x14ac:dyDescent="0.25">
      <c r="A296" s="367">
        <v>6</v>
      </c>
      <c r="B296" s="298" t="s">
        <v>81</v>
      </c>
      <c r="C296" s="140">
        <f t="shared" si="120"/>
        <v>468.03800000000001</v>
      </c>
      <c r="D296" s="341">
        <f>'CĐT- BQLDA'!D86</f>
        <v>0</v>
      </c>
      <c r="E296" s="341">
        <f>'CĐT- BQLDA'!E86</f>
        <v>468.03800000000001</v>
      </c>
      <c r="F296" s="140">
        <f t="shared" si="121"/>
        <v>419.51400000000001</v>
      </c>
      <c r="G296" s="375">
        <f>'CĐT- BQLDA'!G86</f>
        <v>0</v>
      </c>
      <c r="H296" s="784">
        <f>'CĐT- BQLDA'!AK86</f>
        <v>419.51400000000001</v>
      </c>
      <c r="I296" s="295">
        <f t="shared" si="116"/>
        <v>89.63246573996129</v>
      </c>
      <c r="J296" s="295"/>
      <c r="K296" s="295">
        <f t="shared" si="113"/>
        <v>89.63246573996129</v>
      </c>
      <c r="L296" s="296"/>
      <c r="M296" s="204"/>
    </row>
    <row r="297" spans="1:24" hidden="1" x14ac:dyDescent="0.25">
      <c r="A297" s="367">
        <v>7</v>
      </c>
      <c r="B297" s="298" t="s">
        <v>79</v>
      </c>
      <c r="C297" s="140">
        <f t="shared" si="120"/>
        <v>226.477</v>
      </c>
      <c r="D297" s="341">
        <f>'CĐT- BQLDA'!D87</f>
        <v>0</v>
      </c>
      <c r="E297" s="341">
        <f>'CĐT- BQLDA'!E87</f>
        <v>226.477</v>
      </c>
      <c r="F297" s="140">
        <f t="shared" si="121"/>
        <v>44.149000000000001</v>
      </c>
      <c r="G297" s="375">
        <f>'CĐT- BQLDA'!G87</f>
        <v>0</v>
      </c>
      <c r="H297" s="784">
        <f>'CĐT- BQLDA'!AK87</f>
        <v>44.149000000000001</v>
      </c>
      <c r="I297" s="295">
        <f t="shared" si="116"/>
        <v>19.493811733641827</v>
      </c>
      <c r="J297" s="295"/>
      <c r="K297" s="295">
        <f t="shared" si="113"/>
        <v>19.493811733641827</v>
      </c>
      <c r="L297" s="296"/>
      <c r="M297" s="204"/>
    </row>
    <row r="298" spans="1:24" s="3" customFormat="1" hidden="1" x14ac:dyDescent="0.25">
      <c r="A298" s="367">
        <v>8</v>
      </c>
      <c r="B298" s="298" t="s">
        <v>83</v>
      </c>
      <c r="C298" s="140">
        <f t="shared" si="120"/>
        <v>449.5</v>
      </c>
      <c r="D298" s="341">
        <f>'CĐT- BQLDA'!D88</f>
        <v>0</v>
      </c>
      <c r="E298" s="341">
        <f>'CĐT- BQLDA'!E88</f>
        <v>449.5</v>
      </c>
      <c r="F298" s="140">
        <f t="shared" si="121"/>
        <v>400.44399999999996</v>
      </c>
      <c r="G298" s="375">
        <f>'CĐT- BQLDA'!G88</f>
        <v>0</v>
      </c>
      <c r="H298" s="784">
        <f>'CĐT- BQLDA'!AK88</f>
        <v>400.44399999999996</v>
      </c>
      <c r="I298" s="295">
        <f t="shared" si="116"/>
        <v>89.086540600667391</v>
      </c>
      <c r="J298" s="295"/>
      <c r="K298" s="295">
        <f t="shared" si="113"/>
        <v>89.086540600667391</v>
      </c>
      <c r="L298" s="292"/>
      <c r="M298" s="501"/>
    </row>
    <row r="299" spans="1:24" s="3" customFormat="1" hidden="1" x14ac:dyDescent="0.25">
      <c r="A299" s="367">
        <v>9</v>
      </c>
      <c r="B299" s="298" t="s">
        <v>246</v>
      </c>
      <c r="C299" s="140">
        <f t="shared" si="120"/>
        <v>4.75</v>
      </c>
      <c r="D299" s="341">
        <f>'CĐT- BQLDA'!D89</f>
        <v>0</v>
      </c>
      <c r="E299" s="341">
        <f>'CĐT- BQLDA'!E89</f>
        <v>4.75</v>
      </c>
      <c r="F299" s="140">
        <f t="shared" si="121"/>
        <v>0</v>
      </c>
      <c r="G299" s="375">
        <f>'CĐT- BQLDA'!G89</f>
        <v>0</v>
      </c>
      <c r="H299" s="375">
        <f>'CĐT- BQLDA'!AK89</f>
        <v>0</v>
      </c>
      <c r="I299" s="295">
        <f t="shared" si="116"/>
        <v>0</v>
      </c>
      <c r="J299" s="295"/>
      <c r="K299" s="295">
        <f t="shared" si="113"/>
        <v>0</v>
      </c>
      <c r="L299" s="292"/>
      <c r="M299" s="501"/>
    </row>
    <row r="300" spans="1:24" hidden="1" x14ac:dyDescent="0.25">
      <c r="A300" s="367">
        <v>10</v>
      </c>
      <c r="B300" s="298" t="s">
        <v>85</v>
      </c>
      <c r="C300" s="140">
        <f t="shared" si="120"/>
        <v>240</v>
      </c>
      <c r="D300" s="341">
        <f>'CĐT- BQLDA'!D90</f>
        <v>0</v>
      </c>
      <c r="E300" s="341">
        <f>'CĐT- BQLDA'!E90</f>
        <v>240</v>
      </c>
      <c r="F300" s="140">
        <f t="shared" si="121"/>
        <v>218.21900000000002</v>
      </c>
      <c r="G300" s="375">
        <f>'CĐT- BQLDA'!G90</f>
        <v>0</v>
      </c>
      <c r="H300" s="784">
        <f>'CĐT- BQLDA'!AK90</f>
        <v>218.21900000000002</v>
      </c>
      <c r="I300" s="295">
        <f t="shared" si="116"/>
        <v>90.924583333333345</v>
      </c>
      <c r="J300" s="295"/>
      <c r="K300" s="295">
        <f t="shared" si="113"/>
        <v>90.924583333333345</v>
      </c>
      <c r="L300" s="296"/>
      <c r="M300" s="204"/>
    </row>
    <row r="301" spans="1:24" hidden="1" x14ac:dyDescent="0.25">
      <c r="A301" s="367">
        <v>11</v>
      </c>
      <c r="B301" s="298" t="s">
        <v>86</v>
      </c>
      <c r="C301" s="140">
        <f t="shared" si="120"/>
        <v>600</v>
      </c>
      <c r="D301" s="341">
        <f>'CĐT- BQLDA'!D91</f>
        <v>0</v>
      </c>
      <c r="E301" s="341">
        <f>'CĐT- BQLDA'!E91</f>
        <v>600</v>
      </c>
      <c r="F301" s="140">
        <f t="shared" si="121"/>
        <v>592.40899999999988</v>
      </c>
      <c r="G301" s="375">
        <f>'CĐT- BQLDA'!G91</f>
        <v>0</v>
      </c>
      <c r="H301" s="784">
        <f>'CĐT- BQLDA'!AK91</f>
        <v>592.40899999999988</v>
      </c>
      <c r="I301" s="295">
        <f t="shared" si="116"/>
        <v>98.734833333333313</v>
      </c>
      <c r="J301" s="295"/>
      <c r="K301" s="295">
        <f t="shared" si="113"/>
        <v>98.734833333333313</v>
      </c>
      <c r="L301" s="296"/>
      <c r="M301" s="204"/>
    </row>
    <row r="302" spans="1:24" hidden="1" x14ac:dyDescent="0.25">
      <c r="A302" s="367">
        <v>12</v>
      </c>
      <c r="B302" s="298" t="s">
        <v>87</v>
      </c>
      <c r="C302" s="140">
        <f>+D302+E302</f>
        <v>293.10399999999998</v>
      </c>
      <c r="D302" s="341">
        <f>'CĐT- BQLDA'!D92</f>
        <v>93.103999999999999</v>
      </c>
      <c r="E302" s="341">
        <f>'CĐT- BQLDA'!E92</f>
        <v>200</v>
      </c>
      <c r="F302" s="140">
        <f t="shared" ref="F302:F313" si="122">+G302+H302</f>
        <v>266.66000000000003</v>
      </c>
      <c r="G302" s="375">
        <f>'CĐT- BQLDA'!G92</f>
        <v>93.103999999999999</v>
      </c>
      <c r="H302" s="784">
        <f>'CĐT- BQLDA'!AK92</f>
        <v>173.55600000000001</v>
      </c>
      <c r="I302" s="295">
        <f t="shared" si="116"/>
        <v>90.977946394453852</v>
      </c>
      <c r="J302" s="295">
        <f>+G302/D302*100</f>
        <v>100</v>
      </c>
      <c r="K302" s="295">
        <f>+H302/E302*100</f>
        <v>86.778000000000006</v>
      </c>
      <c r="L302" s="296"/>
      <c r="M302" s="204"/>
    </row>
    <row r="303" spans="1:24" hidden="1" x14ac:dyDescent="0.25">
      <c r="A303" s="297">
        <v>1</v>
      </c>
      <c r="B303" s="294" t="s">
        <v>394</v>
      </c>
      <c r="C303" s="140">
        <f>'CĐT- CÁC XÃ'!C295</f>
        <v>4.9880000000000004</v>
      </c>
      <c r="D303" s="140">
        <f>'CĐT- CÁC XÃ'!D295</f>
        <v>4.9880000000000004</v>
      </c>
      <c r="E303" s="140">
        <f>'CĐT- CÁC XÃ'!E295</f>
        <v>0</v>
      </c>
      <c r="F303" s="140">
        <f t="shared" si="122"/>
        <v>4.9880000000000004</v>
      </c>
      <c r="G303" s="145">
        <f>'CĐT- CÁC XÃ'!G295</f>
        <v>4.9880000000000004</v>
      </c>
      <c r="H303" s="1098">
        <f>'CĐT- CÁC XÃ'!AI295</f>
        <v>0</v>
      </c>
      <c r="I303" s="295">
        <f t="shared" ref="I303:J307" si="123">+F303/C303*100</f>
        <v>100</v>
      </c>
      <c r="J303" s="295">
        <f t="shared" si="123"/>
        <v>100</v>
      </c>
      <c r="K303" s="295"/>
      <c r="L303" s="296"/>
      <c r="M303" s="204"/>
    </row>
    <row r="304" spans="1:24" s="24" customFormat="1" hidden="1" x14ac:dyDescent="0.25">
      <c r="A304" s="708">
        <v>2</v>
      </c>
      <c r="B304" s="709" t="s">
        <v>375</v>
      </c>
      <c r="C304" s="427">
        <f>'CĐT- CÁC XÃ'!C296</f>
        <v>1E-3</v>
      </c>
      <c r="D304" s="427">
        <f>'CĐT- CÁC XÃ'!D296</f>
        <v>1E-3</v>
      </c>
      <c r="E304" s="427">
        <f>'CĐT- CÁC XÃ'!E296</f>
        <v>0</v>
      </c>
      <c r="F304" s="427">
        <f t="shared" si="122"/>
        <v>0</v>
      </c>
      <c r="G304" s="429">
        <f>'CĐT- CÁC XÃ'!G296</f>
        <v>0</v>
      </c>
      <c r="H304" s="429">
        <f>'CĐT- CÁC XÃ'!AI296</f>
        <v>0</v>
      </c>
      <c r="I304" s="430">
        <f t="shared" si="123"/>
        <v>0</v>
      </c>
      <c r="J304" s="430">
        <f t="shared" si="123"/>
        <v>0</v>
      </c>
      <c r="K304" s="430"/>
      <c r="L304" s="710"/>
      <c r="M304" s="711"/>
    </row>
    <row r="305" spans="1:13" hidden="1" x14ac:dyDescent="0.25">
      <c r="A305" s="297">
        <v>3</v>
      </c>
      <c r="B305" s="294" t="s">
        <v>372</v>
      </c>
      <c r="C305" s="140">
        <f>'CĐT- CÁC XÃ'!C312</f>
        <v>6.5</v>
      </c>
      <c r="D305" s="140">
        <f>'CĐT- CÁC XÃ'!D312</f>
        <v>6.5</v>
      </c>
      <c r="E305" s="140">
        <f>'CĐT- CÁC XÃ'!E312</f>
        <v>0</v>
      </c>
      <c r="F305" s="140">
        <f t="shared" si="122"/>
        <v>5.93</v>
      </c>
      <c r="G305" s="145">
        <f>'CĐT- CÁC XÃ'!G312</f>
        <v>5.93</v>
      </c>
      <c r="H305" s="1098">
        <f>'CĐT- CÁC XÃ'!AI312</f>
        <v>0</v>
      </c>
      <c r="I305" s="295">
        <f t="shared" si="123"/>
        <v>91.230769230769226</v>
      </c>
      <c r="J305" s="295">
        <f t="shared" si="123"/>
        <v>91.230769230769226</v>
      </c>
      <c r="K305" s="295"/>
      <c r="L305" s="383"/>
      <c r="M305" s="509"/>
    </row>
    <row r="306" spans="1:13" hidden="1" x14ac:dyDescent="0.25">
      <c r="A306" s="297">
        <v>4</v>
      </c>
      <c r="B306" s="294" t="s">
        <v>374</v>
      </c>
      <c r="C306" s="140">
        <f>'CĐT- CÁC XÃ'!C313</f>
        <v>20.184999999999999</v>
      </c>
      <c r="D306" s="140">
        <f>'CĐT- CÁC XÃ'!D313</f>
        <v>20.184999999999999</v>
      </c>
      <c r="E306" s="140">
        <f>'CĐT- CÁC XÃ'!E313</f>
        <v>0</v>
      </c>
      <c r="F306" s="140">
        <f t="shared" si="122"/>
        <v>20.185000000000002</v>
      </c>
      <c r="G306" s="145">
        <f>'CĐT- CÁC XÃ'!G313</f>
        <v>20.185000000000002</v>
      </c>
      <c r="H306" s="1098">
        <f>'CĐT- CÁC XÃ'!AI313</f>
        <v>0</v>
      </c>
      <c r="I306" s="295">
        <f t="shared" si="123"/>
        <v>100.00000000000003</v>
      </c>
      <c r="J306" s="295">
        <f t="shared" si="123"/>
        <v>100.00000000000003</v>
      </c>
      <c r="K306" s="295"/>
      <c r="L306" s="383"/>
      <c r="M306" s="509"/>
    </row>
    <row r="307" spans="1:13" hidden="1" x14ac:dyDescent="0.25">
      <c r="A307" s="297">
        <v>5</v>
      </c>
      <c r="B307" s="294" t="s">
        <v>345</v>
      </c>
      <c r="C307" s="140">
        <f>'CĐT- CÁC XÃ'!C240</f>
        <v>16.138000000000002</v>
      </c>
      <c r="D307" s="140">
        <f>'CĐT- CÁC XÃ'!D240</f>
        <v>16.138000000000002</v>
      </c>
      <c r="E307" s="140">
        <f>'CĐT- CÁC XÃ'!E240</f>
        <v>0</v>
      </c>
      <c r="F307" s="140">
        <f t="shared" si="122"/>
        <v>11.875</v>
      </c>
      <c r="G307" s="145">
        <f>'CĐT- CÁC XÃ'!G240</f>
        <v>11.875</v>
      </c>
      <c r="H307" s="1098">
        <f>'CĐT- CÁC XÃ'!AI240</f>
        <v>0</v>
      </c>
      <c r="I307" s="295">
        <f t="shared" si="123"/>
        <v>73.584087247490388</v>
      </c>
      <c r="J307" s="295">
        <f t="shared" si="123"/>
        <v>73.584087247490388</v>
      </c>
      <c r="K307" s="295"/>
      <c r="L307" s="296"/>
      <c r="M307" s="204"/>
    </row>
    <row r="308" spans="1:13" hidden="1" x14ac:dyDescent="0.25">
      <c r="A308" s="297">
        <v>8</v>
      </c>
      <c r="B308" s="294" t="s">
        <v>331</v>
      </c>
      <c r="C308" s="140">
        <f>'CĐT- BQLDA'!C135</f>
        <v>491</v>
      </c>
      <c r="D308" s="140">
        <f>'CĐT- BQLDA'!D135</f>
        <v>0</v>
      </c>
      <c r="E308" s="140">
        <f>'CĐT- BQLDA'!E135</f>
        <v>491</v>
      </c>
      <c r="F308" s="140">
        <f t="shared" si="122"/>
        <v>428.52600000000001</v>
      </c>
      <c r="G308" s="145">
        <f>'CĐT- BQLDA'!G135</f>
        <v>0</v>
      </c>
      <c r="H308" s="382">
        <f>'CĐT- BQLDA'!AK135</f>
        <v>428.52600000000001</v>
      </c>
      <c r="I308" s="295">
        <f t="shared" ref="I308:I313" si="124">+F308/C308*100</f>
        <v>87.27617107942973</v>
      </c>
      <c r="J308" s="295"/>
      <c r="K308" s="295">
        <f t="shared" ref="K308:K313" si="125">+H308/E308*100</f>
        <v>87.27617107942973</v>
      </c>
      <c r="L308" s="296"/>
      <c r="M308" s="204"/>
    </row>
    <row r="309" spans="1:13" hidden="1" x14ac:dyDescent="0.25">
      <c r="A309" s="297">
        <v>6</v>
      </c>
      <c r="B309" s="294" t="s">
        <v>338</v>
      </c>
      <c r="C309" s="140">
        <f>'CĐT- CÁC XÃ'!C219</f>
        <v>577.26499999999999</v>
      </c>
      <c r="D309" s="140">
        <f>'CĐT- CÁC XÃ'!D219</f>
        <v>63.265000000000001</v>
      </c>
      <c r="E309" s="140">
        <f>'CĐT- CÁC XÃ'!E219</f>
        <v>514</v>
      </c>
      <c r="F309" s="140">
        <f t="shared" si="122"/>
        <v>27.712</v>
      </c>
      <c r="G309" s="145">
        <f>'CĐT- CÁC XÃ'!G219</f>
        <v>27.712</v>
      </c>
      <c r="H309" s="1098">
        <f>'CĐT- CÁC XÃ'!AI219</f>
        <v>0</v>
      </c>
      <c r="I309" s="295">
        <f t="shared" si="124"/>
        <v>4.8005681965821587</v>
      </c>
      <c r="J309" s="295">
        <f>+G309/D309*100</f>
        <v>43.803050659922548</v>
      </c>
      <c r="K309" s="295">
        <f t="shared" si="125"/>
        <v>0</v>
      </c>
      <c r="L309" s="296"/>
      <c r="M309" s="204"/>
    </row>
    <row r="310" spans="1:13" hidden="1" x14ac:dyDescent="0.25">
      <c r="A310" s="297">
        <v>7</v>
      </c>
      <c r="B310" s="294" t="s">
        <v>405</v>
      </c>
      <c r="C310" s="140">
        <f>'CĐT- BQLDA'!C134</f>
        <v>554</v>
      </c>
      <c r="D310" s="140">
        <f>'CĐT- BQLDA'!D134</f>
        <v>0</v>
      </c>
      <c r="E310" s="140">
        <f>'CĐT- BQLDA'!E134</f>
        <v>554</v>
      </c>
      <c r="F310" s="140">
        <f t="shared" si="122"/>
        <v>553.81700000000001</v>
      </c>
      <c r="G310" s="145">
        <f>'CĐT- BQLDA'!G134</f>
        <v>0</v>
      </c>
      <c r="H310" s="382">
        <f>'CĐT- BQLDA'!AK134</f>
        <v>553.81700000000001</v>
      </c>
      <c r="I310" s="295">
        <f t="shared" si="124"/>
        <v>99.966967509025267</v>
      </c>
      <c r="J310" s="295"/>
      <c r="K310" s="295">
        <f t="shared" si="125"/>
        <v>99.966967509025267</v>
      </c>
      <c r="L310" s="296"/>
      <c r="M310" s="204"/>
    </row>
    <row r="311" spans="1:13" hidden="1" x14ac:dyDescent="0.25">
      <c r="A311" s="297">
        <v>9</v>
      </c>
      <c r="B311" s="294" t="s">
        <v>406</v>
      </c>
      <c r="C311" s="140">
        <f>'CĐT- BQLDA'!C136</f>
        <v>90</v>
      </c>
      <c r="D311" s="140">
        <f>'CĐT- BQLDA'!D136</f>
        <v>0</v>
      </c>
      <c r="E311" s="140">
        <f>'CĐT- BQLDA'!E136</f>
        <v>90</v>
      </c>
      <c r="F311" s="140">
        <f t="shared" si="122"/>
        <v>0</v>
      </c>
      <c r="G311" s="145">
        <f>'CĐT- BQLDA'!G136</f>
        <v>0</v>
      </c>
      <c r="H311" s="1098">
        <f>'CĐT- BQLDA'!AK136</f>
        <v>0</v>
      </c>
      <c r="I311" s="295">
        <f t="shared" si="124"/>
        <v>0</v>
      </c>
      <c r="J311" s="295"/>
      <c r="K311" s="295">
        <f t="shared" si="125"/>
        <v>0</v>
      </c>
      <c r="L311" s="296"/>
      <c r="M311" s="204"/>
    </row>
    <row r="312" spans="1:13" hidden="1" x14ac:dyDescent="0.25">
      <c r="A312" s="297">
        <v>10</v>
      </c>
      <c r="B312" s="294" t="s">
        <v>351</v>
      </c>
      <c r="C312" s="140">
        <f>'CĐT- CÁC XÃ'!C261</f>
        <v>916</v>
      </c>
      <c r="D312" s="140">
        <f>'CĐT- CÁC XÃ'!D261</f>
        <v>0</v>
      </c>
      <c r="E312" s="140">
        <f>'CĐT- CÁC XÃ'!E261</f>
        <v>916</v>
      </c>
      <c r="F312" s="140">
        <f t="shared" si="122"/>
        <v>839.01499999999999</v>
      </c>
      <c r="G312" s="145">
        <f>'CĐT- CÁC XÃ'!G261</f>
        <v>0</v>
      </c>
      <c r="H312" s="382">
        <f>'CĐT- CÁC XÃ'!AI261</f>
        <v>839.01499999999999</v>
      </c>
      <c r="I312" s="295">
        <f t="shared" si="124"/>
        <v>91.595524017467241</v>
      </c>
      <c r="J312" s="295"/>
      <c r="K312" s="295">
        <f t="shared" si="125"/>
        <v>91.595524017467241</v>
      </c>
      <c r="L312" s="296"/>
      <c r="M312" s="204"/>
    </row>
    <row r="313" spans="1:13" ht="30" hidden="1" x14ac:dyDescent="0.25">
      <c r="A313" s="297">
        <v>11</v>
      </c>
      <c r="B313" s="294" t="s">
        <v>365</v>
      </c>
      <c r="C313" s="140">
        <f>'CĐT- CÁC XÃ'!C239</f>
        <v>1882</v>
      </c>
      <c r="D313" s="140">
        <f>'CĐT- CÁC XÃ'!D239</f>
        <v>0</v>
      </c>
      <c r="E313" s="140">
        <f>'CĐT- CÁC XÃ'!E239</f>
        <v>1882</v>
      </c>
      <c r="F313" s="140">
        <f t="shared" si="122"/>
        <v>0</v>
      </c>
      <c r="G313" s="145">
        <f>'CĐT- CÁC XÃ'!G239</f>
        <v>0</v>
      </c>
      <c r="H313" s="1098">
        <f>'CĐT- CÁC XÃ'!AI239</f>
        <v>0</v>
      </c>
      <c r="I313" s="295">
        <f t="shared" si="124"/>
        <v>0</v>
      </c>
      <c r="J313" s="295"/>
      <c r="K313" s="295">
        <f t="shared" si="125"/>
        <v>0</v>
      </c>
      <c r="L313" s="671" t="s">
        <v>389</v>
      </c>
      <c r="M313" s="500"/>
    </row>
    <row r="314" spans="1:13" hidden="1" x14ac:dyDescent="0.25">
      <c r="A314" s="836" t="s">
        <v>6</v>
      </c>
      <c r="B314" s="357" t="s">
        <v>27</v>
      </c>
      <c r="C314" s="379">
        <f t="shared" ref="C314:H314" si="126">SUM(C315:C322)</f>
        <v>10916</v>
      </c>
      <c r="D314" s="379">
        <f t="shared" si="126"/>
        <v>0</v>
      </c>
      <c r="E314" s="379">
        <f>SUM(E315:E322)</f>
        <v>10916</v>
      </c>
      <c r="F314" s="379">
        <f t="shared" si="126"/>
        <v>7149.746000000001</v>
      </c>
      <c r="G314" s="379">
        <f t="shared" si="126"/>
        <v>0</v>
      </c>
      <c r="H314" s="379">
        <f t="shared" si="126"/>
        <v>7149.746000000001</v>
      </c>
      <c r="I314" s="291">
        <f t="shared" ref="I314:I322" si="127">+F314/C314*100</f>
        <v>65.497856357640174</v>
      </c>
      <c r="J314" s="291"/>
      <c r="K314" s="291">
        <f t="shared" si="113"/>
        <v>65.497856357640174</v>
      </c>
      <c r="L314" s="296"/>
      <c r="M314" s="204"/>
    </row>
    <row r="315" spans="1:13" hidden="1" x14ac:dyDescent="0.25">
      <c r="A315" s="297">
        <v>1</v>
      </c>
      <c r="B315" s="298" t="s">
        <v>247</v>
      </c>
      <c r="C315" s="140">
        <f>+D315+E315</f>
        <v>1500</v>
      </c>
      <c r="D315" s="380">
        <f>'CĐT- BQLDA'!D95</f>
        <v>0</v>
      </c>
      <c r="E315" s="380">
        <f>'CĐT- BQLDA'!E95</f>
        <v>1500</v>
      </c>
      <c r="F315" s="140">
        <f t="shared" ref="F315:F322" si="128">+G315+H315</f>
        <v>730.46500000000003</v>
      </c>
      <c r="G315" s="256">
        <f>'CĐT- BQLDA'!G95</f>
        <v>0</v>
      </c>
      <c r="H315" s="256">
        <f>'CĐT- BQLDA'!AK95</f>
        <v>730.46500000000003</v>
      </c>
      <c r="I315" s="295">
        <f t="shared" si="127"/>
        <v>48.69766666666667</v>
      </c>
      <c r="J315" s="295"/>
      <c r="K315" s="295">
        <f t="shared" si="113"/>
        <v>48.69766666666667</v>
      </c>
      <c r="L315" s="1177" t="s">
        <v>352</v>
      </c>
      <c r="M315" s="500"/>
    </row>
    <row r="316" spans="1:13" hidden="1" x14ac:dyDescent="0.25">
      <c r="A316" s="297">
        <v>2</v>
      </c>
      <c r="B316" s="298" t="s">
        <v>248</v>
      </c>
      <c r="C316" s="140">
        <f>+D316+E316</f>
        <v>2300</v>
      </c>
      <c r="D316" s="380">
        <f>'CĐT- BQLDA'!D96</f>
        <v>0</v>
      </c>
      <c r="E316" s="380">
        <f>'CĐT- BQLDA'!E96</f>
        <v>2300</v>
      </c>
      <c r="F316" s="140">
        <f t="shared" si="128"/>
        <v>1173.7070000000001</v>
      </c>
      <c r="G316" s="256">
        <f>'CĐT- BQLDA'!G96</f>
        <v>0</v>
      </c>
      <c r="H316" s="256">
        <f>'CĐT- BQLDA'!AK96</f>
        <v>1173.7070000000001</v>
      </c>
      <c r="I316" s="295">
        <f t="shared" si="127"/>
        <v>51.030739130434789</v>
      </c>
      <c r="J316" s="295"/>
      <c r="K316" s="295">
        <f t="shared" si="113"/>
        <v>51.030739130434789</v>
      </c>
      <c r="L316" s="1178"/>
      <c r="M316" s="500"/>
    </row>
    <row r="317" spans="1:13" hidden="1" x14ac:dyDescent="0.25">
      <c r="A317" s="297">
        <v>3</v>
      </c>
      <c r="B317" s="298" t="s">
        <v>249</v>
      </c>
      <c r="C317" s="140">
        <f>+D317+E317</f>
        <v>2328</v>
      </c>
      <c r="D317" s="380">
        <f>'CĐT- BQLDA'!D97</f>
        <v>0</v>
      </c>
      <c r="E317" s="380">
        <f>'CĐT- BQLDA'!E97</f>
        <v>2328</v>
      </c>
      <c r="F317" s="140">
        <f t="shared" si="128"/>
        <v>2190.4180000000001</v>
      </c>
      <c r="G317" s="256">
        <f>'CĐT- BQLDA'!G97</f>
        <v>0</v>
      </c>
      <c r="H317" s="256">
        <f>'CĐT- BQLDA'!AK97</f>
        <v>2190.4180000000001</v>
      </c>
      <c r="I317" s="295">
        <f t="shared" si="127"/>
        <v>94.090120274914085</v>
      </c>
      <c r="J317" s="295"/>
      <c r="K317" s="295">
        <f t="shared" ref="K317:K322" si="129">+H317/E317*100</f>
        <v>94.090120274914085</v>
      </c>
      <c r="L317" s="1178"/>
      <c r="M317" s="500"/>
    </row>
    <row r="318" spans="1:13" hidden="1" x14ac:dyDescent="0.25">
      <c r="A318" s="297">
        <v>12</v>
      </c>
      <c r="B318" s="294" t="s">
        <v>357</v>
      </c>
      <c r="C318" s="140">
        <f>'CĐT- CÁC XÃ'!C268</f>
        <v>2900</v>
      </c>
      <c r="D318" s="140">
        <f>'CĐT- CÁC XÃ'!D268</f>
        <v>0</v>
      </c>
      <c r="E318" s="140">
        <f>'CĐT- CÁC XÃ'!E268</f>
        <v>2900</v>
      </c>
      <c r="F318" s="140">
        <f>+G318+H318</f>
        <v>2614.6730000000002</v>
      </c>
      <c r="G318" s="145">
        <f>'CĐT- CÁC XÃ'!G268</f>
        <v>0</v>
      </c>
      <c r="H318" s="1098">
        <f>'CĐT- CÁC XÃ'!AI268</f>
        <v>2614.6730000000002</v>
      </c>
      <c r="I318" s="295">
        <f>+F318/C318*100</f>
        <v>90.161137931034489</v>
      </c>
      <c r="J318" s="295"/>
      <c r="K318" s="295">
        <f t="shared" si="129"/>
        <v>90.161137931034489</v>
      </c>
      <c r="L318" s="1179"/>
      <c r="M318" s="500"/>
    </row>
    <row r="319" spans="1:13" hidden="1" x14ac:dyDescent="0.25">
      <c r="A319" s="297">
        <v>1</v>
      </c>
      <c r="B319" s="294" t="s">
        <v>366</v>
      </c>
      <c r="C319" s="140">
        <f>'CĐT- CÁC XÃ'!C242</f>
        <v>388</v>
      </c>
      <c r="D319" s="140">
        <f>'CĐT- CÁC XÃ'!D242</f>
        <v>0</v>
      </c>
      <c r="E319" s="140">
        <f>'CĐT- CÁC XÃ'!E242</f>
        <v>388</v>
      </c>
      <c r="F319" s="140">
        <f t="shared" si="128"/>
        <v>0</v>
      </c>
      <c r="G319" s="145">
        <f>'CĐT- CÁC XÃ'!G242</f>
        <v>0</v>
      </c>
      <c r="H319" s="1098">
        <f>'CĐT- CÁC XÃ'!AI242</f>
        <v>0</v>
      </c>
      <c r="I319" s="295">
        <f t="shared" si="127"/>
        <v>0</v>
      </c>
      <c r="J319" s="295"/>
      <c r="K319" s="295">
        <f t="shared" si="129"/>
        <v>0</v>
      </c>
      <c r="L319" s="296"/>
      <c r="M319" s="204"/>
    </row>
    <row r="320" spans="1:13" hidden="1" x14ac:dyDescent="0.25">
      <c r="A320" s="297">
        <v>2</v>
      </c>
      <c r="B320" s="294" t="s">
        <v>354</v>
      </c>
      <c r="C320" s="140">
        <f>'CĐT- CÁC XÃ'!C269</f>
        <v>500</v>
      </c>
      <c r="D320" s="140">
        <f>'CĐT- CÁC XÃ'!D269</f>
        <v>0</v>
      </c>
      <c r="E320" s="140">
        <f>'CĐT- CÁC XÃ'!E269</f>
        <v>500</v>
      </c>
      <c r="F320" s="140">
        <f t="shared" si="128"/>
        <v>0</v>
      </c>
      <c r="G320" s="145">
        <f>'CĐT- CÁC XÃ'!G269</f>
        <v>0</v>
      </c>
      <c r="H320" s="1098">
        <f>'CĐT- CÁC XÃ'!AI269</f>
        <v>0</v>
      </c>
      <c r="I320" s="295">
        <f t="shared" si="127"/>
        <v>0</v>
      </c>
      <c r="J320" s="295"/>
      <c r="K320" s="295">
        <f t="shared" si="129"/>
        <v>0</v>
      </c>
      <c r="L320" s="296"/>
      <c r="M320" s="204"/>
    </row>
    <row r="321" spans="1:13" hidden="1" x14ac:dyDescent="0.25">
      <c r="A321" s="297">
        <v>3</v>
      </c>
      <c r="B321" s="294" t="s">
        <v>392</v>
      </c>
      <c r="C321" s="140">
        <f>'CĐT- CÁC XÃ'!C283</f>
        <v>500</v>
      </c>
      <c r="D321" s="140">
        <f>'CĐT- CÁC XÃ'!D283</f>
        <v>0</v>
      </c>
      <c r="E321" s="140">
        <f>'CĐT- CÁC XÃ'!E283</f>
        <v>500</v>
      </c>
      <c r="F321" s="140">
        <f t="shared" si="128"/>
        <v>0</v>
      </c>
      <c r="G321" s="145">
        <f>'CĐT- CÁC XÃ'!G283</f>
        <v>0</v>
      </c>
      <c r="H321" s="1098">
        <f>'CĐT- CÁC XÃ'!AI283</f>
        <v>0</v>
      </c>
      <c r="I321" s="295">
        <f t="shared" si="127"/>
        <v>0</v>
      </c>
      <c r="J321" s="295"/>
      <c r="K321" s="295">
        <f t="shared" si="129"/>
        <v>0</v>
      </c>
      <c r="L321" s="296"/>
      <c r="M321" s="204"/>
    </row>
    <row r="322" spans="1:13" hidden="1" x14ac:dyDescent="0.25">
      <c r="A322" s="297">
        <v>4</v>
      </c>
      <c r="B322" s="294" t="s">
        <v>330</v>
      </c>
      <c r="C322" s="140">
        <f>'CĐT- CÁC XÃ'!C315</f>
        <v>500</v>
      </c>
      <c r="D322" s="140">
        <f>'CĐT- CÁC XÃ'!D315</f>
        <v>0</v>
      </c>
      <c r="E322" s="140">
        <f>'CĐT- CÁC XÃ'!E315</f>
        <v>500</v>
      </c>
      <c r="F322" s="140">
        <f t="shared" si="128"/>
        <v>440.483</v>
      </c>
      <c r="G322" s="145">
        <f>'CĐT- CÁC XÃ'!G315</f>
        <v>0</v>
      </c>
      <c r="H322" s="1098">
        <f>'CĐT- CÁC XÃ'!AI315</f>
        <v>440.483</v>
      </c>
      <c r="I322" s="295">
        <f t="shared" si="127"/>
        <v>88.096600000000009</v>
      </c>
      <c r="J322" s="295"/>
      <c r="K322" s="295">
        <f t="shared" si="129"/>
        <v>88.096600000000009</v>
      </c>
      <c r="L322" s="296"/>
      <c r="M322" s="204"/>
    </row>
    <row r="323" spans="1:13" hidden="1" x14ac:dyDescent="0.25">
      <c r="A323" s="1220" t="s">
        <v>780</v>
      </c>
      <c r="B323" s="1221"/>
      <c r="C323" s="1221"/>
      <c r="D323" s="1221"/>
      <c r="E323" s="1221"/>
      <c r="F323" s="1221"/>
      <c r="G323" s="1221"/>
      <c r="H323" s="1221"/>
      <c r="I323" s="1221"/>
      <c r="J323" s="1221"/>
      <c r="K323" s="1221"/>
      <c r="L323" s="1222"/>
      <c r="M323" s="204"/>
    </row>
    <row r="324" spans="1:13" x14ac:dyDescent="0.25">
      <c r="A324" s="389"/>
      <c r="B324" s="194"/>
      <c r="C324" s="303"/>
      <c r="D324" s="303"/>
      <c r="E324" s="303"/>
      <c r="F324" s="303"/>
      <c r="G324" s="303"/>
      <c r="H324" s="303"/>
      <c r="I324" s="194"/>
      <c r="J324" s="194"/>
      <c r="K324" s="194"/>
      <c r="L324" s="194"/>
      <c r="M324" s="194"/>
    </row>
    <row r="325" spans="1:13" x14ac:dyDescent="0.25">
      <c r="A325" s="389"/>
      <c r="B325" s="192"/>
      <c r="C325" s="304"/>
      <c r="D325" s="304"/>
      <c r="E325" s="304"/>
      <c r="F325" s="304"/>
      <c r="G325" s="304"/>
      <c r="H325" s="304"/>
      <c r="I325" s="194"/>
      <c r="J325" s="194"/>
      <c r="K325" s="194"/>
      <c r="L325" s="194"/>
      <c r="M325" s="194"/>
    </row>
    <row r="326" spans="1:13" x14ac:dyDescent="0.25">
      <c r="A326" s="389"/>
      <c r="B326" s="194"/>
      <c r="C326" s="304"/>
      <c r="D326" s="304"/>
      <c r="E326" s="304"/>
      <c r="F326" s="304"/>
      <c r="G326" s="304"/>
      <c r="H326" s="304"/>
      <c r="I326" s="194"/>
      <c r="J326" s="194"/>
      <c r="K326" s="194"/>
      <c r="L326" s="194"/>
      <c r="M326" s="194"/>
    </row>
    <row r="327" spans="1:13" s="3" customFormat="1" x14ac:dyDescent="0.25">
      <c r="A327" s="390"/>
      <c r="B327" s="192"/>
      <c r="C327" s="305"/>
      <c r="D327" s="305"/>
      <c r="E327" s="305"/>
      <c r="F327" s="305"/>
      <c r="G327" s="305"/>
      <c r="H327" s="305"/>
      <c r="I327" s="192"/>
      <c r="J327" s="192"/>
      <c r="K327" s="192"/>
      <c r="L327" s="192"/>
      <c r="M327" s="192"/>
    </row>
    <row r="328" spans="1:13" x14ac:dyDescent="0.25">
      <c r="A328" s="389"/>
      <c r="B328" s="194"/>
      <c r="C328" s="304"/>
      <c r="D328" s="304"/>
      <c r="E328" s="304"/>
      <c r="F328" s="304"/>
      <c r="G328" s="304"/>
      <c r="H328" s="304"/>
      <c r="I328" s="194"/>
      <c r="J328" s="194"/>
      <c r="K328" s="194"/>
      <c r="L328" s="194"/>
      <c r="M328" s="194"/>
    </row>
    <row r="331" spans="1:13" s="3" customFormat="1" x14ac:dyDescent="0.25">
      <c r="A331" s="391"/>
      <c r="C331" s="193"/>
      <c r="D331" s="193"/>
      <c r="E331" s="193"/>
      <c r="F331" s="193"/>
      <c r="G331" s="193"/>
      <c r="H331" s="193"/>
      <c r="I331" s="11"/>
      <c r="J331" s="11"/>
      <c r="K331" s="423"/>
    </row>
    <row r="332" spans="1:13" s="3" customFormat="1" x14ac:dyDescent="0.25">
      <c r="A332" s="391"/>
      <c r="B332" s="3" t="s">
        <v>126</v>
      </c>
      <c r="C332" s="193"/>
      <c r="D332" s="193"/>
      <c r="E332" s="193"/>
      <c r="F332" s="193"/>
      <c r="G332" s="193"/>
      <c r="H332" s="193"/>
      <c r="I332" s="11"/>
      <c r="J332" s="11"/>
      <c r="K332" s="11"/>
    </row>
    <row r="335" spans="1:13" x14ac:dyDescent="0.25">
      <c r="C335" s="195"/>
    </row>
    <row r="336" spans="1:13" x14ac:dyDescent="0.25">
      <c r="C336" s="196"/>
    </row>
  </sheetData>
  <mergeCells count="29">
    <mergeCell ref="A1:K1"/>
    <mergeCell ref="A2:K2"/>
    <mergeCell ref="A3:L3"/>
    <mergeCell ref="A4:A6"/>
    <mergeCell ref="B4:B6"/>
    <mergeCell ref="C4:E4"/>
    <mergeCell ref="F4:H4"/>
    <mergeCell ref="I4:K4"/>
    <mergeCell ref="L4:L6"/>
    <mergeCell ref="C5:C6"/>
    <mergeCell ref="D5:E5"/>
    <mergeCell ref="F5:F6"/>
    <mergeCell ref="G5:H5"/>
    <mergeCell ref="I5:I6"/>
    <mergeCell ref="J5:K5"/>
    <mergeCell ref="A323:L323"/>
    <mergeCell ref="N194:N195"/>
    <mergeCell ref="N111:N112"/>
    <mergeCell ref="L198:L201"/>
    <mergeCell ref="L266:L277"/>
    <mergeCell ref="L126:L151"/>
    <mergeCell ref="L164:L175"/>
    <mergeCell ref="L182:L183"/>
    <mergeCell ref="L219:L228"/>
    <mergeCell ref="L230:L242"/>
    <mergeCell ref="L286:L287"/>
    <mergeCell ref="L294:L295"/>
    <mergeCell ref="L243:L250"/>
    <mergeCell ref="L315:L318"/>
  </mergeCells>
  <pageMargins left="0.4" right="0.3" top="0.33" bottom="0.35" header="0.3" footer="0.3"/>
  <pageSetup paperSize="9" scale="68" fitToHeight="0" orientation="landscape" r:id="rId1"/>
  <headerFooter>
    <oddHeader>&amp;R&amp;P</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F144"/>
  <sheetViews>
    <sheetView zoomScale="89" zoomScaleNormal="89" workbookViewId="0">
      <selection activeCell="BT38" sqref="BT38"/>
    </sheetView>
  </sheetViews>
  <sheetFormatPr defaultRowHeight="15" x14ac:dyDescent="0.25"/>
  <cols>
    <col min="1" max="1" width="4.625" style="43" customWidth="1"/>
    <col min="2" max="2" width="57.75" style="15" customWidth="1"/>
    <col min="3" max="3" width="11.375" style="36" customWidth="1"/>
    <col min="4" max="4" width="11.875" style="37" customWidth="1"/>
    <col min="5" max="5" width="10.625" style="37" customWidth="1"/>
    <col min="6" max="6" width="11.5" style="36" customWidth="1"/>
    <col min="7" max="7" width="11.125" style="36" customWidth="1"/>
    <col min="8" max="22" width="9" style="36" hidden="1" customWidth="1"/>
    <col min="23" max="23" width="8" style="36" hidden="1" customWidth="1"/>
    <col min="24" max="24" width="9" style="36" hidden="1" customWidth="1"/>
    <col min="25" max="28" width="9.875" style="36" hidden="1" customWidth="1"/>
    <col min="29" max="29" width="8.25" style="36" hidden="1" customWidth="1"/>
    <col min="30" max="34" width="9.375" style="36" hidden="1" customWidth="1"/>
    <col min="35" max="35" width="9.375" style="1084" hidden="1" customWidth="1"/>
    <col min="36" max="36" width="6.875" style="36" hidden="1" customWidth="1"/>
    <col min="37" max="37" width="12.25" style="36" customWidth="1"/>
    <col min="38" max="38" width="9.875" style="36" hidden="1" customWidth="1"/>
    <col min="39" max="55" width="10.125" style="36" hidden="1" customWidth="1"/>
    <col min="56" max="60" width="10.875" style="36" hidden="1" customWidth="1"/>
    <col min="61" max="66" width="9.25" style="36" hidden="1" customWidth="1"/>
    <col min="67" max="67" width="9.25" style="1084" hidden="1" customWidth="1"/>
    <col min="68" max="68" width="5.5" style="36" hidden="1" customWidth="1"/>
    <col min="69" max="69" width="6.625" style="15" customWidth="1"/>
    <col min="70" max="70" width="12" style="15" customWidth="1"/>
    <col min="71" max="71" width="7.875" style="15" customWidth="1"/>
    <col min="72" max="72" width="20.375" style="15" customWidth="1"/>
    <col min="73" max="73" width="19" style="15" customWidth="1"/>
    <col min="74" max="83" width="15.375" style="15" customWidth="1"/>
    <col min="84" max="84" width="24.75" style="15" customWidth="1"/>
    <col min="85" max="85" width="9.125" style="15" bestFit="1" customWidth="1"/>
    <col min="86" max="16384" width="9" style="15"/>
  </cols>
  <sheetData>
    <row r="1" spans="1:83" x14ac:dyDescent="0.25">
      <c r="A1" s="1202" t="s">
        <v>243</v>
      </c>
      <c r="B1" s="1202"/>
      <c r="C1" s="1202"/>
      <c r="D1" s="1202"/>
      <c r="E1" s="1202"/>
      <c r="F1" s="1202"/>
      <c r="G1" s="1202"/>
      <c r="H1" s="1202"/>
      <c r="I1" s="1202"/>
      <c r="J1" s="1202"/>
      <c r="K1" s="1202"/>
      <c r="L1" s="1202"/>
      <c r="M1" s="1202"/>
      <c r="N1" s="1202"/>
      <c r="O1" s="1202"/>
      <c r="P1" s="1202"/>
      <c r="Q1" s="1202"/>
      <c r="R1" s="1202"/>
      <c r="S1" s="1202"/>
      <c r="T1" s="1202"/>
      <c r="U1" s="1202"/>
      <c r="V1" s="1202"/>
      <c r="W1" s="1202"/>
      <c r="X1" s="1202"/>
      <c r="Y1" s="1202"/>
      <c r="Z1" s="1202"/>
      <c r="AA1" s="1202"/>
      <c r="AB1" s="1202"/>
      <c r="AC1" s="1202"/>
      <c r="AD1" s="1202"/>
      <c r="AE1" s="1202"/>
      <c r="AF1" s="1202"/>
      <c r="AG1" s="1202"/>
      <c r="AH1" s="1202"/>
      <c r="AI1" s="1202"/>
      <c r="AJ1" s="1202"/>
      <c r="AK1" s="1202"/>
      <c r="AL1" s="1202"/>
      <c r="AM1" s="1202"/>
      <c r="AN1" s="1202"/>
      <c r="AO1" s="1202"/>
      <c r="AP1" s="1202"/>
      <c r="AQ1" s="1202"/>
      <c r="AR1" s="1202"/>
      <c r="AS1" s="1202"/>
      <c r="AT1" s="1202"/>
      <c r="AU1" s="1202"/>
      <c r="AV1" s="1202"/>
      <c r="AW1" s="1202"/>
      <c r="AX1" s="1202"/>
      <c r="AY1" s="1202"/>
      <c r="AZ1" s="1202"/>
      <c r="BA1" s="1202"/>
      <c r="BB1" s="1202"/>
      <c r="BC1" s="1202"/>
      <c r="BD1" s="1202"/>
      <c r="BE1" s="1202"/>
      <c r="BF1" s="1202"/>
      <c r="BG1" s="1202"/>
      <c r="BH1" s="1202"/>
      <c r="BI1" s="1202"/>
      <c r="BJ1" s="1202"/>
      <c r="BK1" s="1202"/>
      <c r="BL1" s="1202"/>
      <c r="BM1" s="1202"/>
      <c r="BN1" s="1202"/>
      <c r="BO1" s="1202"/>
      <c r="BP1" s="1202"/>
      <c r="BQ1" s="1202"/>
      <c r="BR1" s="1202"/>
      <c r="BS1" s="1202"/>
      <c r="BT1" s="5"/>
      <c r="BU1" s="5"/>
      <c r="BV1" s="5"/>
      <c r="BW1" s="5"/>
      <c r="BX1" s="5"/>
      <c r="BY1" s="5"/>
      <c r="BZ1" s="5"/>
      <c r="CA1" s="5"/>
      <c r="CB1" s="5"/>
      <c r="CC1" s="5"/>
      <c r="CD1" s="5"/>
      <c r="CE1" s="5"/>
    </row>
    <row r="2" spans="1:83" x14ac:dyDescent="0.25">
      <c r="A2" s="1203">
        <f>'KH vốn gộp'!A2:K2</f>
        <v>0</v>
      </c>
      <c r="B2" s="1203"/>
      <c r="C2" s="1203"/>
      <c r="D2" s="1203"/>
      <c r="E2" s="1203"/>
      <c r="F2" s="1203"/>
      <c r="G2" s="1203"/>
      <c r="H2" s="1203"/>
      <c r="I2" s="1203"/>
      <c r="J2" s="1203"/>
      <c r="K2" s="1203"/>
      <c r="L2" s="1203"/>
      <c r="M2" s="1203"/>
      <c r="N2" s="1203"/>
      <c r="O2" s="1203"/>
      <c r="P2" s="1203"/>
      <c r="Q2" s="1203"/>
      <c r="R2" s="1203"/>
      <c r="S2" s="1203"/>
      <c r="T2" s="1203"/>
      <c r="U2" s="1203"/>
      <c r="V2" s="1203"/>
      <c r="W2" s="1203"/>
      <c r="X2" s="1203"/>
      <c r="Y2" s="1203"/>
      <c r="Z2" s="1203"/>
      <c r="AA2" s="1203"/>
      <c r="AB2" s="1203"/>
      <c r="AC2" s="1203"/>
      <c r="AD2" s="1203"/>
      <c r="AE2" s="1203"/>
      <c r="AF2" s="1203"/>
      <c r="AG2" s="1203"/>
      <c r="AH2" s="1203"/>
      <c r="AI2" s="1203"/>
      <c r="AJ2" s="1203"/>
      <c r="AK2" s="1203"/>
      <c r="AL2" s="1203"/>
      <c r="AM2" s="1203"/>
      <c r="AN2" s="1203"/>
      <c r="AO2" s="1203"/>
      <c r="AP2" s="1203"/>
      <c r="AQ2" s="1203"/>
      <c r="AR2" s="1203"/>
      <c r="AS2" s="1203"/>
      <c r="AT2" s="1203"/>
      <c r="AU2" s="1203"/>
      <c r="AV2" s="1203"/>
      <c r="AW2" s="1203"/>
      <c r="AX2" s="1203"/>
      <c r="AY2" s="1203"/>
      <c r="AZ2" s="1203"/>
      <c r="BA2" s="1203"/>
      <c r="BB2" s="1203"/>
      <c r="BC2" s="1203"/>
      <c r="BD2" s="1203"/>
      <c r="BE2" s="1203"/>
      <c r="BF2" s="1203"/>
      <c r="BG2" s="1203"/>
      <c r="BH2" s="1203"/>
      <c r="BI2" s="1203"/>
      <c r="BJ2" s="1203"/>
      <c r="BK2" s="1203"/>
      <c r="BL2" s="1203"/>
      <c r="BM2" s="1203"/>
      <c r="BN2" s="1203"/>
      <c r="BO2" s="1203"/>
      <c r="BP2" s="1203"/>
      <c r="BQ2" s="1203"/>
      <c r="BR2" s="1203"/>
      <c r="BS2" s="1203"/>
      <c r="BT2" s="2"/>
      <c r="BU2" s="2"/>
      <c r="BV2" s="2"/>
      <c r="BW2" s="2"/>
      <c r="BX2" s="2"/>
      <c r="BY2" s="2"/>
      <c r="BZ2" s="2"/>
      <c r="CA2" s="2"/>
      <c r="CB2" s="2"/>
      <c r="CC2" s="2"/>
      <c r="CD2" s="2"/>
      <c r="CE2" s="2"/>
    </row>
    <row r="3" spans="1:83" x14ac:dyDescent="0.25">
      <c r="A3" s="1202" t="s">
        <v>129</v>
      </c>
      <c r="B3" s="1202"/>
      <c r="C3" s="1202"/>
      <c r="D3" s="1202"/>
      <c r="E3" s="1202"/>
      <c r="F3" s="1202"/>
      <c r="G3" s="1202"/>
      <c r="H3" s="1202"/>
      <c r="I3" s="1202"/>
      <c r="J3" s="1202"/>
      <c r="K3" s="1202"/>
      <c r="L3" s="1202"/>
      <c r="M3" s="1202"/>
      <c r="N3" s="1202"/>
      <c r="O3" s="1202"/>
      <c r="P3" s="1202"/>
      <c r="Q3" s="1202"/>
      <c r="R3" s="1202"/>
      <c r="S3" s="1202"/>
      <c r="T3" s="1202"/>
      <c r="U3" s="1202"/>
      <c r="V3" s="1202"/>
      <c r="W3" s="1202"/>
      <c r="X3" s="1202"/>
      <c r="Y3" s="1202"/>
      <c r="Z3" s="1202"/>
      <c r="AA3" s="1202"/>
      <c r="AB3" s="1202"/>
      <c r="AC3" s="1202"/>
      <c r="AD3" s="1202"/>
      <c r="AE3" s="1202"/>
      <c r="AF3" s="1202"/>
      <c r="AG3" s="1202"/>
      <c r="AH3" s="1202"/>
      <c r="AI3" s="1202"/>
      <c r="AJ3" s="1202"/>
      <c r="AK3" s="1202"/>
      <c r="AL3" s="1202"/>
      <c r="AM3" s="1202"/>
      <c r="AN3" s="1202"/>
      <c r="AO3" s="1202"/>
      <c r="AP3" s="1202"/>
      <c r="AQ3" s="1202"/>
      <c r="AR3" s="1202"/>
      <c r="AS3" s="1202"/>
      <c r="AT3" s="1202"/>
      <c r="AU3" s="1202"/>
      <c r="AV3" s="1202"/>
      <c r="AW3" s="1202"/>
      <c r="AX3" s="1202"/>
      <c r="AY3" s="1202"/>
      <c r="AZ3" s="1202"/>
      <c r="BA3" s="1202"/>
      <c r="BB3" s="1202"/>
      <c r="BC3" s="1202"/>
      <c r="BD3" s="1202"/>
      <c r="BE3" s="1202"/>
      <c r="BF3" s="1202"/>
      <c r="BG3" s="1202"/>
      <c r="BH3" s="1202"/>
      <c r="BI3" s="1202"/>
      <c r="BJ3" s="1202"/>
      <c r="BK3" s="1202"/>
      <c r="BL3" s="1202"/>
      <c r="BM3" s="1202"/>
      <c r="BN3" s="1202"/>
      <c r="BO3" s="1202"/>
      <c r="BP3" s="1202"/>
      <c r="BQ3" s="1202"/>
      <c r="BR3" s="1202"/>
      <c r="BS3" s="1202"/>
      <c r="BT3" s="1202"/>
      <c r="BU3" s="2"/>
      <c r="BV3" s="2"/>
      <c r="BW3" s="2"/>
      <c r="BX3" s="2"/>
      <c r="BY3" s="2"/>
      <c r="BZ3" s="2"/>
      <c r="CA3" s="2"/>
      <c r="CB3" s="2"/>
      <c r="CC3" s="2"/>
      <c r="CD3" s="2"/>
      <c r="CE3" s="2"/>
    </row>
    <row r="4" spans="1:83" x14ac:dyDescent="0.25">
      <c r="A4" s="1204" t="s">
        <v>0</v>
      </c>
      <c r="B4" s="1204"/>
      <c r="C4" s="1204"/>
      <c r="D4" s="1204"/>
      <c r="E4" s="1204"/>
      <c r="F4" s="1204"/>
      <c r="G4" s="1204"/>
      <c r="H4" s="1204"/>
      <c r="I4" s="1204"/>
      <c r="J4" s="1204"/>
      <c r="K4" s="1204"/>
      <c r="L4" s="1204"/>
      <c r="M4" s="1204"/>
      <c r="N4" s="1204"/>
      <c r="O4" s="1204"/>
      <c r="P4" s="1204"/>
      <c r="Q4" s="1204"/>
      <c r="R4" s="1204"/>
      <c r="S4" s="1204"/>
      <c r="T4" s="1204"/>
      <c r="U4" s="1204"/>
      <c r="V4" s="1204"/>
      <c r="W4" s="1204"/>
      <c r="X4" s="1204"/>
      <c r="Y4" s="1204"/>
      <c r="Z4" s="1204"/>
      <c r="AA4" s="1204"/>
      <c r="AB4" s="1204"/>
      <c r="AC4" s="1204"/>
      <c r="AD4" s="1204"/>
      <c r="AE4" s="1204"/>
      <c r="AF4" s="1204"/>
      <c r="AG4" s="1204"/>
      <c r="AH4" s="1204"/>
      <c r="AI4" s="1204"/>
      <c r="AJ4" s="1204"/>
      <c r="AK4" s="1204"/>
      <c r="AL4" s="1204"/>
      <c r="AM4" s="1204"/>
      <c r="AN4" s="1204"/>
      <c r="AO4" s="1204"/>
      <c r="AP4" s="1204"/>
      <c r="AQ4" s="1204"/>
      <c r="AR4" s="1204"/>
      <c r="AS4" s="1204"/>
      <c r="AT4" s="1204"/>
      <c r="AU4" s="1204"/>
      <c r="AV4" s="1204"/>
      <c r="AW4" s="1204"/>
      <c r="AX4" s="1204"/>
      <c r="AY4" s="1204"/>
      <c r="AZ4" s="1204"/>
      <c r="BA4" s="1204"/>
      <c r="BB4" s="1204"/>
      <c r="BC4" s="1204"/>
      <c r="BD4" s="1204"/>
      <c r="BE4" s="1204"/>
      <c r="BF4" s="1204"/>
      <c r="BG4" s="1204"/>
      <c r="BH4" s="1204"/>
      <c r="BI4" s="1204"/>
      <c r="BJ4" s="1204"/>
      <c r="BK4" s="1204"/>
      <c r="BL4" s="1204"/>
      <c r="BM4" s="1204"/>
      <c r="BN4" s="1204"/>
      <c r="BO4" s="1204"/>
      <c r="BP4" s="1204"/>
      <c r="BQ4" s="1204"/>
      <c r="BR4" s="1204"/>
      <c r="BS4" s="1204"/>
      <c r="BT4" s="1204"/>
      <c r="BU4" s="6"/>
      <c r="BV4" s="6"/>
      <c r="BW4" s="6"/>
      <c r="BX4" s="6"/>
      <c r="BY4" s="6"/>
      <c r="BZ4" s="6"/>
      <c r="CA4" s="6"/>
      <c r="CB4" s="6"/>
      <c r="CC4" s="6"/>
      <c r="CD4" s="6"/>
      <c r="CE4" s="6"/>
    </row>
    <row r="5" spans="1:83" x14ac:dyDescent="0.25">
      <c r="A5" s="1208" t="s">
        <v>1</v>
      </c>
      <c r="B5" s="1208" t="s">
        <v>2</v>
      </c>
      <c r="C5" s="1195" t="s">
        <v>244</v>
      </c>
      <c r="D5" s="1224"/>
      <c r="E5" s="1196"/>
      <c r="F5" s="1195" t="s">
        <v>187</v>
      </c>
      <c r="G5" s="1224"/>
      <c r="H5" s="1224"/>
      <c r="I5" s="1224"/>
      <c r="J5" s="1224"/>
      <c r="K5" s="1224"/>
      <c r="L5" s="1224"/>
      <c r="M5" s="1224"/>
      <c r="N5" s="1224"/>
      <c r="O5" s="1224"/>
      <c r="P5" s="1224"/>
      <c r="Q5" s="1224"/>
      <c r="R5" s="1224"/>
      <c r="S5" s="1224"/>
      <c r="T5" s="1224"/>
      <c r="U5" s="1224"/>
      <c r="V5" s="1224"/>
      <c r="W5" s="1224"/>
      <c r="X5" s="1224"/>
      <c r="Y5" s="1224"/>
      <c r="Z5" s="1224"/>
      <c r="AA5" s="1224"/>
      <c r="AB5" s="1224"/>
      <c r="AC5" s="1224"/>
      <c r="AD5" s="1224"/>
      <c r="AE5" s="1224"/>
      <c r="AF5" s="1224"/>
      <c r="AG5" s="1224"/>
      <c r="AH5" s="1224"/>
      <c r="AI5" s="1224"/>
      <c r="AJ5" s="1224"/>
      <c r="AK5" s="1224"/>
      <c r="AL5" s="1224"/>
      <c r="AM5" s="1224"/>
      <c r="AN5" s="1224"/>
      <c r="AO5" s="1224"/>
      <c r="AP5" s="1224"/>
      <c r="AQ5" s="1224"/>
      <c r="AR5" s="1224"/>
      <c r="AS5" s="1224"/>
      <c r="AT5" s="1224"/>
      <c r="AU5" s="1224"/>
      <c r="AV5" s="1224"/>
      <c r="AW5" s="1224"/>
      <c r="AX5" s="1224"/>
      <c r="AY5" s="1224"/>
      <c r="AZ5" s="1224"/>
      <c r="BA5" s="1224"/>
      <c r="BB5" s="1224"/>
      <c r="BC5" s="1224"/>
      <c r="BD5" s="1224"/>
      <c r="BE5" s="1224"/>
      <c r="BF5" s="1224"/>
      <c r="BG5" s="1224"/>
      <c r="BH5" s="1224"/>
      <c r="BI5" s="1224"/>
      <c r="BJ5" s="1224"/>
      <c r="BK5" s="1224"/>
      <c r="BL5" s="1224"/>
      <c r="BM5" s="1224"/>
      <c r="BN5" s="1224"/>
      <c r="BO5" s="1224"/>
      <c r="BP5" s="1196"/>
      <c r="BQ5" s="1199" t="s">
        <v>91</v>
      </c>
      <c r="BR5" s="1225"/>
      <c r="BS5" s="1200"/>
      <c r="BT5" s="1208" t="s">
        <v>3</v>
      </c>
      <c r="BU5" s="475"/>
      <c r="BV5" s="475"/>
      <c r="BW5" s="475"/>
      <c r="BX5" s="475"/>
      <c r="BY5" s="475"/>
      <c r="BZ5" s="475"/>
      <c r="CA5" s="475"/>
      <c r="CB5" s="475"/>
      <c r="CC5" s="475"/>
      <c r="CD5" s="475"/>
      <c r="CE5" s="475"/>
    </row>
    <row r="6" spans="1:83" ht="15" customHeight="1" x14ac:dyDescent="0.25">
      <c r="A6" s="1209"/>
      <c r="B6" s="1209"/>
      <c r="C6" s="1190" t="s">
        <v>90</v>
      </c>
      <c r="D6" s="1193" t="s">
        <v>92</v>
      </c>
      <c r="E6" s="1193"/>
      <c r="F6" s="1190" t="s">
        <v>90</v>
      </c>
      <c r="G6" s="1193" t="s">
        <v>92</v>
      </c>
      <c r="H6" s="1193"/>
      <c r="I6" s="1193"/>
      <c r="J6" s="1193"/>
      <c r="K6" s="1193"/>
      <c r="L6" s="1193"/>
      <c r="M6" s="1193"/>
      <c r="N6" s="1193"/>
      <c r="O6" s="1193"/>
      <c r="P6" s="1193"/>
      <c r="Q6" s="1193"/>
      <c r="R6" s="1193"/>
      <c r="S6" s="1193"/>
      <c r="T6" s="1193"/>
      <c r="U6" s="1193"/>
      <c r="V6" s="1193"/>
      <c r="W6" s="1193"/>
      <c r="X6" s="1193"/>
      <c r="Y6" s="1193"/>
      <c r="Z6" s="1193"/>
      <c r="AA6" s="1193"/>
      <c r="AB6" s="1193"/>
      <c r="AC6" s="1193"/>
      <c r="AD6" s="1193"/>
      <c r="AE6" s="1193"/>
      <c r="AF6" s="1193"/>
      <c r="AG6" s="1193"/>
      <c r="AH6" s="1193"/>
      <c r="AI6" s="1193"/>
      <c r="AJ6" s="1193"/>
      <c r="AK6" s="1193"/>
      <c r="AL6" s="1193"/>
      <c r="AM6" s="1193"/>
      <c r="AN6" s="1193"/>
      <c r="AO6" s="1193"/>
      <c r="AP6" s="1193"/>
      <c r="AQ6" s="1193"/>
      <c r="AR6" s="1193"/>
      <c r="AS6" s="1193"/>
      <c r="AT6" s="1193"/>
      <c r="AU6" s="1193"/>
      <c r="AV6" s="1193"/>
      <c r="AW6" s="1193"/>
      <c r="AX6" s="1193"/>
      <c r="AY6" s="1193"/>
      <c r="AZ6" s="1193"/>
      <c r="BA6" s="1193"/>
      <c r="BB6" s="1193"/>
      <c r="BC6" s="1193"/>
      <c r="BD6" s="1193"/>
      <c r="BE6" s="1193"/>
      <c r="BF6" s="1193"/>
      <c r="BG6" s="1193"/>
      <c r="BH6" s="1193"/>
      <c r="BI6" s="1193"/>
      <c r="BJ6" s="1193"/>
      <c r="BK6" s="1193"/>
      <c r="BL6" s="1193"/>
      <c r="BM6" s="1193"/>
      <c r="BN6" s="1193"/>
      <c r="BO6" s="1193"/>
      <c r="BP6" s="1193"/>
      <c r="BQ6" s="1197" t="s">
        <v>90</v>
      </c>
      <c r="BR6" s="1199" t="s">
        <v>92</v>
      </c>
      <c r="BS6" s="1200"/>
      <c r="BT6" s="1209"/>
      <c r="BU6" s="475"/>
      <c r="BV6" s="475"/>
      <c r="BW6" s="475"/>
      <c r="BX6" s="475"/>
      <c r="BY6" s="475"/>
      <c r="BZ6" s="475"/>
      <c r="CA6" s="475"/>
      <c r="CB6" s="475"/>
      <c r="CC6" s="475"/>
      <c r="CD6" s="475"/>
      <c r="CE6" s="475"/>
    </row>
    <row r="7" spans="1:83" ht="78.75" customHeight="1" x14ac:dyDescent="0.25">
      <c r="A7" s="1209"/>
      <c r="B7" s="1209"/>
      <c r="C7" s="1194"/>
      <c r="D7" s="1233" t="s">
        <v>411</v>
      </c>
      <c r="E7" s="1233" t="s">
        <v>242</v>
      </c>
      <c r="F7" s="1194"/>
      <c r="G7" s="1232" t="s">
        <v>93</v>
      </c>
      <c r="H7" s="1232"/>
      <c r="I7" s="1232"/>
      <c r="J7" s="1232"/>
      <c r="K7" s="1232"/>
      <c r="L7" s="1232"/>
      <c r="M7" s="1232"/>
      <c r="N7" s="1232"/>
      <c r="O7" s="1232"/>
      <c r="P7" s="1232"/>
      <c r="Q7" s="1232"/>
      <c r="R7" s="1232"/>
      <c r="S7" s="1232"/>
      <c r="T7" s="1232"/>
      <c r="U7" s="1232"/>
      <c r="V7" s="1232"/>
      <c r="W7" s="1232"/>
      <c r="X7" s="1232"/>
      <c r="Y7" s="1232"/>
      <c r="Z7" s="1232"/>
      <c r="AA7" s="1232"/>
      <c r="AB7" s="1232"/>
      <c r="AC7" s="1232"/>
      <c r="AD7" s="1232"/>
      <c r="AE7" s="1232"/>
      <c r="AF7" s="1232"/>
      <c r="AG7" s="1232"/>
      <c r="AH7" s="1232"/>
      <c r="AI7" s="1232"/>
      <c r="AJ7" s="1232"/>
      <c r="AK7" s="1234" t="s">
        <v>693</v>
      </c>
      <c r="AL7" s="1235"/>
      <c r="AM7" s="1235"/>
      <c r="AN7" s="1235"/>
      <c r="AO7" s="1235"/>
      <c r="AP7" s="1235"/>
      <c r="AQ7" s="1235"/>
      <c r="AR7" s="1235"/>
      <c r="AS7" s="1235"/>
      <c r="AT7" s="1235"/>
      <c r="AU7" s="1235"/>
      <c r="AV7" s="1235"/>
      <c r="AW7" s="1235"/>
      <c r="AX7" s="1235"/>
      <c r="AY7" s="1235"/>
      <c r="AZ7" s="1235"/>
      <c r="BA7" s="1235"/>
      <c r="BB7" s="1235"/>
      <c r="BC7" s="1235"/>
      <c r="BD7" s="1235"/>
      <c r="BE7" s="1235"/>
      <c r="BF7" s="1235"/>
      <c r="BG7" s="1235"/>
      <c r="BH7" s="1235"/>
      <c r="BI7" s="1235"/>
      <c r="BJ7" s="1235"/>
      <c r="BK7" s="1235"/>
      <c r="BL7" s="1235"/>
      <c r="BM7" s="1235"/>
      <c r="BN7" s="1235"/>
      <c r="BO7" s="1235"/>
      <c r="BP7" s="1236"/>
      <c r="BQ7" s="1198"/>
      <c r="BR7" s="1228" t="s">
        <v>684</v>
      </c>
      <c r="BS7" s="1228" t="s">
        <v>242</v>
      </c>
      <c r="BT7" s="1209"/>
      <c r="BU7" s="475"/>
      <c r="BV7" s="475"/>
      <c r="BW7" s="475"/>
      <c r="BX7" s="475"/>
      <c r="BY7" s="475"/>
      <c r="BZ7" s="475"/>
      <c r="CA7" s="475"/>
      <c r="CB7" s="475"/>
      <c r="CC7" s="475"/>
      <c r="CD7" s="475"/>
      <c r="CE7" s="475"/>
    </row>
    <row r="8" spans="1:83" ht="45" hidden="1" customHeight="1" x14ac:dyDescent="0.25">
      <c r="A8" s="1210"/>
      <c r="B8" s="1210"/>
      <c r="C8" s="1191"/>
      <c r="D8" s="1232"/>
      <c r="E8" s="1232"/>
      <c r="F8" s="1191"/>
      <c r="G8" s="476" t="s">
        <v>90</v>
      </c>
      <c r="H8" s="306" t="s">
        <v>399</v>
      </c>
      <c r="I8" s="306" t="s">
        <v>410</v>
      </c>
      <c r="J8" s="306" t="s">
        <v>483</v>
      </c>
      <c r="K8" s="306" t="s">
        <v>484</v>
      </c>
      <c r="L8" s="306" t="s">
        <v>488</v>
      </c>
      <c r="M8" s="306" t="s">
        <v>489</v>
      </c>
      <c r="N8" s="306" t="s">
        <v>491</v>
      </c>
      <c r="O8" s="306" t="s">
        <v>492</v>
      </c>
      <c r="P8" s="306" t="s">
        <v>496</v>
      </c>
      <c r="Q8" s="306" t="s">
        <v>530</v>
      </c>
      <c r="R8" s="306" t="s">
        <v>589</v>
      </c>
      <c r="S8" s="306" t="s">
        <v>595</v>
      </c>
      <c r="T8" s="306" t="s">
        <v>623</v>
      </c>
      <c r="U8" s="306" t="s">
        <v>632</v>
      </c>
      <c r="V8" s="306" t="s">
        <v>633</v>
      </c>
      <c r="W8" s="306" t="s">
        <v>635</v>
      </c>
      <c r="X8" s="306" t="s">
        <v>652</v>
      </c>
      <c r="Y8" s="306" t="s">
        <v>655</v>
      </c>
      <c r="Z8" s="306" t="s">
        <v>662</v>
      </c>
      <c r="AA8" s="306" t="s">
        <v>670</v>
      </c>
      <c r="AB8" s="306" t="s">
        <v>691</v>
      </c>
      <c r="AC8" s="306" t="s">
        <v>692</v>
      </c>
      <c r="AD8" s="306" t="s">
        <v>781</v>
      </c>
      <c r="AE8" s="306" t="s">
        <v>786</v>
      </c>
      <c r="AF8" s="306" t="s">
        <v>789</v>
      </c>
      <c r="AG8" s="306" t="s">
        <v>790</v>
      </c>
      <c r="AH8" s="306" t="s">
        <v>808</v>
      </c>
      <c r="AI8" s="1114" t="s">
        <v>813</v>
      </c>
      <c r="AJ8" s="476"/>
      <c r="AK8" s="476" t="s">
        <v>90</v>
      </c>
      <c r="AL8" s="306" t="s">
        <v>399</v>
      </c>
      <c r="AM8" s="306" t="s">
        <v>410</v>
      </c>
      <c r="AN8" s="306" t="s">
        <v>483</v>
      </c>
      <c r="AO8" s="306" t="s">
        <v>484</v>
      </c>
      <c r="AP8" s="306" t="s">
        <v>488</v>
      </c>
      <c r="AQ8" s="306" t="s">
        <v>489</v>
      </c>
      <c r="AR8" s="306" t="s">
        <v>491</v>
      </c>
      <c r="AS8" s="306" t="s">
        <v>492</v>
      </c>
      <c r="AT8" s="306" t="s">
        <v>496</v>
      </c>
      <c r="AU8" s="306" t="s">
        <v>530</v>
      </c>
      <c r="AV8" s="306" t="s">
        <v>589</v>
      </c>
      <c r="AW8" s="306" t="s">
        <v>591</v>
      </c>
      <c r="AX8" s="306" t="s">
        <v>595</v>
      </c>
      <c r="AY8" s="306" t="s">
        <v>623</v>
      </c>
      <c r="AZ8" s="306" t="s">
        <v>632</v>
      </c>
      <c r="BA8" s="306" t="s">
        <v>633</v>
      </c>
      <c r="BB8" s="306" t="s">
        <v>635</v>
      </c>
      <c r="BC8" s="306" t="s">
        <v>652</v>
      </c>
      <c r="BD8" s="306" t="s">
        <v>655</v>
      </c>
      <c r="BE8" s="306" t="s">
        <v>662</v>
      </c>
      <c r="BF8" s="306" t="s">
        <v>670</v>
      </c>
      <c r="BG8" s="306" t="s">
        <v>685</v>
      </c>
      <c r="BH8" s="306" t="s">
        <v>691</v>
      </c>
      <c r="BI8" s="306" t="s">
        <v>692</v>
      </c>
      <c r="BJ8" s="306" t="s">
        <v>781</v>
      </c>
      <c r="BK8" s="306" t="s">
        <v>786</v>
      </c>
      <c r="BL8" s="306" t="s">
        <v>789</v>
      </c>
      <c r="BM8" s="306" t="s">
        <v>790</v>
      </c>
      <c r="BN8" s="306" t="s">
        <v>808</v>
      </c>
      <c r="BO8" s="1114" t="s">
        <v>813</v>
      </c>
      <c r="BP8" s="476"/>
      <c r="BQ8" s="1227"/>
      <c r="BR8" s="1229"/>
      <c r="BS8" s="1229"/>
      <c r="BT8" s="1210"/>
      <c r="BU8" s="475"/>
      <c r="BV8" s="475"/>
      <c r="BW8" s="475"/>
      <c r="BX8" s="475"/>
      <c r="BY8" s="475"/>
      <c r="BZ8" s="475"/>
      <c r="CA8" s="475"/>
      <c r="CB8" s="475"/>
      <c r="CC8" s="475"/>
      <c r="CD8" s="475"/>
      <c r="CE8" s="475"/>
    </row>
    <row r="9" spans="1:83" s="400" customFormat="1" x14ac:dyDescent="0.25">
      <c r="A9" s="394"/>
      <c r="B9" s="395" t="s">
        <v>98</v>
      </c>
      <c r="C9" s="396">
        <f t="shared" ref="C9:BP9" si="0">+C10+C103</f>
        <v>205194.557</v>
      </c>
      <c r="D9" s="396">
        <f t="shared" si="0"/>
        <v>126292.246</v>
      </c>
      <c r="E9" s="396">
        <f t="shared" si="0"/>
        <v>78902.311000000002</v>
      </c>
      <c r="F9" s="396">
        <f t="shared" si="0"/>
        <v>159198.66</v>
      </c>
      <c r="G9" s="396">
        <f t="shared" si="0"/>
        <v>102819.51000000001</v>
      </c>
      <c r="H9" s="396">
        <f t="shared" si="0"/>
        <v>131.03299999999999</v>
      </c>
      <c r="I9" s="396">
        <f t="shared" si="0"/>
        <v>76.915999999999997</v>
      </c>
      <c r="J9" s="396">
        <f t="shared" si="0"/>
        <v>4316.9349999999995</v>
      </c>
      <c r="K9" s="396">
        <f t="shared" si="0"/>
        <v>954.82426199999998</v>
      </c>
      <c r="L9" s="396">
        <f t="shared" si="0"/>
        <v>0</v>
      </c>
      <c r="M9" s="396">
        <f t="shared" si="0"/>
        <v>-7.8232619999999997</v>
      </c>
      <c r="N9" s="396">
        <f t="shared" si="0"/>
        <v>0</v>
      </c>
      <c r="O9" s="396">
        <f t="shared" si="0"/>
        <v>944.5</v>
      </c>
      <c r="P9" s="396">
        <f t="shared" si="0"/>
        <v>33.236999999999995</v>
      </c>
      <c r="Q9" s="396">
        <f t="shared" si="0"/>
        <v>49.183999999999997</v>
      </c>
      <c r="R9" s="396">
        <f t="shared" si="0"/>
        <v>0</v>
      </c>
      <c r="S9" s="396">
        <f t="shared" si="0"/>
        <v>2202.8330000000001</v>
      </c>
      <c r="T9" s="396">
        <f t="shared" si="0"/>
        <v>1653.22</v>
      </c>
      <c r="U9" s="396">
        <f t="shared" si="0"/>
        <v>494.63599999999997</v>
      </c>
      <c r="V9" s="396">
        <f t="shared" si="0"/>
        <v>90.596000000000004</v>
      </c>
      <c r="W9" s="396">
        <f t="shared" si="0"/>
        <v>0</v>
      </c>
      <c r="X9" s="396">
        <f t="shared" si="0"/>
        <v>282.19</v>
      </c>
      <c r="Y9" s="396">
        <f t="shared" si="0"/>
        <v>89834.713999999993</v>
      </c>
      <c r="Z9" s="396">
        <f t="shared" si="0"/>
        <v>0</v>
      </c>
      <c r="AA9" s="396">
        <f>+AA10+AA103</f>
        <v>0</v>
      </c>
      <c r="AB9" s="396">
        <f t="shared" ref="AB9:AI9" si="1">+AB10+AB103</f>
        <v>0</v>
      </c>
      <c r="AC9" s="396">
        <f t="shared" si="1"/>
        <v>0</v>
      </c>
      <c r="AD9" s="396">
        <f t="shared" si="1"/>
        <v>129.86199999999999</v>
      </c>
      <c r="AE9" s="396">
        <f t="shared" si="1"/>
        <v>1008.641</v>
      </c>
      <c r="AF9" s="396">
        <f t="shared" si="1"/>
        <v>535.0440000000001</v>
      </c>
      <c r="AG9" s="396">
        <f t="shared" si="1"/>
        <v>0</v>
      </c>
      <c r="AH9" s="396">
        <f t="shared" si="1"/>
        <v>88.906000000000006</v>
      </c>
      <c r="AI9" s="1118">
        <f t="shared" si="1"/>
        <v>6.2E-2</v>
      </c>
      <c r="AJ9" s="396">
        <f t="shared" si="0"/>
        <v>0</v>
      </c>
      <c r="AK9" s="396">
        <f>+AK10+AK103</f>
        <v>56379.15</v>
      </c>
      <c r="AL9" s="396">
        <f t="shared" si="0"/>
        <v>4440.2430000000004</v>
      </c>
      <c r="AM9" s="396">
        <f t="shared" si="0"/>
        <v>2097.0210000000002</v>
      </c>
      <c r="AN9" s="396">
        <f t="shared" si="0"/>
        <v>732.75099999999998</v>
      </c>
      <c r="AO9" s="396">
        <f t="shared" si="0"/>
        <v>4526.7630000000008</v>
      </c>
      <c r="AP9" s="396">
        <f t="shared" si="0"/>
        <v>2194.6549999999997</v>
      </c>
      <c r="AQ9" s="396">
        <f t="shared" si="0"/>
        <v>4002.9700000000003</v>
      </c>
      <c r="AR9" s="396">
        <f t="shared" si="0"/>
        <v>1090.4289999999999</v>
      </c>
      <c r="AS9" s="396">
        <f t="shared" si="0"/>
        <v>3594.3729999999996</v>
      </c>
      <c r="AT9" s="396">
        <f t="shared" si="0"/>
        <v>1794.7449999999999</v>
      </c>
      <c r="AU9" s="396">
        <f t="shared" si="0"/>
        <v>2097.7959999999998</v>
      </c>
      <c r="AV9" s="396">
        <f t="shared" si="0"/>
        <v>8.4480000000000004</v>
      </c>
      <c r="AW9" s="396">
        <f t="shared" si="0"/>
        <v>392.47399999999999</v>
      </c>
      <c r="AX9" s="396">
        <f t="shared" si="0"/>
        <v>1119.377</v>
      </c>
      <c r="AY9" s="396">
        <f t="shared" si="0"/>
        <v>5943.4639999999999</v>
      </c>
      <c r="AZ9" s="396">
        <f t="shared" si="0"/>
        <v>0</v>
      </c>
      <c r="BA9" s="396">
        <f t="shared" si="0"/>
        <v>431.00700000000001</v>
      </c>
      <c r="BB9" s="396">
        <f t="shared" si="0"/>
        <v>262.28300000000002</v>
      </c>
      <c r="BC9" s="396">
        <f t="shared" si="0"/>
        <v>1198.8609999999999</v>
      </c>
      <c r="BD9" s="396">
        <f t="shared" si="0"/>
        <v>10070.764000000001</v>
      </c>
      <c r="BE9" s="396">
        <f t="shared" si="0"/>
        <v>1734.5089999999998</v>
      </c>
      <c r="BF9" s="396">
        <f>+BF10+BF103</f>
        <v>0</v>
      </c>
      <c r="BG9" s="396">
        <f t="shared" ref="BG9:BO9" si="2">+BG10+BG103</f>
        <v>427.27699999999999</v>
      </c>
      <c r="BH9" s="396">
        <f t="shared" si="2"/>
        <v>11.814999999999998</v>
      </c>
      <c r="BI9" s="396">
        <f t="shared" si="2"/>
        <v>3843.7640000000001</v>
      </c>
      <c r="BJ9" s="396">
        <f t="shared" si="2"/>
        <v>1012.145</v>
      </c>
      <c r="BK9" s="396">
        <f t="shared" si="2"/>
        <v>1076.4859999999999</v>
      </c>
      <c r="BL9" s="396">
        <f t="shared" si="2"/>
        <v>80.825000000000003</v>
      </c>
      <c r="BM9" s="396">
        <f t="shared" si="2"/>
        <v>1872.9489999999998</v>
      </c>
      <c r="BN9" s="396">
        <f t="shared" si="2"/>
        <v>236.61599999999999</v>
      </c>
      <c r="BO9" s="1118">
        <f t="shared" si="2"/>
        <v>84.34</v>
      </c>
      <c r="BP9" s="396">
        <f t="shared" si="0"/>
        <v>0</v>
      </c>
      <c r="BQ9" s="397">
        <f t="shared" ref="BQ9:BR11" si="3">+F9/C9*100</f>
        <v>77.58425093117846</v>
      </c>
      <c r="BR9" s="397">
        <f t="shared" si="3"/>
        <v>81.413953157504224</v>
      </c>
      <c r="BS9" s="397">
        <f>+AK9/E9*100</f>
        <v>71.454370962594496</v>
      </c>
      <c r="BT9" s="398"/>
      <c r="BU9" s="399"/>
      <c r="BV9" s="399"/>
      <c r="BW9" s="399"/>
      <c r="BX9" s="399"/>
      <c r="BY9" s="399"/>
      <c r="BZ9" s="399"/>
      <c r="CA9" s="399"/>
      <c r="CB9" s="399"/>
      <c r="CC9" s="399"/>
      <c r="CD9" s="399"/>
      <c r="CE9" s="399"/>
    </row>
    <row r="10" spans="1:83" x14ac:dyDescent="0.25">
      <c r="A10" s="207"/>
      <c r="B10" s="208" t="s">
        <v>326</v>
      </c>
      <c r="C10" s="209">
        <f t="shared" ref="C10:BP10" si="4">+C11+C39+C98</f>
        <v>189648.29</v>
      </c>
      <c r="D10" s="209">
        <f t="shared" si="4"/>
        <v>122176.75599999999</v>
      </c>
      <c r="E10" s="209">
        <f t="shared" si="4"/>
        <v>67471.534</v>
      </c>
      <c r="F10" s="209">
        <f t="shared" si="4"/>
        <v>150893.23800000001</v>
      </c>
      <c r="G10" s="209">
        <f t="shared" si="4"/>
        <v>102361.637</v>
      </c>
      <c r="H10" s="209">
        <f t="shared" si="4"/>
        <v>0</v>
      </c>
      <c r="I10" s="209">
        <f t="shared" si="4"/>
        <v>76.915999999999997</v>
      </c>
      <c r="J10" s="209">
        <f t="shared" si="4"/>
        <v>4316.9349999999995</v>
      </c>
      <c r="K10" s="209">
        <f t="shared" si="4"/>
        <v>954.82426199999998</v>
      </c>
      <c r="L10" s="209">
        <f t="shared" si="4"/>
        <v>0</v>
      </c>
      <c r="M10" s="209">
        <f t="shared" si="4"/>
        <v>-7.8232619999999997</v>
      </c>
      <c r="N10" s="209">
        <f t="shared" si="4"/>
        <v>0</v>
      </c>
      <c r="O10" s="209">
        <f t="shared" si="4"/>
        <v>944.5</v>
      </c>
      <c r="P10" s="209">
        <f t="shared" si="4"/>
        <v>33.236999999999995</v>
      </c>
      <c r="Q10" s="209">
        <f t="shared" si="4"/>
        <v>49.183999999999997</v>
      </c>
      <c r="R10" s="209">
        <f t="shared" si="4"/>
        <v>0</v>
      </c>
      <c r="S10" s="209">
        <f t="shared" si="4"/>
        <v>2193.6370000000002</v>
      </c>
      <c r="T10" s="209">
        <f t="shared" si="4"/>
        <v>1424.482</v>
      </c>
      <c r="U10" s="209">
        <f t="shared" si="4"/>
        <v>494.63599999999997</v>
      </c>
      <c r="V10" s="209">
        <f t="shared" si="4"/>
        <v>90.596000000000004</v>
      </c>
      <c r="W10" s="209">
        <f t="shared" si="4"/>
        <v>0</v>
      </c>
      <c r="X10" s="209">
        <f t="shared" si="4"/>
        <v>282.19</v>
      </c>
      <c r="Y10" s="209">
        <f t="shared" si="4"/>
        <v>89834.713999999993</v>
      </c>
      <c r="Z10" s="209">
        <f t="shared" si="4"/>
        <v>0</v>
      </c>
      <c r="AA10" s="209">
        <f>+AA11+AA39+AA98</f>
        <v>0</v>
      </c>
      <c r="AB10" s="209">
        <f t="shared" ref="AB10:AI10" si="5">+AB11+AB39+AB98</f>
        <v>0</v>
      </c>
      <c r="AC10" s="209">
        <f t="shared" si="5"/>
        <v>0</v>
      </c>
      <c r="AD10" s="209">
        <f t="shared" si="5"/>
        <v>129.86199999999999</v>
      </c>
      <c r="AE10" s="209">
        <f t="shared" si="5"/>
        <v>1008.641</v>
      </c>
      <c r="AF10" s="209">
        <f t="shared" si="5"/>
        <v>535.0440000000001</v>
      </c>
      <c r="AG10" s="209">
        <f t="shared" si="5"/>
        <v>0</v>
      </c>
      <c r="AH10" s="209">
        <f t="shared" si="5"/>
        <v>0</v>
      </c>
      <c r="AI10" s="1106">
        <f t="shared" si="5"/>
        <v>6.2E-2</v>
      </c>
      <c r="AJ10" s="209">
        <f t="shared" si="4"/>
        <v>0</v>
      </c>
      <c r="AK10" s="209">
        <f>+AK11+AK39+AK98</f>
        <v>48531.601000000002</v>
      </c>
      <c r="AL10" s="209">
        <f t="shared" si="4"/>
        <v>4440.2430000000004</v>
      </c>
      <c r="AM10" s="209">
        <f t="shared" si="4"/>
        <v>2097.0210000000002</v>
      </c>
      <c r="AN10" s="209">
        <f t="shared" si="4"/>
        <v>732.75099999999998</v>
      </c>
      <c r="AO10" s="209">
        <f t="shared" si="4"/>
        <v>2283.8910000000001</v>
      </c>
      <c r="AP10" s="209">
        <f t="shared" si="4"/>
        <v>35.774000000000001</v>
      </c>
      <c r="AQ10" s="209">
        <f t="shared" si="4"/>
        <v>3550.7610000000004</v>
      </c>
      <c r="AR10" s="209">
        <f t="shared" si="4"/>
        <v>1052.6399999999999</v>
      </c>
      <c r="AS10" s="209">
        <f t="shared" si="4"/>
        <v>3594.3729999999996</v>
      </c>
      <c r="AT10" s="209">
        <f t="shared" si="4"/>
        <v>1794.7449999999999</v>
      </c>
      <c r="AU10" s="209">
        <f t="shared" si="4"/>
        <v>2097.7959999999998</v>
      </c>
      <c r="AV10" s="209">
        <f t="shared" si="4"/>
        <v>8.4480000000000004</v>
      </c>
      <c r="AW10" s="209">
        <f t="shared" si="4"/>
        <v>392.47399999999999</v>
      </c>
      <c r="AX10" s="209">
        <f t="shared" si="4"/>
        <v>1119.377</v>
      </c>
      <c r="AY10" s="209">
        <f t="shared" si="4"/>
        <v>5943.4639999999999</v>
      </c>
      <c r="AZ10" s="209">
        <f t="shared" si="4"/>
        <v>0</v>
      </c>
      <c r="BA10" s="209">
        <f t="shared" si="4"/>
        <v>431.00700000000001</v>
      </c>
      <c r="BB10" s="209">
        <f t="shared" si="4"/>
        <v>262.28300000000002</v>
      </c>
      <c r="BC10" s="209">
        <f t="shared" si="4"/>
        <v>1198.8609999999999</v>
      </c>
      <c r="BD10" s="209">
        <f t="shared" si="4"/>
        <v>8837.5110000000004</v>
      </c>
      <c r="BE10" s="209">
        <f t="shared" si="4"/>
        <v>1734.5089999999998</v>
      </c>
      <c r="BF10" s="209">
        <f>+BF11+BF39+BF98</f>
        <v>0</v>
      </c>
      <c r="BG10" s="209">
        <f t="shared" ref="BG10:BN10" si="6">+BG11+BG39+BG98</f>
        <v>427.27699999999999</v>
      </c>
      <c r="BH10" s="209">
        <f t="shared" si="6"/>
        <v>11.814999999999998</v>
      </c>
      <c r="BI10" s="209">
        <f t="shared" si="6"/>
        <v>3843.7640000000001</v>
      </c>
      <c r="BJ10" s="209">
        <f t="shared" si="6"/>
        <v>252.99599999999998</v>
      </c>
      <c r="BK10" s="209">
        <f t="shared" si="6"/>
        <v>194.30500000000001</v>
      </c>
      <c r="BL10" s="209">
        <f t="shared" si="6"/>
        <v>43.306000000000004</v>
      </c>
      <c r="BM10" s="209">
        <f t="shared" si="6"/>
        <v>1872.9489999999998</v>
      </c>
      <c r="BN10" s="209">
        <f t="shared" si="6"/>
        <v>236.61599999999999</v>
      </c>
      <c r="BO10" s="1106">
        <f>+BO11+BO39+BO98</f>
        <v>40.644000000000013</v>
      </c>
      <c r="BP10" s="209">
        <f t="shared" si="4"/>
        <v>0</v>
      </c>
      <c r="BQ10" s="397">
        <f t="shared" si="3"/>
        <v>79.564776460678871</v>
      </c>
      <c r="BR10" s="397">
        <f t="shared" si="3"/>
        <v>83.781596722047524</v>
      </c>
      <c r="BS10" s="397">
        <f>+AK10/E10*100</f>
        <v>71.92900194028492</v>
      </c>
      <c r="BT10" s="207"/>
      <c r="BU10" s="8"/>
      <c r="BV10" s="8"/>
      <c r="BW10" s="8"/>
      <c r="BX10" s="8"/>
      <c r="BY10" s="8"/>
      <c r="BZ10" s="8"/>
      <c r="CA10" s="8"/>
      <c r="CB10" s="8"/>
      <c r="CC10" s="8"/>
      <c r="CD10" s="8"/>
      <c r="CE10" s="8"/>
    </row>
    <row r="11" spans="1:83" x14ac:dyDescent="0.25">
      <c r="A11" s="210" t="s">
        <v>4</v>
      </c>
      <c r="B11" s="77" t="s">
        <v>225</v>
      </c>
      <c r="C11" s="78">
        <f t="shared" ref="C11:BP11" si="7">+C12+C19+C32+C36</f>
        <v>23837.067000000003</v>
      </c>
      <c r="D11" s="78">
        <f t="shared" si="7"/>
        <v>393.73400000000004</v>
      </c>
      <c r="E11" s="78">
        <f t="shared" si="7"/>
        <v>23443.332999999999</v>
      </c>
      <c r="F11" s="78">
        <f>+F12+F19+F32+F36</f>
        <v>16214.501999999999</v>
      </c>
      <c r="G11" s="78">
        <f t="shared" si="7"/>
        <v>85.167000000000002</v>
      </c>
      <c r="H11" s="78">
        <f t="shared" si="7"/>
        <v>0</v>
      </c>
      <c r="I11" s="78">
        <f t="shared" si="7"/>
        <v>0</v>
      </c>
      <c r="J11" s="78">
        <f t="shared" si="7"/>
        <v>0</v>
      </c>
      <c r="K11" s="78">
        <f t="shared" si="7"/>
        <v>4.4000000000000004</v>
      </c>
      <c r="L11" s="78">
        <f t="shared" si="7"/>
        <v>0</v>
      </c>
      <c r="M11" s="78">
        <f t="shared" si="7"/>
        <v>0</v>
      </c>
      <c r="N11" s="78">
        <f t="shared" si="7"/>
        <v>0</v>
      </c>
      <c r="O11" s="78">
        <f t="shared" si="7"/>
        <v>0</v>
      </c>
      <c r="P11" s="78">
        <f t="shared" si="7"/>
        <v>16.34</v>
      </c>
      <c r="Q11" s="78">
        <f t="shared" si="7"/>
        <v>0</v>
      </c>
      <c r="R11" s="78">
        <f t="shared" si="7"/>
        <v>0</v>
      </c>
      <c r="S11" s="78">
        <f t="shared" si="7"/>
        <v>0</v>
      </c>
      <c r="T11" s="78">
        <f t="shared" si="7"/>
        <v>63.792000000000002</v>
      </c>
      <c r="U11" s="78">
        <f t="shared" si="7"/>
        <v>0</v>
      </c>
      <c r="V11" s="78">
        <f t="shared" si="7"/>
        <v>0</v>
      </c>
      <c r="W11" s="78">
        <f t="shared" si="7"/>
        <v>0</v>
      </c>
      <c r="X11" s="78">
        <f t="shared" si="7"/>
        <v>0</v>
      </c>
      <c r="Y11" s="78">
        <f t="shared" si="7"/>
        <v>0.63500000000000001</v>
      </c>
      <c r="Z11" s="78">
        <f t="shared" si="7"/>
        <v>0</v>
      </c>
      <c r="AA11" s="78">
        <f>+AA12+AA19+AA32+AA36</f>
        <v>0</v>
      </c>
      <c r="AB11" s="78">
        <f t="shared" ref="AB11:AI11" si="8">+AB12+AB19+AB32+AB36</f>
        <v>0</v>
      </c>
      <c r="AC11" s="78">
        <f t="shared" si="8"/>
        <v>0</v>
      </c>
      <c r="AD11" s="78">
        <f t="shared" si="8"/>
        <v>0</v>
      </c>
      <c r="AE11" s="78">
        <f t="shared" si="8"/>
        <v>0</v>
      </c>
      <c r="AF11" s="78">
        <f t="shared" si="8"/>
        <v>0</v>
      </c>
      <c r="AG11" s="78">
        <f t="shared" si="8"/>
        <v>0</v>
      </c>
      <c r="AH11" s="78">
        <f t="shared" si="8"/>
        <v>0</v>
      </c>
      <c r="AI11" s="1094">
        <f t="shared" si="8"/>
        <v>0</v>
      </c>
      <c r="AJ11" s="78">
        <f t="shared" si="7"/>
        <v>0</v>
      </c>
      <c r="AK11" s="78">
        <f>+AK12+AK19+AK32+AK36</f>
        <v>16129.335000000001</v>
      </c>
      <c r="AL11" s="78">
        <f t="shared" si="7"/>
        <v>162.45500000000001</v>
      </c>
      <c r="AM11" s="78">
        <f t="shared" si="7"/>
        <v>41.94</v>
      </c>
      <c r="AN11" s="78">
        <f t="shared" si="7"/>
        <v>141.97999999999999</v>
      </c>
      <c r="AO11" s="78">
        <f t="shared" si="7"/>
        <v>47.02</v>
      </c>
      <c r="AP11" s="78">
        <f t="shared" si="7"/>
        <v>0</v>
      </c>
      <c r="AQ11" s="78">
        <f t="shared" si="7"/>
        <v>0</v>
      </c>
      <c r="AR11" s="78">
        <f t="shared" si="7"/>
        <v>0</v>
      </c>
      <c r="AS11" s="78">
        <f t="shared" si="7"/>
        <v>0</v>
      </c>
      <c r="AT11" s="78">
        <f t="shared" si="7"/>
        <v>6.2370000000000001</v>
      </c>
      <c r="AU11" s="78">
        <f t="shared" si="7"/>
        <v>1732</v>
      </c>
      <c r="AV11" s="78">
        <f t="shared" si="7"/>
        <v>0</v>
      </c>
      <c r="AW11" s="78">
        <f t="shared" si="7"/>
        <v>0</v>
      </c>
      <c r="AX11" s="78">
        <f t="shared" si="7"/>
        <v>854.66300000000001</v>
      </c>
      <c r="AY11" s="78">
        <f t="shared" si="7"/>
        <v>0</v>
      </c>
      <c r="AZ11" s="78">
        <f t="shared" si="7"/>
        <v>0</v>
      </c>
      <c r="BA11" s="78">
        <f t="shared" si="7"/>
        <v>0</v>
      </c>
      <c r="BB11" s="78">
        <f t="shared" si="7"/>
        <v>0</v>
      </c>
      <c r="BC11" s="78">
        <f t="shared" si="7"/>
        <v>0</v>
      </c>
      <c r="BD11" s="78">
        <f t="shared" si="7"/>
        <v>7009.482</v>
      </c>
      <c r="BE11" s="78">
        <f t="shared" si="7"/>
        <v>1363.9809999999998</v>
      </c>
      <c r="BF11" s="78">
        <f>+BF12+BF19+BF32+BF36</f>
        <v>0</v>
      </c>
      <c r="BG11" s="78">
        <f t="shared" ref="BG11:BO11" si="9">+BG12+BG19+BG32+BG36</f>
        <v>46.114999999999995</v>
      </c>
      <c r="BH11" s="78">
        <f t="shared" si="9"/>
        <v>0.20899999999999999</v>
      </c>
      <c r="BI11" s="78">
        <f t="shared" si="9"/>
        <v>2663.8319999999999</v>
      </c>
      <c r="BJ11" s="78">
        <f t="shared" si="9"/>
        <v>193.256</v>
      </c>
      <c r="BK11" s="78">
        <f t="shared" si="9"/>
        <v>0</v>
      </c>
      <c r="BL11" s="78">
        <f t="shared" si="9"/>
        <v>0</v>
      </c>
      <c r="BM11" s="78">
        <f t="shared" si="9"/>
        <v>1658.8019999999999</v>
      </c>
      <c r="BN11" s="78">
        <f t="shared" si="9"/>
        <v>206.73599999999999</v>
      </c>
      <c r="BO11" s="1094">
        <f t="shared" si="9"/>
        <v>0.627</v>
      </c>
      <c r="BP11" s="78">
        <f t="shared" si="7"/>
        <v>0</v>
      </c>
      <c r="BQ11" s="211">
        <f t="shared" si="3"/>
        <v>68.02221934435137</v>
      </c>
      <c r="BR11" s="211">
        <f t="shared" si="3"/>
        <v>21.630593243154006</v>
      </c>
      <c r="BS11" s="211">
        <f>+AK11/E11*100</f>
        <v>68.801373081208212</v>
      </c>
      <c r="BT11" s="79"/>
      <c r="BU11" s="8"/>
      <c r="BV11" s="8"/>
      <c r="BW11" s="8"/>
      <c r="BX11" s="8"/>
      <c r="BY11" s="8"/>
      <c r="BZ11" s="8"/>
      <c r="CA11" s="8"/>
      <c r="CB11" s="8"/>
      <c r="CC11" s="8"/>
      <c r="CD11" s="8"/>
      <c r="CE11" s="8"/>
    </row>
    <row r="12" spans="1:83" x14ac:dyDescent="0.25">
      <c r="A12" s="45">
        <v>1</v>
      </c>
      <c r="B12" s="46" t="s">
        <v>88</v>
      </c>
      <c r="C12" s="47">
        <f t="shared" ref="C12:H12" si="10">+C13+C16</f>
        <v>9276</v>
      </c>
      <c r="D12" s="47">
        <f t="shared" si="10"/>
        <v>0</v>
      </c>
      <c r="E12" s="47">
        <f t="shared" si="10"/>
        <v>9276</v>
      </c>
      <c r="F12" s="47">
        <f t="shared" si="10"/>
        <v>8285.741</v>
      </c>
      <c r="G12" s="47">
        <f t="shared" si="10"/>
        <v>0</v>
      </c>
      <c r="H12" s="47">
        <f t="shared" si="10"/>
        <v>0</v>
      </c>
      <c r="I12" s="47">
        <f t="shared" ref="I12:Q12" si="11">+I13+I16</f>
        <v>0</v>
      </c>
      <c r="J12" s="47">
        <f t="shared" si="11"/>
        <v>0</v>
      </c>
      <c r="K12" s="47">
        <f t="shared" si="11"/>
        <v>0</v>
      </c>
      <c r="L12" s="47">
        <f t="shared" si="11"/>
        <v>0</v>
      </c>
      <c r="M12" s="47">
        <f t="shared" si="11"/>
        <v>0</v>
      </c>
      <c r="N12" s="47">
        <f t="shared" si="11"/>
        <v>0</v>
      </c>
      <c r="O12" s="47">
        <f t="shared" si="11"/>
        <v>0</v>
      </c>
      <c r="P12" s="47">
        <f t="shared" si="11"/>
        <v>0</v>
      </c>
      <c r="Q12" s="47">
        <f t="shared" si="11"/>
        <v>0</v>
      </c>
      <c r="R12" s="47">
        <f>+R13+R16</f>
        <v>0</v>
      </c>
      <c r="S12" s="47">
        <f>+S13+S16</f>
        <v>0</v>
      </c>
      <c r="T12" s="47">
        <f t="shared" ref="T12:AA12" si="12">+T13+T16</f>
        <v>0</v>
      </c>
      <c r="U12" s="47">
        <f t="shared" si="12"/>
        <v>0</v>
      </c>
      <c r="V12" s="47">
        <f t="shared" si="12"/>
        <v>0</v>
      </c>
      <c r="W12" s="47">
        <f t="shared" si="12"/>
        <v>0</v>
      </c>
      <c r="X12" s="47">
        <f t="shared" si="12"/>
        <v>0</v>
      </c>
      <c r="Y12" s="47">
        <f t="shared" si="12"/>
        <v>0</v>
      </c>
      <c r="Z12" s="47">
        <f t="shared" si="12"/>
        <v>0</v>
      </c>
      <c r="AA12" s="47">
        <f t="shared" si="12"/>
        <v>0</v>
      </c>
      <c r="AB12" s="47">
        <f t="shared" ref="AB12:AM12" si="13">+AB13+AB16</f>
        <v>0</v>
      </c>
      <c r="AC12" s="47">
        <f t="shared" si="13"/>
        <v>0</v>
      </c>
      <c r="AD12" s="47">
        <f t="shared" ref="AD12:AI12" si="14">+AD13+AD16</f>
        <v>0</v>
      </c>
      <c r="AE12" s="47">
        <f t="shared" si="14"/>
        <v>0</v>
      </c>
      <c r="AF12" s="47">
        <f t="shared" si="14"/>
        <v>0</v>
      </c>
      <c r="AG12" s="47">
        <f t="shared" si="14"/>
        <v>0</v>
      </c>
      <c r="AH12" s="47">
        <f t="shared" si="14"/>
        <v>0</v>
      </c>
      <c r="AI12" s="1088">
        <f t="shared" si="14"/>
        <v>0</v>
      </c>
      <c r="AJ12" s="47">
        <f t="shared" si="13"/>
        <v>0</v>
      </c>
      <c r="AK12" s="47">
        <f t="shared" si="13"/>
        <v>8285.741</v>
      </c>
      <c r="AL12" s="47">
        <f t="shared" si="13"/>
        <v>162.45500000000001</v>
      </c>
      <c r="AM12" s="47">
        <f t="shared" si="13"/>
        <v>41.94</v>
      </c>
      <c r="AN12" s="47">
        <f t="shared" ref="AN12:AU12" si="15">+AN13+AN16</f>
        <v>0</v>
      </c>
      <c r="AO12" s="47">
        <f t="shared" si="15"/>
        <v>0</v>
      </c>
      <c r="AP12" s="47">
        <f t="shared" si="15"/>
        <v>0</v>
      </c>
      <c r="AQ12" s="47">
        <f t="shared" si="15"/>
        <v>0</v>
      </c>
      <c r="AR12" s="47">
        <f t="shared" si="15"/>
        <v>0</v>
      </c>
      <c r="AS12" s="47">
        <f t="shared" si="15"/>
        <v>0</v>
      </c>
      <c r="AT12" s="47">
        <f t="shared" si="15"/>
        <v>6.2370000000000001</v>
      </c>
      <c r="AU12" s="47">
        <f t="shared" si="15"/>
        <v>1732</v>
      </c>
      <c r="AV12" s="47">
        <f>+AV13+AV16</f>
        <v>0</v>
      </c>
      <c r="AW12" s="47">
        <f>+AW13+AW16</f>
        <v>0</v>
      </c>
      <c r="AX12" s="47">
        <f>+AX13+AX16</f>
        <v>0</v>
      </c>
      <c r="AY12" s="47">
        <f t="shared" ref="AY12:BF12" si="16">+AY13+AY16</f>
        <v>0</v>
      </c>
      <c r="AZ12" s="47">
        <f t="shared" si="16"/>
        <v>0</v>
      </c>
      <c r="BA12" s="47">
        <f t="shared" si="16"/>
        <v>0</v>
      </c>
      <c r="BB12" s="47">
        <f t="shared" si="16"/>
        <v>0</v>
      </c>
      <c r="BC12" s="47">
        <f t="shared" si="16"/>
        <v>0</v>
      </c>
      <c r="BD12" s="47">
        <f t="shared" si="16"/>
        <v>5847.55</v>
      </c>
      <c r="BE12" s="47">
        <f t="shared" si="16"/>
        <v>351.37199999999996</v>
      </c>
      <c r="BF12" s="47">
        <f t="shared" si="16"/>
        <v>0</v>
      </c>
      <c r="BG12" s="47">
        <f>+BG13+BG16</f>
        <v>33.628999999999998</v>
      </c>
      <c r="BH12" s="47">
        <f>+BH13+BH16</f>
        <v>0</v>
      </c>
      <c r="BI12" s="47">
        <f>+BI13+BI16</f>
        <v>0</v>
      </c>
      <c r="BJ12" s="47">
        <f t="shared" ref="BJ12:BO12" si="17">+BJ13+BJ16</f>
        <v>6.4779999999999998</v>
      </c>
      <c r="BK12" s="47">
        <f t="shared" si="17"/>
        <v>0</v>
      </c>
      <c r="BL12" s="47">
        <f t="shared" si="17"/>
        <v>0</v>
      </c>
      <c r="BM12" s="47">
        <f t="shared" si="17"/>
        <v>104.08</v>
      </c>
      <c r="BN12" s="47">
        <f t="shared" si="17"/>
        <v>0</v>
      </c>
      <c r="BO12" s="1088">
        <f t="shared" si="17"/>
        <v>0</v>
      </c>
      <c r="BP12" s="47">
        <f>+BP13+BP16</f>
        <v>0</v>
      </c>
      <c r="BQ12" s="88">
        <f>+F12/C12*100</f>
        <v>89.324504096593358</v>
      </c>
      <c r="BR12" s="88"/>
      <c r="BS12" s="88">
        <f>+AK12/E12*100</f>
        <v>89.324504096593358</v>
      </c>
      <c r="BT12" s="48"/>
      <c r="BU12" s="12"/>
      <c r="BV12" s="12"/>
      <c r="BW12" s="12"/>
      <c r="BX12" s="12"/>
      <c r="BY12" s="12"/>
      <c r="BZ12" s="12"/>
      <c r="CA12" s="12"/>
      <c r="CB12" s="12"/>
      <c r="CC12" s="12"/>
      <c r="CD12" s="12"/>
      <c r="CE12" s="12"/>
    </row>
    <row r="13" spans="1:83" s="19" customFormat="1" x14ac:dyDescent="0.25">
      <c r="A13" s="996" t="s">
        <v>52</v>
      </c>
      <c r="B13" s="997" t="s">
        <v>217</v>
      </c>
      <c r="C13" s="998">
        <f t="shared" ref="C13:AJ13" si="18">SUM(C14:C15)</f>
        <v>6300</v>
      </c>
      <c r="D13" s="998">
        <f t="shared" si="18"/>
        <v>0</v>
      </c>
      <c r="E13" s="998">
        <f t="shared" si="18"/>
        <v>6300</v>
      </c>
      <c r="F13" s="998">
        <f t="shared" si="18"/>
        <v>6234.4430000000002</v>
      </c>
      <c r="G13" s="998">
        <f t="shared" si="18"/>
        <v>0</v>
      </c>
      <c r="H13" s="998">
        <f t="shared" si="18"/>
        <v>0</v>
      </c>
      <c r="I13" s="998">
        <f t="shared" si="18"/>
        <v>0</v>
      </c>
      <c r="J13" s="998">
        <f t="shared" si="18"/>
        <v>0</v>
      </c>
      <c r="K13" s="998">
        <f t="shared" si="18"/>
        <v>0</v>
      </c>
      <c r="L13" s="998">
        <f t="shared" si="18"/>
        <v>0</v>
      </c>
      <c r="M13" s="998">
        <f t="shared" si="18"/>
        <v>0</v>
      </c>
      <c r="N13" s="998">
        <f t="shared" si="18"/>
        <v>0</v>
      </c>
      <c r="O13" s="998">
        <f t="shared" si="18"/>
        <v>0</v>
      </c>
      <c r="P13" s="998">
        <f t="shared" si="18"/>
        <v>0</v>
      </c>
      <c r="Q13" s="998">
        <f t="shared" si="18"/>
        <v>0</v>
      </c>
      <c r="R13" s="998">
        <f t="shared" si="18"/>
        <v>0</v>
      </c>
      <c r="S13" s="998">
        <f t="shared" si="18"/>
        <v>0</v>
      </c>
      <c r="T13" s="998">
        <f t="shared" si="18"/>
        <v>0</v>
      </c>
      <c r="U13" s="998">
        <f t="shared" si="18"/>
        <v>0</v>
      </c>
      <c r="V13" s="998">
        <f t="shared" si="18"/>
        <v>0</v>
      </c>
      <c r="W13" s="998">
        <f t="shared" si="18"/>
        <v>0</v>
      </c>
      <c r="X13" s="998">
        <f t="shared" si="18"/>
        <v>0</v>
      </c>
      <c r="Y13" s="998">
        <f t="shared" si="18"/>
        <v>0</v>
      </c>
      <c r="Z13" s="998">
        <f t="shared" si="18"/>
        <v>0</v>
      </c>
      <c r="AA13" s="998">
        <f>SUM(AA14:AA15)</f>
        <v>0</v>
      </c>
      <c r="AB13" s="998">
        <f t="shared" ref="AB13" si="19">SUM(AB14:AB15)</f>
        <v>0</v>
      </c>
      <c r="AC13" s="998">
        <f t="shared" ref="AC13" si="20">SUM(AC14:AC15)</f>
        <v>0</v>
      </c>
      <c r="AD13" s="998">
        <f t="shared" ref="AD13" si="21">SUM(AD14:AD15)</f>
        <v>0</v>
      </c>
      <c r="AE13" s="998">
        <f t="shared" ref="AE13" si="22">SUM(AE14:AE15)</f>
        <v>0</v>
      </c>
      <c r="AF13" s="998">
        <f t="shared" ref="AF13" si="23">SUM(AF14:AF15)</f>
        <v>0</v>
      </c>
      <c r="AG13" s="998">
        <f t="shared" ref="AG13" si="24">SUM(AG14:AG15)</f>
        <v>0</v>
      </c>
      <c r="AH13" s="998">
        <f t="shared" ref="AH13" si="25">SUM(AH14:AH15)</f>
        <v>0</v>
      </c>
      <c r="AI13" s="998">
        <f t="shared" ref="AI13" si="26">SUM(AI14:AI15)</f>
        <v>0</v>
      </c>
      <c r="AJ13" s="998">
        <f t="shared" si="18"/>
        <v>0</v>
      </c>
      <c r="AK13" s="998">
        <f>SUM(AK14:AK15)</f>
        <v>6234.4430000000002</v>
      </c>
      <c r="AL13" s="998">
        <f t="shared" ref="AL13:BP13" si="27">SUM(AL14:AL15)</f>
        <v>0</v>
      </c>
      <c r="AM13" s="998">
        <f t="shared" si="27"/>
        <v>0</v>
      </c>
      <c r="AN13" s="998">
        <f t="shared" si="27"/>
        <v>0</v>
      </c>
      <c r="AO13" s="998">
        <f t="shared" si="27"/>
        <v>0</v>
      </c>
      <c r="AP13" s="998">
        <f t="shared" si="27"/>
        <v>0</v>
      </c>
      <c r="AQ13" s="998">
        <f t="shared" si="27"/>
        <v>0</v>
      </c>
      <c r="AR13" s="998">
        <f t="shared" si="27"/>
        <v>0</v>
      </c>
      <c r="AS13" s="998">
        <f t="shared" si="27"/>
        <v>0</v>
      </c>
      <c r="AT13" s="998">
        <f t="shared" si="27"/>
        <v>0</v>
      </c>
      <c r="AU13" s="998">
        <f t="shared" si="27"/>
        <v>0</v>
      </c>
      <c r="AV13" s="998">
        <f t="shared" si="27"/>
        <v>0</v>
      </c>
      <c r="AW13" s="998">
        <f t="shared" si="27"/>
        <v>0</v>
      </c>
      <c r="AX13" s="998">
        <f t="shared" si="27"/>
        <v>0</v>
      </c>
      <c r="AY13" s="998">
        <f t="shared" si="27"/>
        <v>0</v>
      </c>
      <c r="AZ13" s="998">
        <f t="shared" si="27"/>
        <v>0</v>
      </c>
      <c r="BA13" s="998">
        <f t="shared" si="27"/>
        <v>0</v>
      </c>
      <c r="BB13" s="998">
        <f t="shared" si="27"/>
        <v>0</v>
      </c>
      <c r="BC13" s="998">
        <f t="shared" si="27"/>
        <v>0</v>
      </c>
      <c r="BD13" s="998">
        <f t="shared" si="27"/>
        <v>5847.3620000000001</v>
      </c>
      <c r="BE13" s="998">
        <f t="shared" si="27"/>
        <v>249.37199999999999</v>
      </c>
      <c r="BF13" s="998">
        <f>SUM(BF14:BF15)</f>
        <v>0</v>
      </c>
      <c r="BG13" s="998">
        <f t="shared" ref="BG13" si="28">SUM(BG14:BG15)</f>
        <v>33.628999999999998</v>
      </c>
      <c r="BH13" s="998">
        <f t="shared" ref="BH13" si="29">SUM(BH14:BH15)</f>
        <v>0</v>
      </c>
      <c r="BI13" s="998">
        <f t="shared" ref="BI13" si="30">SUM(BI14:BI15)</f>
        <v>0</v>
      </c>
      <c r="BJ13" s="998">
        <f t="shared" ref="BJ13" si="31">SUM(BJ14:BJ15)</f>
        <v>0</v>
      </c>
      <c r="BK13" s="998">
        <f t="shared" ref="BK13" si="32">SUM(BK14:BK15)</f>
        <v>0</v>
      </c>
      <c r="BL13" s="998">
        <f t="shared" ref="BL13" si="33">SUM(BL14:BL15)</f>
        <v>0</v>
      </c>
      <c r="BM13" s="998">
        <f t="shared" ref="BM13" si="34">SUM(BM14:BM15)</f>
        <v>104.08</v>
      </c>
      <c r="BN13" s="1068">
        <f t="shared" ref="BN13" si="35">SUM(BN14:BN15)</f>
        <v>0</v>
      </c>
      <c r="BO13" s="998">
        <f t="shared" ref="BO13" si="36">SUM(BO14:BO15)</f>
        <v>0</v>
      </c>
      <c r="BP13" s="998">
        <f t="shared" si="27"/>
        <v>0</v>
      </c>
      <c r="BQ13" s="999">
        <f>+F13/C13*100</f>
        <v>98.959412698412692</v>
      </c>
      <c r="BR13" s="999"/>
      <c r="BS13" s="999">
        <f>+AK13/E13*100</f>
        <v>98.959412698412692</v>
      </c>
      <c r="BT13" s="1000"/>
      <c r="BU13" s="18"/>
      <c r="BV13" s="18"/>
      <c r="BW13" s="18"/>
      <c r="BX13" s="18"/>
      <c r="BY13" s="18"/>
      <c r="BZ13" s="18"/>
      <c r="CA13" s="18"/>
      <c r="CB13" s="18"/>
      <c r="CC13" s="18"/>
      <c r="CD13" s="18"/>
      <c r="CE13" s="18"/>
    </row>
    <row r="14" spans="1:83" s="1" customFormat="1" ht="24" customHeight="1" x14ac:dyDescent="0.25">
      <c r="A14" s="53">
        <v>1</v>
      </c>
      <c r="B14" s="35" t="s">
        <v>99</v>
      </c>
      <c r="C14" s="38">
        <f>+D14+E14</f>
        <v>300</v>
      </c>
      <c r="D14" s="47"/>
      <c r="E14" s="54">
        <f>300-300+300</f>
        <v>300</v>
      </c>
      <c r="F14" s="38">
        <f>+G14+AK14</f>
        <v>234.44299999999998</v>
      </c>
      <c r="G14" s="38">
        <f>SUM(H14:AJ14)</f>
        <v>0</v>
      </c>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1088"/>
      <c r="AJ14" s="47"/>
      <c r="AK14" s="38">
        <f>SUM(AL14:BP14)</f>
        <v>234.44299999999998</v>
      </c>
      <c r="AL14" s="54"/>
      <c r="AM14" s="54"/>
      <c r="AN14" s="47"/>
      <c r="AO14" s="54"/>
      <c r="AP14" s="47"/>
      <c r="AQ14" s="47"/>
      <c r="AR14" s="47"/>
      <c r="AS14" s="47"/>
      <c r="AT14" s="47"/>
      <c r="AU14" s="47"/>
      <c r="AV14" s="47"/>
      <c r="AW14" s="54"/>
      <c r="AX14" s="47"/>
      <c r="AY14" s="47"/>
      <c r="AZ14" s="47"/>
      <c r="BA14" s="47"/>
      <c r="BB14" s="47"/>
      <c r="BC14" s="47"/>
      <c r="BD14" s="47"/>
      <c r="BE14" s="54">
        <v>200.81399999999999</v>
      </c>
      <c r="BF14" s="47"/>
      <c r="BG14" s="54">
        <v>33.628999999999998</v>
      </c>
      <c r="BH14" s="47"/>
      <c r="BI14" s="47"/>
      <c r="BJ14" s="47"/>
      <c r="BK14" s="47"/>
      <c r="BL14" s="47"/>
      <c r="BM14" s="47"/>
      <c r="BN14" s="47"/>
      <c r="BO14" s="1088"/>
      <c r="BP14" s="54"/>
      <c r="BQ14" s="34"/>
      <c r="BR14" s="34"/>
      <c r="BS14" s="34"/>
      <c r="BT14" s="1001" t="s">
        <v>637</v>
      </c>
      <c r="BU14" s="12"/>
      <c r="BV14" s="12"/>
      <c r="BW14" s="12"/>
      <c r="BX14" s="12"/>
      <c r="BY14" s="12"/>
      <c r="BZ14" s="12"/>
      <c r="CA14" s="12"/>
      <c r="CB14" s="12"/>
      <c r="CC14" s="12"/>
      <c r="CD14" s="12"/>
      <c r="CE14" s="12"/>
    </row>
    <row r="15" spans="1:83" s="1" customFormat="1" ht="24" customHeight="1" x14ac:dyDescent="0.25">
      <c r="A15" s="53">
        <v>2</v>
      </c>
      <c r="B15" s="1002" t="s">
        <v>636</v>
      </c>
      <c r="C15" s="38">
        <f>+D15+E15</f>
        <v>6000</v>
      </c>
      <c r="D15" s="47"/>
      <c r="E15" s="54">
        <v>6000</v>
      </c>
      <c r="F15" s="38">
        <f>+G15+AK15</f>
        <v>6000</v>
      </c>
      <c r="G15" s="38">
        <f>SUM(H15:AJ15)</f>
        <v>0</v>
      </c>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1088"/>
      <c r="AJ15" s="47"/>
      <c r="AK15" s="38">
        <f>SUM(AL15:BP15)</f>
        <v>6000</v>
      </c>
      <c r="AL15" s="54"/>
      <c r="AM15" s="54"/>
      <c r="AN15" s="47"/>
      <c r="AO15" s="54"/>
      <c r="AP15" s="47"/>
      <c r="AQ15" s="47"/>
      <c r="AR15" s="47"/>
      <c r="AS15" s="47"/>
      <c r="AT15" s="47"/>
      <c r="AU15" s="47"/>
      <c r="AV15" s="47"/>
      <c r="AW15" s="54"/>
      <c r="AX15" s="47"/>
      <c r="AY15" s="47"/>
      <c r="AZ15" s="47"/>
      <c r="BA15" s="47"/>
      <c r="BB15" s="47"/>
      <c r="BC15" s="47"/>
      <c r="BD15" s="732">
        <v>5847.3620000000001</v>
      </c>
      <c r="BE15" s="54">
        <v>48.558</v>
      </c>
      <c r="BF15" s="47"/>
      <c r="BG15" s="54"/>
      <c r="BH15" s="47"/>
      <c r="BI15" s="47"/>
      <c r="BJ15" s="47"/>
      <c r="BK15" s="47"/>
      <c r="BL15" s="47"/>
      <c r="BM15" s="54">
        <v>104.08</v>
      </c>
      <c r="BN15" s="47"/>
      <c r="BO15" s="1088"/>
      <c r="BP15" s="54"/>
      <c r="BQ15" s="34"/>
      <c r="BR15" s="34"/>
      <c r="BS15" s="34"/>
      <c r="BT15" s="55"/>
      <c r="BU15" s="12"/>
      <c r="BV15" s="12"/>
      <c r="BW15" s="12"/>
      <c r="BX15" s="12"/>
      <c r="BY15" s="12"/>
      <c r="BZ15" s="12"/>
      <c r="CA15" s="12"/>
      <c r="CB15" s="12"/>
      <c r="CC15" s="12"/>
      <c r="CD15" s="12"/>
      <c r="CE15" s="12"/>
    </row>
    <row r="16" spans="1:83" s="4" customFormat="1" ht="24" customHeight="1" x14ac:dyDescent="0.25">
      <c r="A16" s="49" t="s">
        <v>78</v>
      </c>
      <c r="B16" s="50" t="s">
        <v>223</v>
      </c>
      <c r="C16" s="107">
        <f>SUM(C17:C18)</f>
        <v>2976</v>
      </c>
      <c r="D16" s="107">
        <f>SUM(D17:D18)</f>
        <v>0</v>
      </c>
      <c r="E16" s="107">
        <f>SUM(E17:E18)</f>
        <v>2976</v>
      </c>
      <c r="F16" s="107">
        <f>SUM(F17:F18)</f>
        <v>2051.2980000000002</v>
      </c>
      <c r="G16" s="107">
        <f>SUM(G17:G18)</f>
        <v>0</v>
      </c>
      <c r="H16" s="107">
        <f t="shared" ref="H16:Q16" si="37">SUM(H17:H18)</f>
        <v>0</v>
      </c>
      <c r="I16" s="107">
        <f t="shared" si="37"/>
        <v>0</v>
      </c>
      <c r="J16" s="107">
        <f t="shared" si="37"/>
        <v>0</v>
      </c>
      <c r="K16" s="107">
        <f t="shared" si="37"/>
        <v>0</v>
      </c>
      <c r="L16" s="107">
        <f t="shared" si="37"/>
        <v>0</v>
      </c>
      <c r="M16" s="107">
        <f t="shared" si="37"/>
        <v>0</v>
      </c>
      <c r="N16" s="107">
        <f t="shared" si="37"/>
        <v>0</v>
      </c>
      <c r="O16" s="107">
        <f t="shared" si="37"/>
        <v>0</v>
      </c>
      <c r="P16" s="107">
        <f t="shared" si="37"/>
        <v>0</v>
      </c>
      <c r="Q16" s="107">
        <f t="shared" si="37"/>
        <v>0</v>
      </c>
      <c r="R16" s="107">
        <f t="shared" ref="R16:AL16" si="38">SUM(R17:R18)</f>
        <v>0</v>
      </c>
      <c r="S16" s="107">
        <f t="shared" si="38"/>
        <v>0</v>
      </c>
      <c r="T16" s="107">
        <f t="shared" si="38"/>
        <v>0</v>
      </c>
      <c r="U16" s="107">
        <f t="shared" ref="U16:AI16" si="39">SUM(U17:U18)</f>
        <v>0</v>
      </c>
      <c r="V16" s="107">
        <f t="shared" si="39"/>
        <v>0</v>
      </c>
      <c r="W16" s="107">
        <f t="shared" si="39"/>
        <v>0</v>
      </c>
      <c r="X16" s="107">
        <f t="shared" si="39"/>
        <v>0</v>
      </c>
      <c r="Y16" s="107">
        <f t="shared" si="39"/>
        <v>0</v>
      </c>
      <c r="Z16" s="107">
        <f t="shared" si="39"/>
        <v>0</v>
      </c>
      <c r="AA16" s="107">
        <f t="shared" si="39"/>
        <v>0</v>
      </c>
      <c r="AB16" s="107">
        <f t="shared" si="39"/>
        <v>0</v>
      </c>
      <c r="AC16" s="107">
        <f t="shared" si="39"/>
        <v>0</v>
      </c>
      <c r="AD16" s="107">
        <f t="shared" si="39"/>
        <v>0</v>
      </c>
      <c r="AE16" s="107">
        <f t="shared" si="39"/>
        <v>0</v>
      </c>
      <c r="AF16" s="107">
        <f t="shared" si="39"/>
        <v>0</v>
      </c>
      <c r="AG16" s="107">
        <f t="shared" si="39"/>
        <v>0</v>
      </c>
      <c r="AH16" s="107">
        <f t="shared" si="39"/>
        <v>0</v>
      </c>
      <c r="AI16" s="107">
        <f t="shared" si="39"/>
        <v>0</v>
      </c>
      <c r="AJ16" s="107">
        <f t="shared" si="38"/>
        <v>0</v>
      </c>
      <c r="AK16" s="107">
        <f t="shared" si="38"/>
        <v>2051.2980000000002</v>
      </c>
      <c r="AL16" s="107">
        <f t="shared" si="38"/>
        <v>162.45500000000001</v>
      </c>
      <c r="AM16" s="107">
        <f t="shared" ref="AM16:AU16" si="40">SUM(AM17:AM18)</f>
        <v>41.94</v>
      </c>
      <c r="AN16" s="107">
        <f t="shared" si="40"/>
        <v>0</v>
      </c>
      <c r="AO16" s="107">
        <f t="shared" si="40"/>
        <v>0</v>
      </c>
      <c r="AP16" s="107">
        <f t="shared" si="40"/>
        <v>0</v>
      </c>
      <c r="AQ16" s="107">
        <f t="shared" si="40"/>
        <v>0</v>
      </c>
      <c r="AR16" s="107">
        <f t="shared" si="40"/>
        <v>0</v>
      </c>
      <c r="AS16" s="107">
        <f t="shared" si="40"/>
        <v>0</v>
      </c>
      <c r="AT16" s="107">
        <f t="shared" si="40"/>
        <v>6.2370000000000001</v>
      </c>
      <c r="AU16" s="107">
        <f t="shared" si="40"/>
        <v>1732</v>
      </c>
      <c r="AV16" s="107">
        <f>SUM(AV17:AV18)</f>
        <v>0</v>
      </c>
      <c r="AW16" s="107">
        <f>SUM(AW17:AW18)</f>
        <v>0</v>
      </c>
      <c r="AX16" s="107">
        <f>SUM(AX17:AX18)</f>
        <v>0</v>
      </c>
      <c r="AY16" s="107">
        <f>SUM(AY17:AY18)</f>
        <v>0</v>
      </c>
      <c r="AZ16" s="107">
        <f t="shared" ref="AZ16:BF16" si="41">SUM(AZ17:AZ18)</f>
        <v>0</v>
      </c>
      <c r="BA16" s="107">
        <f t="shared" si="41"/>
        <v>0</v>
      </c>
      <c r="BB16" s="107">
        <f t="shared" si="41"/>
        <v>0</v>
      </c>
      <c r="BC16" s="107">
        <f t="shared" si="41"/>
        <v>0</v>
      </c>
      <c r="BD16" s="107">
        <f t="shared" si="41"/>
        <v>0.188</v>
      </c>
      <c r="BE16" s="107">
        <f t="shared" si="41"/>
        <v>102</v>
      </c>
      <c r="BF16" s="107">
        <f t="shared" si="41"/>
        <v>0</v>
      </c>
      <c r="BG16" s="107">
        <f>SUM(BG17:BG18)</f>
        <v>0</v>
      </c>
      <c r="BH16" s="107">
        <f t="shared" ref="BH16:BO16" si="42">SUM(BH17:BH18)</f>
        <v>0</v>
      </c>
      <c r="BI16" s="107">
        <f t="shared" si="42"/>
        <v>0</v>
      </c>
      <c r="BJ16" s="107">
        <f t="shared" si="42"/>
        <v>6.4779999999999998</v>
      </c>
      <c r="BK16" s="107">
        <f t="shared" si="42"/>
        <v>0</v>
      </c>
      <c r="BL16" s="107">
        <f t="shared" si="42"/>
        <v>0</v>
      </c>
      <c r="BM16" s="107">
        <f t="shared" si="42"/>
        <v>0</v>
      </c>
      <c r="BN16" s="1069">
        <f t="shared" si="42"/>
        <v>0</v>
      </c>
      <c r="BO16" s="107">
        <f t="shared" si="42"/>
        <v>0</v>
      </c>
      <c r="BP16" s="107">
        <f>SUM(BP17:BP18)</f>
        <v>0</v>
      </c>
      <c r="BQ16" s="93">
        <f>+F16/C16*100</f>
        <v>68.928024193548396</v>
      </c>
      <c r="BR16" s="88"/>
      <c r="BS16" s="88">
        <f t="shared" ref="BS16:BS25" si="43">+AK16/E16*100</f>
        <v>68.928024193548396</v>
      </c>
      <c r="BT16" s="56"/>
      <c r="BU16" s="18"/>
      <c r="BV16" s="18"/>
      <c r="BW16" s="18"/>
      <c r="BX16" s="18"/>
      <c r="BY16" s="18"/>
      <c r="BZ16" s="18"/>
      <c r="CA16" s="18"/>
      <c r="CB16" s="18"/>
      <c r="CC16" s="18"/>
      <c r="CD16" s="18"/>
      <c r="CE16" s="18"/>
    </row>
    <row r="17" spans="1:84" s="1" customFormat="1" ht="30" x14ac:dyDescent="0.25">
      <c r="A17" s="57">
        <v>1</v>
      </c>
      <c r="B17" s="58" t="s">
        <v>213</v>
      </c>
      <c r="C17" s="38">
        <f>+D17+E17</f>
        <v>1976</v>
      </c>
      <c r="D17" s="47"/>
      <c r="E17" s="54">
        <v>1976</v>
      </c>
      <c r="F17" s="38">
        <f>+G17+AK17</f>
        <v>1051.2980000000002</v>
      </c>
      <c r="G17" s="38">
        <f>SUM(H17:AJ17)</f>
        <v>0</v>
      </c>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1088"/>
      <c r="AJ17" s="47"/>
      <c r="AK17" s="38">
        <f>SUM(AL17:BP17)</f>
        <v>1051.2980000000002</v>
      </c>
      <c r="AL17" s="54">
        <v>162.45500000000001</v>
      </c>
      <c r="AM17" s="54">
        <v>41.94</v>
      </c>
      <c r="AN17" s="47"/>
      <c r="AO17" s="54"/>
      <c r="AP17" s="47"/>
      <c r="AQ17" s="47"/>
      <c r="AR17" s="47"/>
      <c r="AS17" s="47"/>
      <c r="AT17" s="54">
        <v>6.2370000000000001</v>
      </c>
      <c r="AU17" s="54">
        <v>832</v>
      </c>
      <c r="AV17" s="47"/>
      <c r="AW17" s="54"/>
      <c r="AX17" s="47"/>
      <c r="AY17" s="47"/>
      <c r="AZ17" s="47"/>
      <c r="BA17" s="47"/>
      <c r="BB17" s="47"/>
      <c r="BC17" s="47"/>
      <c r="BD17" s="54">
        <v>0.188</v>
      </c>
      <c r="BE17" s="54">
        <v>2</v>
      </c>
      <c r="BF17" s="47"/>
      <c r="BG17" s="54"/>
      <c r="BH17" s="47"/>
      <c r="BI17" s="47"/>
      <c r="BJ17" s="54">
        <v>6.4779999999999998</v>
      </c>
      <c r="BK17" s="47"/>
      <c r="BL17" s="47"/>
      <c r="BM17" s="47"/>
      <c r="BN17" s="47"/>
      <c r="BO17" s="1088"/>
      <c r="BP17" s="54"/>
      <c r="BQ17" s="34"/>
      <c r="BR17" s="34"/>
      <c r="BS17" s="34">
        <f t="shared" si="43"/>
        <v>53.203340080971671</v>
      </c>
      <c r="BT17" s="55"/>
      <c r="BU17" s="12"/>
      <c r="BV17" s="12"/>
      <c r="BW17" s="12"/>
      <c r="BX17" s="12"/>
      <c r="BY17" s="12"/>
      <c r="BZ17" s="12"/>
      <c r="CA17" s="12"/>
      <c r="CB17" s="12"/>
      <c r="CC17" s="12"/>
      <c r="CD17" s="12"/>
      <c r="CE17" s="12"/>
    </row>
    <row r="18" spans="1:84" s="1" customFormat="1" ht="30" x14ac:dyDescent="0.25">
      <c r="A18" s="59">
        <v>2</v>
      </c>
      <c r="B18" s="60" t="s">
        <v>214</v>
      </c>
      <c r="C18" s="38">
        <f>+D18+E18</f>
        <v>1000</v>
      </c>
      <c r="D18" s="47"/>
      <c r="E18" s="38">
        <f>1000</f>
        <v>1000</v>
      </c>
      <c r="F18" s="38">
        <f>+G18+AK18</f>
        <v>1000</v>
      </c>
      <c r="G18" s="38">
        <f>SUM(H18:AJ18)</f>
        <v>0</v>
      </c>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1088"/>
      <c r="AJ18" s="47"/>
      <c r="AK18" s="38">
        <f>SUM(AL18:BP18)</f>
        <v>1000</v>
      </c>
      <c r="AL18" s="54"/>
      <c r="AM18" s="54"/>
      <c r="AN18" s="47"/>
      <c r="AO18" s="54"/>
      <c r="AP18" s="47"/>
      <c r="AQ18" s="47"/>
      <c r="AR18" s="47"/>
      <c r="AS18" s="47"/>
      <c r="AT18" s="47"/>
      <c r="AU18" s="54">
        <v>900</v>
      </c>
      <c r="AV18" s="47"/>
      <c r="AW18" s="54"/>
      <c r="AX18" s="47"/>
      <c r="AY18" s="47"/>
      <c r="AZ18" s="47"/>
      <c r="BA18" s="47"/>
      <c r="BB18" s="47"/>
      <c r="BC18" s="47"/>
      <c r="BD18" s="47"/>
      <c r="BE18" s="54">
        <v>100</v>
      </c>
      <c r="BF18" s="47"/>
      <c r="BG18" s="54"/>
      <c r="BH18" s="47"/>
      <c r="BI18" s="47"/>
      <c r="BJ18" s="47"/>
      <c r="BK18" s="47"/>
      <c r="BL18" s="47"/>
      <c r="BM18" s="47"/>
      <c r="BN18" s="47"/>
      <c r="BO18" s="1088"/>
      <c r="BP18" s="54"/>
      <c r="BQ18" s="34"/>
      <c r="BR18" s="34"/>
      <c r="BS18" s="34">
        <f t="shared" si="43"/>
        <v>100</v>
      </c>
      <c r="BT18" s="55"/>
      <c r="BU18" s="12"/>
      <c r="BV18" s="12"/>
      <c r="BW18" s="12"/>
      <c r="BX18" s="12"/>
      <c r="BY18" s="12"/>
      <c r="BZ18" s="12"/>
      <c r="CA18" s="12"/>
      <c r="CB18" s="12"/>
      <c r="CC18" s="12"/>
      <c r="CD18" s="12"/>
      <c r="CE18" s="12"/>
    </row>
    <row r="19" spans="1:84" x14ac:dyDescent="0.25">
      <c r="A19" s="45">
        <v>2</v>
      </c>
      <c r="B19" s="46" t="s">
        <v>89</v>
      </c>
      <c r="C19" s="47">
        <f t="shared" ref="C19:BP19" si="44">+C20+C24+C29</f>
        <v>8263.7340000000004</v>
      </c>
      <c r="D19" s="47">
        <f t="shared" si="44"/>
        <v>393.73400000000004</v>
      </c>
      <c r="E19" s="47">
        <f t="shared" si="44"/>
        <v>7870</v>
      </c>
      <c r="F19" s="47">
        <f t="shared" si="44"/>
        <v>4381.4359999999997</v>
      </c>
      <c r="G19" s="47">
        <f t="shared" si="44"/>
        <v>85.167000000000002</v>
      </c>
      <c r="H19" s="47">
        <f t="shared" si="44"/>
        <v>0</v>
      </c>
      <c r="I19" s="47">
        <f t="shared" si="44"/>
        <v>0</v>
      </c>
      <c r="J19" s="47">
        <f t="shared" si="44"/>
        <v>0</v>
      </c>
      <c r="K19" s="47">
        <f t="shared" si="44"/>
        <v>4.4000000000000004</v>
      </c>
      <c r="L19" s="47">
        <f t="shared" si="44"/>
        <v>0</v>
      </c>
      <c r="M19" s="47">
        <f t="shared" si="44"/>
        <v>0</v>
      </c>
      <c r="N19" s="47">
        <f t="shared" si="44"/>
        <v>0</v>
      </c>
      <c r="O19" s="47">
        <f t="shared" si="44"/>
        <v>0</v>
      </c>
      <c r="P19" s="47">
        <f t="shared" si="44"/>
        <v>16.34</v>
      </c>
      <c r="Q19" s="47">
        <f t="shared" si="44"/>
        <v>0</v>
      </c>
      <c r="R19" s="47">
        <f t="shared" si="44"/>
        <v>0</v>
      </c>
      <c r="S19" s="47">
        <f t="shared" si="44"/>
        <v>0</v>
      </c>
      <c r="T19" s="47">
        <f t="shared" si="44"/>
        <v>63.792000000000002</v>
      </c>
      <c r="U19" s="47">
        <f t="shared" si="44"/>
        <v>0</v>
      </c>
      <c r="V19" s="47">
        <f t="shared" si="44"/>
        <v>0</v>
      </c>
      <c r="W19" s="47">
        <f t="shared" si="44"/>
        <v>0</v>
      </c>
      <c r="X19" s="47">
        <f t="shared" si="44"/>
        <v>0</v>
      </c>
      <c r="Y19" s="47">
        <f t="shared" si="44"/>
        <v>0.63500000000000001</v>
      </c>
      <c r="Z19" s="47">
        <f t="shared" si="44"/>
        <v>0</v>
      </c>
      <c r="AA19" s="47">
        <f>+AA20+AA24+AA29</f>
        <v>0</v>
      </c>
      <c r="AB19" s="47">
        <f t="shared" ref="AB19:AI19" si="45">+AB20+AB24+AB29</f>
        <v>0</v>
      </c>
      <c r="AC19" s="47">
        <f t="shared" si="45"/>
        <v>0</v>
      </c>
      <c r="AD19" s="47">
        <f t="shared" si="45"/>
        <v>0</v>
      </c>
      <c r="AE19" s="47">
        <f t="shared" si="45"/>
        <v>0</v>
      </c>
      <c r="AF19" s="47">
        <f t="shared" si="45"/>
        <v>0</v>
      </c>
      <c r="AG19" s="47">
        <f t="shared" si="45"/>
        <v>0</v>
      </c>
      <c r="AH19" s="47">
        <f t="shared" si="45"/>
        <v>0</v>
      </c>
      <c r="AI19" s="1088">
        <f t="shared" si="45"/>
        <v>0</v>
      </c>
      <c r="AJ19" s="47">
        <f t="shared" si="44"/>
        <v>0</v>
      </c>
      <c r="AK19" s="47">
        <f t="shared" si="44"/>
        <v>4296.2690000000002</v>
      </c>
      <c r="AL19" s="47">
        <f t="shared" si="44"/>
        <v>0</v>
      </c>
      <c r="AM19" s="47">
        <f t="shared" si="44"/>
        <v>0</v>
      </c>
      <c r="AN19" s="47">
        <f t="shared" si="44"/>
        <v>141.97999999999999</v>
      </c>
      <c r="AO19" s="47">
        <f t="shared" si="44"/>
        <v>47.02</v>
      </c>
      <c r="AP19" s="47">
        <f t="shared" si="44"/>
        <v>0</v>
      </c>
      <c r="AQ19" s="47">
        <f t="shared" si="44"/>
        <v>0</v>
      </c>
      <c r="AR19" s="47">
        <f t="shared" si="44"/>
        <v>0</v>
      </c>
      <c r="AS19" s="47">
        <f t="shared" si="44"/>
        <v>0</v>
      </c>
      <c r="AT19" s="47">
        <f t="shared" si="44"/>
        <v>0</v>
      </c>
      <c r="AU19" s="47">
        <f t="shared" si="44"/>
        <v>0</v>
      </c>
      <c r="AV19" s="47">
        <f t="shared" si="44"/>
        <v>0</v>
      </c>
      <c r="AW19" s="47">
        <f t="shared" si="44"/>
        <v>0</v>
      </c>
      <c r="AX19" s="47">
        <f t="shared" si="44"/>
        <v>0</v>
      </c>
      <c r="AY19" s="47">
        <f t="shared" si="44"/>
        <v>0</v>
      </c>
      <c r="AZ19" s="47">
        <f t="shared" si="44"/>
        <v>0</v>
      </c>
      <c r="BA19" s="47">
        <f t="shared" si="44"/>
        <v>0</v>
      </c>
      <c r="BB19" s="47">
        <f t="shared" si="44"/>
        <v>0</v>
      </c>
      <c r="BC19" s="47">
        <f t="shared" si="44"/>
        <v>0</v>
      </c>
      <c r="BD19" s="47">
        <f t="shared" si="44"/>
        <v>1161.932</v>
      </c>
      <c r="BE19" s="47">
        <f t="shared" si="44"/>
        <v>1010.6089999999999</v>
      </c>
      <c r="BF19" s="47">
        <f>+BF20+BF24+BF29</f>
        <v>0</v>
      </c>
      <c r="BG19" s="47">
        <f t="shared" ref="BG19:BO19" si="46">+BG20+BG24+BG29</f>
        <v>12.486000000000001</v>
      </c>
      <c r="BH19" s="47">
        <f t="shared" si="46"/>
        <v>0</v>
      </c>
      <c r="BI19" s="47">
        <f t="shared" si="46"/>
        <v>0</v>
      </c>
      <c r="BJ19" s="47">
        <f t="shared" si="46"/>
        <v>186.77799999999999</v>
      </c>
      <c r="BK19" s="47">
        <f t="shared" si="46"/>
        <v>0</v>
      </c>
      <c r="BL19" s="47">
        <f t="shared" si="46"/>
        <v>0</v>
      </c>
      <c r="BM19" s="47">
        <f t="shared" si="46"/>
        <v>1547.758</v>
      </c>
      <c r="BN19" s="47">
        <f t="shared" si="46"/>
        <v>187.70599999999999</v>
      </c>
      <c r="BO19" s="1088">
        <f t="shared" si="46"/>
        <v>0</v>
      </c>
      <c r="BP19" s="47">
        <f t="shared" si="44"/>
        <v>0</v>
      </c>
      <c r="BQ19" s="88">
        <f>+F19/C19*100</f>
        <v>53.020051226237427</v>
      </c>
      <c r="BR19" s="88">
        <f>+G19/D19*100</f>
        <v>21.630593243154006</v>
      </c>
      <c r="BS19" s="88">
        <f t="shared" si="43"/>
        <v>54.590457433290986</v>
      </c>
      <c r="BT19" s="48"/>
      <c r="BU19" s="12"/>
      <c r="BV19" s="12"/>
      <c r="BW19" s="12"/>
      <c r="BX19" s="12"/>
      <c r="BY19" s="12"/>
      <c r="BZ19" s="12"/>
      <c r="CA19" s="12"/>
      <c r="CB19" s="12"/>
      <c r="CC19" s="12"/>
      <c r="CD19" s="12"/>
      <c r="CE19" s="12"/>
    </row>
    <row r="20" spans="1:84" ht="15" customHeight="1" x14ac:dyDescent="0.25">
      <c r="A20" s="61" t="s">
        <v>52</v>
      </c>
      <c r="B20" s="46" t="s">
        <v>5</v>
      </c>
      <c r="C20" s="47">
        <f t="shared" ref="C20:BP20" si="47">+C21</f>
        <v>189</v>
      </c>
      <c r="D20" s="47">
        <f t="shared" si="47"/>
        <v>0</v>
      </c>
      <c r="E20" s="47">
        <f t="shared" si="47"/>
        <v>189</v>
      </c>
      <c r="F20" s="47">
        <f t="shared" si="47"/>
        <v>189</v>
      </c>
      <c r="G20" s="47">
        <f t="shared" si="47"/>
        <v>0</v>
      </c>
      <c r="H20" s="47">
        <f t="shared" si="47"/>
        <v>0</v>
      </c>
      <c r="I20" s="47">
        <f t="shared" si="47"/>
        <v>0</v>
      </c>
      <c r="J20" s="47">
        <f t="shared" si="47"/>
        <v>0</v>
      </c>
      <c r="K20" s="47">
        <f t="shared" si="47"/>
        <v>0</v>
      </c>
      <c r="L20" s="47">
        <f t="shared" si="47"/>
        <v>0</v>
      </c>
      <c r="M20" s="47">
        <f t="shared" si="47"/>
        <v>0</v>
      </c>
      <c r="N20" s="47">
        <f t="shared" si="47"/>
        <v>0</v>
      </c>
      <c r="O20" s="47">
        <f t="shared" si="47"/>
        <v>0</v>
      </c>
      <c r="P20" s="47">
        <f t="shared" si="47"/>
        <v>0</v>
      </c>
      <c r="Q20" s="47">
        <f t="shared" si="47"/>
        <v>0</v>
      </c>
      <c r="R20" s="47">
        <f t="shared" si="47"/>
        <v>0</v>
      </c>
      <c r="S20" s="47">
        <f t="shared" si="47"/>
        <v>0</v>
      </c>
      <c r="T20" s="47">
        <f t="shared" si="47"/>
        <v>0</v>
      </c>
      <c r="U20" s="47">
        <f t="shared" si="47"/>
        <v>0</v>
      </c>
      <c r="V20" s="47">
        <f t="shared" si="47"/>
        <v>0</v>
      </c>
      <c r="W20" s="47">
        <f t="shared" si="47"/>
        <v>0</v>
      </c>
      <c r="X20" s="47">
        <f t="shared" si="47"/>
        <v>0</v>
      </c>
      <c r="Y20" s="47">
        <f t="shared" si="47"/>
        <v>0</v>
      </c>
      <c r="Z20" s="47">
        <f t="shared" si="47"/>
        <v>0</v>
      </c>
      <c r="AA20" s="47">
        <f t="shared" si="47"/>
        <v>0</v>
      </c>
      <c r="AB20" s="47">
        <f t="shared" si="47"/>
        <v>0</v>
      </c>
      <c r="AC20" s="47">
        <f t="shared" si="47"/>
        <v>0</v>
      </c>
      <c r="AD20" s="47">
        <f t="shared" si="47"/>
        <v>0</v>
      </c>
      <c r="AE20" s="47">
        <f t="shared" si="47"/>
        <v>0</v>
      </c>
      <c r="AF20" s="47">
        <f t="shared" si="47"/>
        <v>0</v>
      </c>
      <c r="AG20" s="47">
        <f t="shared" si="47"/>
        <v>0</v>
      </c>
      <c r="AH20" s="47">
        <f t="shared" si="47"/>
        <v>0</v>
      </c>
      <c r="AI20" s="1088">
        <f t="shared" si="47"/>
        <v>0</v>
      </c>
      <c r="AJ20" s="47">
        <f t="shared" si="47"/>
        <v>0</v>
      </c>
      <c r="AK20" s="47">
        <f t="shared" si="47"/>
        <v>189</v>
      </c>
      <c r="AL20" s="47">
        <f t="shared" si="47"/>
        <v>0</v>
      </c>
      <c r="AM20" s="47">
        <f t="shared" si="47"/>
        <v>0</v>
      </c>
      <c r="AN20" s="47">
        <f t="shared" si="47"/>
        <v>141.97999999999999</v>
      </c>
      <c r="AO20" s="47">
        <f t="shared" si="47"/>
        <v>47.02</v>
      </c>
      <c r="AP20" s="47">
        <f t="shared" si="47"/>
        <v>0</v>
      </c>
      <c r="AQ20" s="47">
        <f t="shared" si="47"/>
        <v>0</v>
      </c>
      <c r="AR20" s="47">
        <f t="shared" si="47"/>
        <v>0</v>
      </c>
      <c r="AS20" s="47">
        <f t="shared" si="47"/>
        <v>0</v>
      </c>
      <c r="AT20" s="47">
        <f t="shared" si="47"/>
        <v>0</v>
      </c>
      <c r="AU20" s="47">
        <f t="shared" si="47"/>
        <v>0</v>
      </c>
      <c r="AV20" s="47">
        <f t="shared" si="47"/>
        <v>0</v>
      </c>
      <c r="AW20" s="47">
        <f t="shared" si="47"/>
        <v>0</v>
      </c>
      <c r="AX20" s="47">
        <f t="shared" si="47"/>
        <v>0</v>
      </c>
      <c r="AY20" s="47">
        <f t="shared" si="47"/>
        <v>0</v>
      </c>
      <c r="AZ20" s="47">
        <f t="shared" si="47"/>
        <v>0</v>
      </c>
      <c r="BA20" s="47">
        <f t="shared" si="47"/>
        <v>0</v>
      </c>
      <c r="BB20" s="47">
        <f t="shared" si="47"/>
        <v>0</v>
      </c>
      <c r="BC20" s="47">
        <f t="shared" si="47"/>
        <v>0</v>
      </c>
      <c r="BD20" s="47">
        <f t="shared" si="47"/>
        <v>0</v>
      </c>
      <c r="BE20" s="47">
        <f t="shared" si="47"/>
        <v>0</v>
      </c>
      <c r="BF20" s="47">
        <f t="shared" si="47"/>
        <v>0</v>
      </c>
      <c r="BG20" s="47">
        <f t="shared" si="47"/>
        <v>0</v>
      </c>
      <c r="BH20" s="47">
        <f t="shared" si="47"/>
        <v>0</v>
      </c>
      <c r="BI20" s="47">
        <f t="shared" si="47"/>
        <v>0</v>
      </c>
      <c r="BJ20" s="47">
        <f t="shared" si="47"/>
        <v>0</v>
      </c>
      <c r="BK20" s="47">
        <f t="shared" si="47"/>
        <v>0</v>
      </c>
      <c r="BL20" s="47">
        <f t="shared" si="47"/>
        <v>0</v>
      </c>
      <c r="BM20" s="47">
        <f t="shared" si="47"/>
        <v>0</v>
      </c>
      <c r="BN20" s="47">
        <f t="shared" si="47"/>
        <v>0</v>
      </c>
      <c r="BO20" s="1088">
        <f t="shared" si="47"/>
        <v>0</v>
      </c>
      <c r="BP20" s="47">
        <f t="shared" si="47"/>
        <v>0</v>
      </c>
      <c r="BQ20" s="88">
        <f t="shared" ref="BQ20:BQ29" si="48">+F20/C20*100</f>
        <v>100</v>
      </c>
      <c r="BR20" s="88"/>
      <c r="BS20" s="88">
        <f t="shared" si="43"/>
        <v>100</v>
      </c>
      <c r="BT20" s="48"/>
      <c r="BU20" s="12"/>
      <c r="BV20" s="12"/>
      <c r="BW20" s="12"/>
      <c r="BX20" s="12"/>
      <c r="BY20" s="12"/>
      <c r="BZ20" s="12"/>
      <c r="CA20" s="12"/>
      <c r="CB20" s="12"/>
      <c r="CC20" s="12"/>
      <c r="CD20" s="12"/>
      <c r="CE20" s="12"/>
    </row>
    <row r="21" spans="1:84" s="19" customFormat="1" x14ac:dyDescent="0.25">
      <c r="A21" s="62" t="s">
        <v>6</v>
      </c>
      <c r="B21" s="63" t="s">
        <v>7</v>
      </c>
      <c r="C21" s="51">
        <f t="shared" ref="C21:BP21" si="49">SUM(C22:C23)</f>
        <v>189</v>
      </c>
      <c r="D21" s="51">
        <f t="shared" si="49"/>
        <v>0</v>
      </c>
      <c r="E21" s="51">
        <f t="shared" si="49"/>
        <v>189</v>
      </c>
      <c r="F21" s="51">
        <f t="shared" si="49"/>
        <v>189</v>
      </c>
      <c r="G21" s="51">
        <f t="shared" si="49"/>
        <v>0</v>
      </c>
      <c r="H21" s="51">
        <f t="shared" si="49"/>
        <v>0</v>
      </c>
      <c r="I21" s="51">
        <f t="shared" si="49"/>
        <v>0</v>
      </c>
      <c r="J21" s="51">
        <f t="shared" si="49"/>
        <v>0</v>
      </c>
      <c r="K21" s="51">
        <f t="shared" si="49"/>
        <v>0</v>
      </c>
      <c r="L21" s="51">
        <f t="shared" si="49"/>
        <v>0</v>
      </c>
      <c r="M21" s="51">
        <f t="shared" si="49"/>
        <v>0</v>
      </c>
      <c r="N21" s="51">
        <f t="shared" si="49"/>
        <v>0</v>
      </c>
      <c r="O21" s="51">
        <f t="shared" si="49"/>
        <v>0</v>
      </c>
      <c r="P21" s="51">
        <f t="shared" si="49"/>
        <v>0</v>
      </c>
      <c r="Q21" s="51">
        <f t="shared" si="49"/>
        <v>0</v>
      </c>
      <c r="R21" s="51">
        <f t="shared" ref="R21:Z21" si="50">SUM(R22:R23)</f>
        <v>0</v>
      </c>
      <c r="S21" s="51">
        <f t="shared" si="50"/>
        <v>0</v>
      </c>
      <c r="T21" s="51">
        <f t="shared" si="50"/>
        <v>0</v>
      </c>
      <c r="U21" s="51">
        <f t="shared" si="50"/>
        <v>0</v>
      </c>
      <c r="V21" s="51">
        <f t="shared" si="50"/>
        <v>0</v>
      </c>
      <c r="W21" s="51">
        <f t="shared" si="50"/>
        <v>0</v>
      </c>
      <c r="X21" s="51">
        <f t="shared" si="50"/>
        <v>0</v>
      </c>
      <c r="Y21" s="51">
        <f t="shared" si="50"/>
        <v>0</v>
      </c>
      <c r="Z21" s="51">
        <f t="shared" si="50"/>
        <v>0</v>
      </c>
      <c r="AA21" s="51">
        <f>SUM(AA22:AA23)</f>
        <v>0</v>
      </c>
      <c r="AB21" s="51">
        <f t="shared" ref="AB21" si="51">SUM(AB22:AB23)</f>
        <v>0</v>
      </c>
      <c r="AC21" s="51">
        <f t="shared" ref="AC21" si="52">SUM(AC22:AC23)</f>
        <v>0</v>
      </c>
      <c r="AD21" s="51">
        <f t="shared" ref="AD21" si="53">SUM(AD22:AD23)</f>
        <v>0</v>
      </c>
      <c r="AE21" s="51">
        <f t="shared" ref="AE21" si="54">SUM(AE22:AE23)</f>
        <v>0</v>
      </c>
      <c r="AF21" s="51">
        <f t="shared" ref="AF21" si="55">SUM(AF22:AF23)</f>
        <v>0</v>
      </c>
      <c r="AG21" s="51">
        <f t="shared" ref="AG21" si="56">SUM(AG22:AG23)</f>
        <v>0</v>
      </c>
      <c r="AH21" s="51">
        <f t="shared" ref="AH21" si="57">SUM(AH22:AH23)</f>
        <v>0</v>
      </c>
      <c r="AI21" s="51">
        <f t="shared" ref="AI21" si="58">SUM(AI22:AI23)</f>
        <v>0</v>
      </c>
      <c r="AJ21" s="51">
        <f t="shared" si="49"/>
        <v>0</v>
      </c>
      <c r="AK21" s="51">
        <f t="shared" si="49"/>
        <v>189</v>
      </c>
      <c r="AL21" s="51">
        <f t="shared" si="49"/>
        <v>0</v>
      </c>
      <c r="AM21" s="51">
        <f t="shared" si="49"/>
        <v>0</v>
      </c>
      <c r="AN21" s="51">
        <f t="shared" si="49"/>
        <v>141.97999999999999</v>
      </c>
      <c r="AO21" s="51">
        <f t="shared" si="49"/>
        <v>47.02</v>
      </c>
      <c r="AP21" s="51">
        <f t="shared" si="49"/>
        <v>0</v>
      </c>
      <c r="AQ21" s="51">
        <f t="shared" si="49"/>
        <v>0</v>
      </c>
      <c r="AR21" s="51">
        <f t="shared" si="49"/>
        <v>0</v>
      </c>
      <c r="AS21" s="51">
        <f t="shared" si="49"/>
        <v>0</v>
      </c>
      <c r="AT21" s="51">
        <f t="shared" si="49"/>
        <v>0</v>
      </c>
      <c r="AU21" s="51">
        <f t="shared" si="49"/>
        <v>0</v>
      </c>
      <c r="AV21" s="51">
        <f t="shared" ref="AV21:BE21" si="59">SUM(AV22:AV23)</f>
        <v>0</v>
      </c>
      <c r="AW21" s="51">
        <f t="shared" si="59"/>
        <v>0</v>
      </c>
      <c r="AX21" s="51">
        <f t="shared" si="59"/>
        <v>0</v>
      </c>
      <c r="AY21" s="51">
        <f t="shared" si="59"/>
        <v>0</v>
      </c>
      <c r="AZ21" s="51">
        <f t="shared" si="59"/>
        <v>0</v>
      </c>
      <c r="BA21" s="51">
        <f t="shared" si="59"/>
        <v>0</v>
      </c>
      <c r="BB21" s="51">
        <f t="shared" si="59"/>
        <v>0</v>
      </c>
      <c r="BC21" s="51">
        <f t="shared" si="59"/>
        <v>0</v>
      </c>
      <c r="BD21" s="51">
        <f t="shared" si="59"/>
        <v>0</v>
      </c>
      <c r="BE21" s="51">
        <f t="shared" si="59"/>
        <v>0</v>
      </c>
      <c r="BF21" s="51">
        <f>SUM(BF22:BF23)</f>
        <v>0</v>
      </c>
      <c r="BG21" s="51">
        <f t="shared" ref="BG21" si="60">SUM(BG22:BG23)</f>
        <v>0</v>
      </c>
      <c r="BH21" s="51">
        <f t="shared" ref="BH21" si="61">SUM(BH22:BH23)</f>
        <v>0</v>
      </c>
      <c r="BI21" s="51">
        <f t="shared" ref="BI21" si="62">SUM(BI22:BI23)</f>
        <v>0</v>
      </c>
      <c r="BJ21" s="51">
        <f t="shared" ref="BJ21" si="63">SUM(BJ22:BJ23)</f>
        <v>0</v>
      </c>
      <c r="BK21" s="51">
        <f t="shared" ref="BK21" si="64">SUM(BK22:BK23)</f>
        <v>0</v>
      </c>
      <c r="BL21" s="51">
        <f t="shared" ref="BL21" si="65">SUM(BL22:BL23)</f>
        <v>0</v>
      </c>
      <c r="BM21" s="51">
        <f t="shared" ref="BM21" si="66">SUM(BM22:BM23)</f>
        <v>0</v>
      </c>
      <c r="BN21" s="47">
        <f t="shared" ref="BN21" si="67">SUM(BN22:BN23)</f>
        <v>0</v>
      </c>
      <c r="BO21" s="51">
        <f t="shared" ref="BO21" si="68">SUM(BO22:BO23)</f>
        <v>0</v>
      </c>
      <c r="BP21" s="51">
        <f t="shared" si="49"/>
        <v>0</v>
      </c>
      <c r="BQ21" s="88">
        <f t="shared" si="48"/>
        <v>100</v>
      </c>
      <c r="BR21" s="88"/>
      <c r="BS21" s="88">
        <f t="shared" si="43"/>
        <v>100</v>
      </c>
      <c r="BT21" s="64"/>
      <c r="BU21" s="6"/>
      <c r="BV21" s="6"/>
      <c r="BW21" s="6"/>
      <c r="BX21" s="6"/>
      <c r="BY21" s="6"/>
      <c r="BZ21" s="6"/>
      <c r="CA21" s="6"/>
      <c r="CB21" s="6"/>
      <c r="CC21" s="6"/>
      <c r="CD21" s="6"/>
      <c r="CE21" s="6"/>
    </row>
    <row r="22" spans="1:84" s="1" customFormat="1" x14ac:dyDescent="0.25">
      <c r="A22" s="65">
        <v>1</v>
      </c>
      <c r="B22" s="66" t="s">
        <v>215</v>
      </c>
      <c r="C22" s="38">
        <f>+D22+E22</f>
        <v>41.826000000000001</v>
      </c>
      <c r="D22" s="38"/>
      <c r="E22" s="38">
        <v>41.826000000000001</v>
      </c>
      <c r="F22" s="38">
        <f>+G22+AK22</f>
        <v>41.826000000000001</v>
      </c>
      <c r="G22" s="38">
        <f>SUM(H22:AJ22)</f>
        <v>0</v>
      </c>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1091"/>
      <c r="AJ22" s="54"/>
      <c r="AK22" s="38">
        <f>SUM(AL22:BP22)</f>
        <v>41.826000000000001</v>
      </c>
      <c r="AL22" s="54"/>
      <c r="AM22" s="54"/>
      <c r="AN22" s="54">
        <v>41.826000000000001</v>
      </c>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1091"/>
      <c r="BP22" s="54"/>
      <c r="BQ22" s="34">
        <f t="shared" si="48"/>
        <v>100</v>
      </c>
      <c r="BR22" s="34"/>
      <c r="BS22" s="34">
        <f t="shared" si="43"/>
        <v>100</v>
      </c>
      <c r="BT22" s="55"/>
      <c r="BU22" s="13"/>
      <c r="BV22" s="13"/>
      <c r="BW22" s="13"/>
      <c r="BX22" s="13"/>
      <c r="BY22" s="13"/>
      <c r="BZ22" s="13"/>
      <c r="CA22" s="13"/>
      <c r="CB22" s="13"/>
      <c r="CC22" s="13"/>
      <c r="CD22" s="13"/>
      <c r="CE22" s="13"/>
    </row>
    <row r="23" spans="1:84" s="1" customFormat="1" x14ac:dyDescent="0.25">
      <c r="A23" s="65">
        <v>2</v>
      </c>
      <c r="B23" s="67" t="s">
        <v>216</v>
      </c>
      <c r="C23" s="38">
        <f t="shared" ref="C23:C35" si="69">+D23+E23</f>
        <v>147.17400000000001</v>
      </c>
      <c r="D23" s="38"/>
      <c r="E23" s="38">
        <v>147.17400000000001</v>
      </c>
      <c r="F23" s="38">
        <f>+G23+AK23</f>
        <v>147.17400000000001</v>
      </c>
      <c r="G23" s="38">
        <f>SUM(H23:AJ23)</f>
        <v>0</v>
      </c>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1091"/>
      <c r="AJ23" s="54"/>
      <c r="AK23" s="38">
        <f>SUM(AL23:BP23)</f>
        <v>147.17400000000001</v>
      </c>
      <c r="AL23" s="54"/>
      <c r="AM23" s="54"/>
      <c r="AN23" s="54">
        <v>100.154</v>
      </c>
      <c r="AO23" s="54">
        <v>47.02</v>
      </c>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1091"/>
      <c r="BP23" s="54"/>
      <c r="BQ23" s="34">
        <f t="shared" si="48"/>
        <v>100</v>
      </c>
      <c r="BR23" s="34"/>
      <c r="BS23" s="34">
        <f t="shared" si="43"/>
        <v>100</v>
      </c>
      <c r="BT23" s="68"/>
      <c r="BU23" s="13"/>
      <c r="BV23" s="13"/>
      <c r="BW23" s="13"/>
      <c r="BX23" s="13"/>
      <c r="BY23" s="13"/>
      <c r="BZ23" s="13"/>
      <c r="CA23" s="13"/>
      <c r="CB23" s="13"/>
      <c r="CC23" s="13"/>
      <c r="CD23" s="13"/>
      <c r="CE23" s="13"/>
    </row>
    <row r="24" spans="1:84" x14ac:dyDescent="0.25">
      <c r="A24" s="61" t="s">
        <v>78</v>
      </c>
      <c r="B24" s="46" t="s">
        <v>217</v>
      </c>
      <c r="C24" s="47">
        <f t="shared" ref="C24:BP24" si="70">SUM(C25:C28)</f>
        <v>2896.7840000000006</v>
      </c>
      <c r="D24" s="47">
        <f t="shared" si="70"/>
        <v>393.73400000000004</v>
      </c>
      <c r="E24" s="47">
        <f t="shared" si="70"/>
        <v>2503.0500000000002</v>
      </c>
      <c r="F24" s="47">
        <f t="shared" si="70"/>
        <v>1631.972</v>
      </c>
      <c r="G24" s="47">
        <f t="shared" si="70"/>
        <v>85.167000000000002</v>
      </c>
      <c r="H24" s="47">
        <f t="shared" si="70"/>
        <v>0</v>
      </c>
      <c r="I24" s="47">
        <f t="shared" si="70"/>
        <v>0</v>
      </c>
      <c r="J24" s="47">
        <f t="shared" si="70"/>
        <v>0</v>
      </c>
      <c r="K24" s="47">
        <f t="shared" si="70"/>
        <v>4.4000000000000004</v>
      </c>
      <c r="L24" s="47">
        <f t="shared" si="70"/>
        <v>0</v>
      </c>
      <c r="M24" s="47">
        <f t="shared" si="70"/>
        <v>0</v>
      </c>
      <c r="N24" s="47">
        <f t="shared" si="70"/>
        <v>0</v>
      </c>
      <c r="O24" s="47">
        <f t="shared" si="70"/>
        <v>0</v>
      </c>
      <c r="P24" s="47">
        <f t="shared" si="70"/>
        <v>16.34</v>
      </c>
      <c r="Q24" s="47">
        <f t="shared" si="70"/>
        <v>0</v>
      </c>
      <c r="R24" s="47">
        <f t="shared" si="70"/>
        <v>0</v>
      </c>
      <c r="S24" s="47">
        <f t="shared" si="70"/>
        <v>0</v>
      </c>
      <c r="T24" s="47">
        <f t="shared" si="70"/>
        <v>63.792000000000002</v>
      </c>
      <c r="U24" s="47">
        <f t="shared" si="70"/>
        <v>0</v>
      </c>
      <c r="V24" s="47">
        <f t="shared" si="70"/>
        <v>0</v>
      </c>
      <c r="W24" s="47">
        <f t="shared" si="70"/>
        <v>0</v>
      </c>
      <c r="X24" s="47">
        <f t="shared" si="70"/>
        <v>0</v>
      </c>
      <c r="Y24" s="47">
        <f t="shared" si="70"/>
        <v>0.63500000000000001</v>
      </c>
      <c r="Z24" s="47">
        <f t="shared" si="70"/>
        <v>0</v>
      </c>
      <c r="AA24" s="47">
        <f>SUM(AA25:AA28)</f>
        <v>0</v>
      </c>
      <c r="AB24" s="47">
        <f t="shared" ref="AB24" si="71">SUM(AB25:AB28)</f>
        <v>0</v>
      </c>
      <c r="AC24" s="47">
        <f t="shared" ref="AC24" si="72">SUM(AC25:AC28)</f>
        <v>0</v>
      </c>
      <c r="AD24" s="47">
        <f t="shared" ref="AD24:AI24" si="73">SUM(AD25:AD28)</f>
        <v>0</v>
      </c>
      <c r="AE24" s="47">
        <f t="shared" si="73"/>
        <v>0</v>
      </c>
      <c r="AF24" s="47">
        <f t="shared" si="73"/>
        <v>0</v>
      </c>
      <c r="AG24" s="47">
        <f t="shared" si="73"/>
        <v>0</v>
      </c>
      <c r="AH24" s="47">
        <f t="shared" si="73"/>
        <v>0</v>
      </c>
      <c r="AI24" s="1088">
        <f t="shared" si="73"/>
        <v>0</v>
      </c>
      <c r="AJ24" s="47">
        <f t="shared" si="70"/>
        <v>0</v>
      </c>
      <c r="AK24" s="47">
        <f t="shared" si="70"/>
        <v>1546.8050000000001</v>
      </c>
      <c r="AL24" s="47">
        <f t="shared" si="70"/>
        <v>0</v>
      </c>
      <c r="AM24" s="47">
        <f t="shared" si="70"/>
        <v>0</v>
      </c>
      <c r="AN24" s="47">
        <f t="shared" si="70"/>
        <v>0</v>
      </c>
      <c r="AO24" s="47">
        <f t="shared" si="70"/>
        <v>0</v>
      </c>
      <c r="AP24" s="47">
        <f t="shared" si="70"/>
        <v>0</v>
      </c>
      <c r="AQ24" s="47">
        <f t="shared" si="70"/>
        <v>0</v>
      </c>
      <c r="AR24" s="47">
        <f t="shared" si="70"/>
        <v>0</v>
      </c>
      <c r="AS24" s="47">
        <f t="shared" si="70"/>
        <v>0</v>
      </c>
      <c r="AT24" s="47">
        <f t="shared" si="70"/>
        <v>0</v>
      </c>
      <c r="AU24" s="47">
        <f t="shared" si="70"/>
        <v>0</v>
      </c>
      <c r="AV24" s="47">
        <f t="shared" si="70"/>
        <v>0</v>
      </c>
      <c r="AW24" s="47">
        <f t="shared" si="70"/>
        <v>0</v>
      </c>
      <c r="AX24" s="47">
        <f t="shared" si="70"/>
        <v>0</v>
      </c>
      <c r="AY24" s="47">
        <f t="shared" si="70"/>
        <v>0</v>
      </c>
      <c r="AZ24" s="47">
        <f t="shared" si="70"/>
        <v>0</v>
      </c>
      <c r="BA24" s="47">
        <f t="shared" si="70"/>
        <v>0</v>
      </c>
      <c r="BB24" s="47">
        <f t="shared" si="70"/>
        <v>0</v>
      </c>
      <c r="BC24" s="47">
        <f t="shared" si="70"/>
        <v>0</v>
      </c>
      <c r="BD24" s="47">
        <f t="shared" si="70"/>
        <v>1161.932</v>
      </c>
      <c r="BE24" s="47">
        <f t="shared" si="70"/>
        <v>23.094999999999999</v>
      </c>
      <c r="BF24" s="47">
        <f>SUM(BF25:BF28)</f>
        <v>0</v>
      </c>
      <c r="BG24" s="47">
        <f t="shared" ref="BG24" si="74">SUM(BG25:BG28)</f>
        <v>0</v>
      </c>
      <c r="BH24" s="47">
        <f t="shared" ref="BH24" si="75">SUM(BH25:BH28)</f>
        <v>0</v>
      </c>
      <c r="BI24" s="47">
        <f t="shared" ref="BI24" si="76">SUM(BI25:BI28)</f>
        <v>0</v>
      </c>
      <c r="BJ24" s="47">
        <f t="shared" ref="BJ24:BO24" si="77">SUM(BJ25:BJ28)</f>
        <v>186.77799999999999</v>
      </c>
      <c r="BK24" s="47">
        <f t="shared" si="77"/>
        <v>0</v>
      </c>
      <c r="BL24" s="47">
        <f t="shared" si="77"/>
        <v>0</v>
      </c>
      <c r="BM24" s="47">
        <f t="shared" si="77"/>
        <v>0</v>
      </c>
      <c r="BN24" s="47">
        <f t="shared" si="77"/>
        <v>175</v>
      </c>
      <c r="BO24" s="1088">
        <f t="shared" si="77"/>
        <v>0</v>
      </c>
      <c r="BP24" s="47">
        <f t="shared" si="70"/>
        <v>0</v>
      </c>
      <c r="BQ24" s="88">
        <f t="shared" si="48"/>
        <v>56.337372755441883</v>
      </c>
      <c r="BR24" s="88">
        <f>+G24/D24*100</f>
        <v>21.630593243154006</v>
      </c>
      <c r="BS24" s="34">
        <f t="shared" si="43"/>
        <v>61.796807894368868</v>
      </c>
      <c r="BT24" s="48"/>
      <c r="BU24" s="12"/>
      <c r="BV24" s="12"/>
      <c r="BW24" s="12"/>
      <c r="BX24" s="12"/>
      <c r="BY24" s="12"/>
      <c r="BZ24" s="12"/>
      <c r="CA24" s="12"/>
      <c r="CB24" s="12"/>
      <c r="CC24" s="12"/>
      <c r="CD24" s="12"/>
      <c r="CE24" s="12"/>
    </row>
    <row r="25" spans="1:84" x14ac:dyDescent="0.25">
      <c r="A25" s="69" t="s">
        <v>8</v>
      </c>
      <c r="B25" s="40" t="s">
        <v>19</v>
      </c>
      <c r="C25" s="38">
        <f>+D25+E25</f>
        <v>2796.2470000000003</v>
      </c>
      <c r="D25" s="38">
        <v>293.197</v>
      </c>
      <c r="E25" s="38">
        <v>2503.0500000000002</v>
      </c>
      <c r="F25" s="38">
        <f>+G25+AK25</f>
        <v>1546.8050000000001</v>
      </c>
      <c r="G25" s="38">
        <f>SUM(H25:AJ25)</f>
        <v>0</v>
      </c>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1091"/>
      <c r="AJ25" s="54"/>
      <c r="AK25" s="38">
        <f>SUM(AL25:BP25)</f>
        <v>1546.8050000000001</v>
      </c>
      <c r="AL25" s="54"/>
      <c r="AM25" s="54"/>
      <c r="AN25" s="54"/>
      <c r="AO25" s="54"/>
      <c r="AP25" s="54"/>
      <c r="AQ25" s="54"/>
      <c r="AR25" s="54"/>
      <c r="AS25" s="54"/>
      <c r="AT25" s="54"/>
      <c r="AU25" s="54"/>
      <c r="AV25" s="54"/>
      <c r="AW25" s="54"/>
      <c r="AX25" s="54"/>
      <c r="AY25" s="54"/>
      <c r="AZ25" s="54"/>
      <c r="BA25" s="54"/>
      <c r="BB25" s="54"/>
      <c r="BC25" s="54"/>
      <c r="BD25" s="54">
        <v>1161.932</v>
      </c>
      <c r="BE25" s="54">
        <v>23.094999999999999</v>
      </c>
      <c r="BF25" s="54"/>
      <c r="BG25" s="54"/>
      <c r="BH25" s="54"/>
      <c r="BI25" s="54"/>
      <c r="BJ25" s="54">
        <v>186.77799999999999</v>
      </c>
      <c r="BK25" s="54"/>
      <c r="BL25" s="54"/>
      <c r="BM25" s="54"/>
      <c r="BN25" s="54">
        <v>175</v>
      </c>
      <c r="BO25" s="1091"/>
      <c r="BP25" s="54"/>
      <c r="BQ25" s="34">
        <f t="shared" si="48"/>
        <v>55.31718049228126</v>
      </c>
      <c r="BR25" s="34">
        <f>+G25/D25*100</f>
        <v>0</v>
      </c>
      <c r="BS25" s="34">
        <f t="shared" si="43"/>
        <v>61.796807894368868</v>
      </c>
      <c r="BT25" s="55"/>
      <c r="BU25" s="17"/>
      <c r="BV25" s="17"/>
      <c r="BW25" s="17"/>
      <c r="BX25" s="17"/>
      <c r="BY25" s="17"/>
      <c r="BZ25" s="17"/>
      <c r="CA25" s="17"/>
      <c r="CB25" s="17"/>
      <c r="CC25" s="17"/>
      <c r="CD25" s="17"/>
      <c r="CE25" s="17"/>
      <c r="CF25" s="17"/>
    </row>
    <row r="26" spans="1:84" ht="21" customHeight="1" x14ac:dyDescent="0.25">
      <c r="A26" s="69" t="s">
        <v>9</v>
      </c>
      <c r="B26" s="40" t="s">
        <v>16</v>
      </c>
      <c r="C26" s="38">
        <f t="shared" si="69"/>
        <v>36.537999999999982</v>
      </c>
      <c r="D26" s="38">
        <f>265.323-228.785</f>
        <v>36.537999999999982</v>
      </c>
      <c r="E26" s="54"/>
      <c r="F26" s="38">
        <f>+G26+AK26</f>
        <v>29.408000000000001</v>
      </c>
      <c r="G26" s="38">
        <f>SUM(H26:AJ26)</f>
        <v>29.408000000000001</v>
      </c>
      <c r="H26" s="54"/>
      <c r="I26" s="54"/>
      <c r="J26" s="54"/>
      <c r="K26" s="54"/>
      <c r="L26" s="54"/>
      <c r="M26" s="54"/>
      <c r="N26" s="54"/>
      <c r="O26" s="54"/>
      <c r="P26" s="54"/>
      <c r="Q26" s="54"/>
      <c r="R26" s="54"/>
      <c r="S26" s="54"/>
      <c r="T26" s="54">
        <v>28.773</v>
      </c>
      <c r="U26" s="54"/>
      <c r="V26" s="54"/>
      <c r="W26" s="54"/>
      <c r="X26" s="54"/>
      <c r="Y26" s="54">
        <v>0.63500000000000001</v>
      </c>
      <c r="Z26" s="54"/>
      <c r="AA26" s="54"/>
      <c r="AB26" s="54"/>
      <c r="AC26" s="54"/>
      <c r="AD26" s="54"/>
      <c r="AE26" s="54"/>
      <c r="AF26" s="54"/>
      <c r="AG26" s="54"/>
      <c r="AH26" s="54"/>
      <c r="AI26" s="1091"/>
      <c r="AJ26" s="54"/>
      <c r="AK26" s="38">
        <f>SUM(AL26:BP26)</f>
        <v>0</v>
      </c>
      <c r="AL26" s="54"/>
      <c r="AM26" s="54"/>
      <c r="AN26" s="54"/>
      <c r="AO26" s="54" t="s">
        <v>209</v>
      </c>
      <c r="AP26" s="54"/>
      <c r="AQ26" s="54"/>
      <c r="AR26" s="54"/>
      <c r="AS26" s="54"/>
      <c r="AT26" s="54"/>
      <c r="AU26" s="54"/>
      <c r="AV26" s="54"/>
      <c r="AW26" s="54" t="s">
        <v>209</v>
      </c>
      <c r="AX26" s="54"/>
      <c r="AY26" s="54"/>
      <c r="AZ26" s="54"/>
      <c r="BA26" s="54"/>
      <c r="BB26" s="54"/>
      <c r="BC26" s="54"/>
      <c r="BD26" s="54"/>
      <c r="BE26" s="54"/>
      <c r="BF26" s="54"/>
      <c r="BG26" s="54" t="s">
        <v>209</v>
      </c>
      <c r="BH26" s="54"/>
      <c r="BI26" s="54"/>
      <c r="BJ26" s="54"/>
      <c r="BK26" s="54"/>
      <c r="BL26" s="54"/>
      <c r="BM26" s="54"/>
      <c r="BN26" s="54"/>
      <c r="BO26" s="1091"/>
      <c r="BP26" s="54" t="s">
        <v>209</v>
      </c>
      <c r="BQ26" s="34">
        <f t="shared" si="48"/>
        <v>80.486069297717492</v>
      </c>
      <c r="BR26" s="34">
        <f>+G26/D26*100</f>
        <v>80.486069297717492</v>
      </c>
      <c r="BS26" s="34"/>
      <c r="BT26" s="55"/>
      <c r="BU26" s="16"/>
      <c r="BV26" s="16"/>
      <c r="BW26" s="16"/>
      <c r="BX26" s="16"/>
      <c r="BY26" s="16"/>
      <c r="BZ26" s="16"/>
      <c r="CA26" s="16"/>
      <c r="CB26" s="16"/>
      <c r="CC26" s="16"/>
      <c r="CD26" s="16"/>
      <c r="CE26" s="16"/>
      <c r="CF26" s="16" t="s">
        <v>17</v>
      </c>
    </row>
    <row r="27" spans="1:84" s="1" customFormat="1" x14ac:dyDescent="0.25">
      <c r="A27" s="69" t="s">
        <v>10</v>
      </c>
      <c r="B27" s="40" t="s">
        <v>18</v>
      </c>
      <c r="C27" s="38">
        <f>+D27+E27</f>
        <v>38.771000000000001</v>
      </c>
      <c r="D27" s="38">
        <f>52.437-13.666</f>
        <v>38.771000000000001</v>
      </c>
      <c r="E27" s="54"/>
      <c r="F27" s="38">
        <f>+G27+AK27</f>
        <v>30.530999999999999</v>
      </c>
      <c r="G27" s="38">
        <f>SUM(H27:AJ27)</f>
        <v>30.530999999999999</v>
      </c>
      <c r="H27" s="54"/>
      <c r="I27" s="54"/>
      <c r="J27" s="54"/>
      <c r="K27" s="54"/>
      <c r="L27" s="54"/>
      <c r="M27" s="54"/>
      <c r="N27" s="54"/>
      <c r="O27" s="54"/>
      <c r="P27" s="54"/>
      <c r="Q27" s="54"/>
      <c r="R27" s="54"/>
      <c r="S27" s="54"/>
      <c r="T27" s="54">
        <v>30.530999999999999</v>
      </c>
      <c r="U27" s="54"/>
      <c r="V27" s="54"/>
      <c r="W27" s="54"/>
      <c r="X27" s="54"/>
      <c r="Y27" s="54"/>
      <c r="Z27" s="54"/>
      <c r="AA27" s="54"/>
      <c r="AB27" s="54"/>
      <c r="AC27" s="54"/>
      <c r="AD27" s="54"/>
      <c r="AE27" s="54"/>
      <c r="AF27" s="54"/>
      <c r="AG27" s="54"/>
      <c r="AH27" s="54"/>
      <c r="AI27" s="1091"/>
      <c r="AJ27" s="54"/>
      <c r="AK27" s="38">
        <f>SUM(AL27:BP27)</f>
        <v>0</v>
      </c>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1091"/>
      <c r="BP27" s="54"/>
      <c r="BQ27" s="34">
        <f t="shared" si="48"/>
        <v>78.747001624925844</v>
      </c>
      <c r="BR27" s="34">
        <f>+G27/D27*100</f>
        <v>78.747001624925844</v>
      </c>
      <c r="BS27" s="34"/>
      <c r="BT27" s="68"/>
      <c r="BU27" s="13"/>
      <c r="BV27" s="13"/>
      <c r="BW27" s="13"/>
      <c r="BX27" s="13"/>
      <c r="BY27" s="13"/>
      <c r="BZ27" s="13"/>
      <c r="CA27" s="13"/>
      <c r="CB27" s="13"/>
      <c r="CC27" s="13"/>
      <c r="CD27" s="13"/>
      <c r="CE27" s="13"/>
    </row>
    <row r="28" spans="1:84" s="1" customFormat="1" x14ac:dyDescent="0.25">
      <c r="A28" s="69" t="s">
        <v>11</v>
      </c>
      <c r="B28" s="40" t="s">
        <v>20</v>
      </c>
      <c r="C28" s="38">
        <f>+D28+E28</f>
        <v>25.228000000000002</v>
      </c>
      <c r="D28" s="38">
        <f>75.974-50.746</f>
        <v>25.228000000000002</v>
      </c>
      <c r="E28" s="54"/>
      <c r="F28" s="38">
        <f>+G28+AK28</f>
        <v>25.228000000000002</v>
      </c>
      <c r="G28" s="38">
        <f>SUM(H28:AJ28)</f>
        <v>25.228000000000002</v>
      </c>
      <c r="H28" s="54"/>
      <c r="I28" s="54"/>
      <c r="J28" s="54"/>
      <c r="K28" s="54">
        <v>4.4000000000000004</v>
      </c>
      <c r="L28" s="54"/>
      <c r="M28" s="54"/>
      <c r="N28" s="54"/>
      <c r="O28" s="54"/>
      <c r="P28" s="54">
        <v>16.34</v>
      </c>
      <c r="Q28" s="54"/>
      <c r="R28" s="54"/>
      <c r="S28" s="54"/>
      <c r="T28" s="54">
        <v>4.4880000000000004</v>
      </c>
      <c r="U28" s="54"/>
      <c r="V28" s="54"/>
      <c r="W28" s="54"/>
      <c r="X28" s="54"/>
      <c r="Y28" s="54"/>
      <c r="Z28" s="54"/>
      <c r="AA28" s="54"/>
      <c r="AB28" s="54"/>
      <c r="AC28" s="54"/>
      <c r="AD28" s="54"/>
      <c r="AE28" s="54"/>
      <c r="AF28" s="54"/>
      <c r="AG28" s="54"/>
      <c r="AH28" s="54"/>
      <c r="AI28" s="1091"/>
      <c r="AJ28" s="54"/>
      <c r="AK28" s="38">
        <f>SUM(AL28:BP28)</f>
        <v>0</v>
      </c>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1091"/>
      <c r="BP28" s="54"/>
      <c r="BQ28" s="34">
        <f t="shared" si="48"/>
        <v>100</v>
      </c>
      <c r="BR28" s="34">
        <f>+G28/D28*100</f>
        <v>100</v>
      </c>
      <c r="BS28" s="34"/>
      <c r="BT28" s="68"/>
      <c r="BU28" s="13"/>
      <c r="BV28" s="13"/>
      <c r="BW28" s="13"/>
      <c r="BX28" s="13"/>
      <c r="BY28" s="13"/>
      <c r="BZ28" s="13"/>
      <c r="CA28" s="13"/>
      <c r="CB28" s="13"/>
      <c r="CC28" s="13"/>
      <c r="CD28" s="13"/>
      <c r="CE28" s="13"/>
    </row>
    <row r="29" spans="1:84" x14ac:dyDescent="0.25">
      <c r="A29" s="61" t="s">
        <v>323</v>
      </c>
      <c r="B29" s="46" t="s">
        <v>223</v>
      </c>
      <c r="C29" s="47">
        <f t="shared" ref="C29:AJ29" si="78">SUM(C30:C31)</f>
        <v>5177.95</v>
      </c>
      <c r="D29" s="47">
        <f t="shared" si="78"/>
        <v>0</v>
      </c>
      <c r="E29" s="47">
        <f t="shared" si="78"/>
        <v>5177.95</v>
      </c>
      <c r="F29" s="47">
        <f t="shared" si="78"/>
        <v>2560.4639999999999</v>
      </c>
      <c r="G29" s="47">
        <f t="shared" si="78"/>
        <v>0</v>
      </c>
      <c r="H29" s="47">
        <f t="shared" si="78"/>
        <v>0</v>
      </c>
      <c r="I29" s="47">
        <f t="shared" si="78"/>
        <v>0</v>
      </c>
      <c r="J29" s="47">
        <f t="shared" si="78"/>
        <v>0</v>
      </c>
      <c r="K29" s="47">
        <f t="shared" si="78"/>
        <v>0</v>
      </c>
      <c r="L29" s="47">
        <f t="shared" si="78"/>
        <v>0</v>
      </c>
      <c r="M29" s="47">
        <f t="shared" si="78"/>
        <v>0</v>
      </c>
      <c r="N29" s="47">
        <f t="shared" si="78"/>
        <v>0</v>
      </c>
      <c r="O29" s="47">
        <f t="shared" si="78"/>
        <v>0</v>
      </c>
      <c r="P29" s="47">
        <f t="shared" si="78"/>
        <v>0</v>
      </c>
      <c r="Q29" s="47">
        <f t="shared" si="78"/>
        <v>0</v>
      </c>
      <c r="R29" s="47">
        <f t="shared" si="78"/>
        <v>0</v>
      </c>
      <c r="S29" s="47">
        <f t="shared" si="78"/>
        <v>0</v>
      </c>
      <c r="T29" s="47">
        <f t="shared" si="78"/>
        <v>0</v>
      </c>
      <c r="U29" s="47">
        <f t="shared" si="78"/>
        <v>0</v>
      </c>
      <c r="V29" s="47">
        <f t="shared" si="78"/>
        <v>0</v>
      </c>
      <c r="W29" s="47">
        <f t="shared" si="78"/>
        <v>0</v>
      </c>
      <c r="X29" s="47">
        <f t="shared" si="78"/>
        <v>0</v>
      </c>
      <c r="Y29" s="47">
        <f t="shared" si="78"/>
        <v>0</v>
      </c>
      <c r="Z29" s="47">
        <f t="shared" si="78"/>
        <v>0</v>
      </c>
      <c r="AA29" s="47">
        <f>SUM(AA30:AA31)</f>
        <v>0</v>
      </c>
      <c r="AB29" s="47">
        <f t="shared" ref="AB29:AD29" si="79">SUM(AB30:AB31)</f>
        <v>0</v>
      </c>
      <c r="AC29" s="47">
        <f t="shared" si="79"/>
        <v>0</v>
      </c>
      <c r="AD29" s="47">
        <f t="shared" si="79"/>
        <v>0</v>
      </c>
      <c r="AE29" s="47">
        <f t="shared" ref="AE29" si="80">SUM(AE30:AE31)</f>
        <v>0</v>
      </c>
      <c r="AF29" s="47">
        <f t="shared" ref="AF29" si="81">SUM(AF30:AF31)</f>
        <v>0</v>
      </c>
      <c r="AG29" s="47">
        <f t="shared" ref="AG29" si="82">SUM(AG30:AG31)</f>
        <v>0</v>
      </c>
      <c r="AH29" s="47">
        <f t="shared" ref="AH29" si="83">SUM(AH30:AH31)</f>
        <v>0</v>
      </c>
      <c r="AI29" s="1088">
        <f t="shared" ref="AI29" si="84">SUM(AI30:AI31)</f>
        <v>0</v>
      </c>
      <c r="AJ29" s="47">
        <f t="shared" si="78"/>
        <v>0</v>
      </c>
      <c r="AK29" s="47">
        <f t="shared" ref="AK29:BP29" si="85">SUM(AK30:AK31)</f>
        <v>2560.4639999999999</v>
      </c>
      <c r="AL29" s="47">
        <f t="shared" si="85"/>
        <v>0</v>
      </c>
      <c r="AM29" s="47">
        <f t="shared" si="85"/>
        <v>0</v>
      </c>
      <c r="AN29" s="47">
        <f t="shared" si="85"/>
        <v>0</v>
      </c>
      <c r="AO29" s="47">
        <f t="shared" si="85"/>
        <v>0</v>
      </c>
      <c r="AP29" s="47">
        <f t="shared" si="85"/>
        <v>0</v>
      </c>
      <c r="AQ29" s="47">
        <f t="shared" si="85"/>
        <v>0</v>
      </c>
      <c r="AR29" s="47">
        <f t="shared" si="85"/>
        <v>0</v>
      </c>
      <c r="AS29" s="47">
        <f t="shared" si="85"/>
        <v>0</v>
      </c>
      <c r="AT29" s="47">
        <f t="shared" si="85"/>
        <v>0</v>
      </c>
      <c r="AU29" s="47">
        <f t="shared" si="85"/>
        <v>0</v>
      </c>
      <c r="AV29" s="47">
        <f t="shared" si="85"/>
        <v>0</v>
      </c>
      <c r="AW29" s="47">
        <f t="shared" si="85"/>
        <v>0</v>
      </c>
      <c r="AX29" s="47">
        <f t="shared" si="85"/>
        <v>0</v>
      </c>
      <c r="AY29" s="47">
        <f t="shared" si="85"/>
        <v>0</v>
      </c>
      <c r="AZ29" s="47">
        <f t="shared" si="85"/>
        <v>0</v>
      </c>
      <c r="BA29" s="47">
        <f t="shared" si="85"/>
        <v>0</v>
      </c>
      <c r="BB29" s="47">
        <f t="shared" si="85"/>
        <v>0</v>
      </c>
      <c r="BC29" s="47">
        <f t="shared" si="85"/>
        <v>0</v>
      </c>
      <c r="BD29" s="47">
        <f t="shared" si="85"/>
        <v>0</v>
      </c>
      <c r="BE29" s="47">
        <f t="shared" si="85"/>
        <v>987.5139999999999</v>
      </c>
      <c r="BF29" s="47">
        <f t="shared" si="85"/>
        <v>0</v>
      </c>
      <c r="BG29" s="47">
        <f t="shared" ref="BG29:BJ29" si="86">SUM(BG30:BG31)</f>
        <v>12.486000000000001</v>
      </c>
      <c r="BH29" s="47">
        <f t="shared" si="86"/>
        <v>0</v>
      </c>
      <c r="BI29" s="47">
        <f t="shared" si="86"/>
        <v>0</v>
      </c>
      <c r="BJ29" s="47">
        <f t="shared" si="86"/>
        <v>0</v>
      </c>
      <c r="BK29" s="47">
        <f t="shared" ref="BK29" si="87">SUM(BK30:BK31)</f>
        <v>0</v>
      </c>
      <c r="BL29" s="47">
        <f t="shared" ref="BL29" si="88">SUM(BL30:BL31)</f>
        <v>0</v>
      </c>
      <c r="BM29" s="47">
        <f t="shared" ref="BM29" si="89">SUM(BM30:BM31)</f>
        <v>1547.758</v>
      </c>
      <c r="BN29" s="47">
        <f t="shared" ref="BN29" si="90">SUM(BN30:BN31)</f>
        <v>12.706</v>
      </c>
      <c r="BO29" s="1088">
        <f t="shared" ref="BO29" si="91">SUM(BO30:BO31)</f>
        <v>0</v>
      </c>
      <c r="BP29" s="47">
        <f t="shared" si="85"/>
        <v>0</v>
      </c>
      <c r="BQ29" s="88">
        <f t="shared" si="48"/>
        <v>49.449376683822749</v>
      </c>
      <c r="BR29" s="88"/>
      <c r="BS29" s="88">
        <f>+AK29/E29*100</f>
        <v>49.449376683822749</v>
      </c>
      <c r="BT29" s="48"/>
      <c r="BU29" s="12"/>
      <c r="BV29" s="12"/>
      <c r="BW29" s="12"/>
      <c r="BX29" s="12"/>
      <c r="BY29" s="12"/>
      <c r="BZ29" s="12"/>
      <c r="CA29" s="12"/>
      <c r="CB29" s="12"/>
      <c r="CC29" s="12"/>
      <c r="CD29" s="12"/>
      <c r="CE29" s="12"/>
    </row>
    <row r="30" spans="1:84" x14ac:dyDescent="0.25">
      <c r="A30" s="70">
        <v>1</v>
      </c>
      <c r="B30" s="40" t="s">
        <v>218</v>
      </c>
      <c r="C30" s="38">
        <f t="shared" si="69"/>
        <v>4177.95</v>
      </c>
      <c r="D30" s="47"/>
      <c r="E30" s="38">
        <v>4177.95</v>
      </c>
      <c r="F30" s="38">
        <f>+G30+AK30</f>
        <v>1560.4639999999999</v>
      </c>
      <c r="G30" s="38">
        <f>SUM(H30:AJ30)</f>
        <v>0</v>
      </c>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1088"/>
      <c r="AJ30" s="47"/>
      <c r="AK30" s="38">
        <f>SUM(AL30:BP30)</f>
        <v>1560.4639999999999</v>
      </c>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54">
        <v>1547.758</v>
      </c>
      <c r="BN30" s="54">
        <v>12.706</v>
      </c>
      <c r="BO30" s="1088"/>
      <c r="BP30" s="47"/>
      <c r="BQ30" s="88"/>
      <c r="BR30" s="88"/>
      <c r="BS30" s="88"/>
      <c r="BT30" s="48"/>
      <c r="BU30" s="12"/>
      <c r="BV30" s="12"/>
      <c r="BW30" s="12"/>
      <c r="BX30" s="12"/>
      <c r="BY30" s="12"/>
      <c r="BZ30" s="12"/>
      <c r="CA30" s="12"/>
      <c r="CB30" s="12"/>
      <c r="CC30" s="12"/>
      <c r="CD30" s="12"/>
      <c r="CE30" s="12"/>
    </row>
    <row r="31" spans="1:84" s="1" customFormat="1" ht="30" x14ac:dyDescent="0.25">
      <c r="A31" s="69" t="s">
        <v>9</v>
      </c>
      <c r="B31" s="60" t="s">
        <v>214</v>
      </c>
      <c r="C31" s="38">
        <f t="shared" si="69"/>
        <v>1000</v>
      </c>
      <c r="D31" s="38"/>
      <c r="E31" s="54">
        <v>1000</v>
      </c>
      <c r="F31" s="38">
        <f>+G31+AK31</f>
        <v>999.99999999999989</v>
      </c>
      <c r="G31" s="38">
        <f>SUM(H31:AJ31)</f>
        <v>0</v>
      </c>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1091"/>
      <c r="AJ31" s="54"/>
      <c r="AK31" s="38">
        <f>SUM(AL31:BP31)</f>
        <v>999.99999999999989</v>
      </c>
      <c r="AL31" s="54"/>
      <c r="AM31" s="54"/>
      <c r="AN31" s="54"/>
      <c r="AO31" s="54"/>
      <c r="AP31" s="54"/>
      <c r="AQ31" s="54"/>
      <c r="AR31" s="54"/>
      <c r="AS31" s="54"/>
      <c r="AT31" s="54"/>
      <c r="AU31" s="54"/>
      <c r="AV31" s="54"/>
      <c r="AW31" s="54"/>
      <c r="AX31" s="54"/>
      <c r="AY31" s="54"/>
      <c r="AZ31" s="54"/>
      <c r="BA31" s="54"/>
      <c r="BB31" s="54"/>
      <c r="BC31" s="54"/>
      <c r="BD31" s="54"/>
      <c r="BE31" s="54">
        <f>1087.514-100</f>
        <v>987.5139999999999</v>
      </c>
      <c r="BF31" s="54"/>
      <c r="BG31" s="54">
        <v>12.486000000000001</v>
      </c>
      <c r="BH31" s="54"/>
      <c r="BI31" s="54"/>
      <c r="BJ31" s="54"/>
      <c r="BK31" s="54"/>
      <c r="BL31" s="54"/>
      <c r="BM31" s="54"/>
      <c r="BN31" s="54"/>
      <c r="BO31" s="1091"/>
      <c r="BP31" s="54"/>
      <c r="BQ31" s="34">
        <f>+F31/C31*100</f>
        <v>99.999999999999986</v>
      </c>
      <c r="BR31" s="34"/>
      <c r="BS31" s="34">
        <f>+AK31/E31*100</f>
        <v>99.999999999999986</v>
      </c>
      <c r="BT31" s="68"/>
      <c r="BU31" s="13"/>
      <c r="BV31" s="13"/>
      <c r="BW31" s="13"/>
      <c r="BX31" s="13"/>
      <c r="BY31" s="13"/>
      <c r="BZ31" s="13"/>
      <c r="CA31" s="13"/>
      <c r="CB31" s="13"/>
      <c r="CC31" s="13"/>
      <c r="CD31" s="13"/>
      <c r="CE31" s="13"/>
    </row>
    <row r="32" spans="1:84" s="23" customFormat="1" ht="14.25" x14ac:dyDescent="0.2">
      <c r="A32" s="71">
        <v>3</v>
      </c>
      <c r="B32" s="72" t="s">
        <v>219</v>
      </c>
      <c r="C32" s="47">
        <f t="shared" ref="C32:BP32" si="92">SUM(C33:C35)</f>
        <v>4297.3330000000005</v>
      </c>
      <c r="D32" s="47">
        <f t="shared" si="92"/>
        <v>0</v>
      </c>
      <c r="E32" s="47">
        <f t="shared" si="92"/>
        <v>4297.3330000000005</v>
      </c>
      <c r="F32" s="47">
        <f t="shared" si="92"/>
        <v>2681.6570000000002</v>
      </c>
      <c r="G32" s="47">
        <f t="shared" si="92"/>
        <v>0</v>
      </c>
      <c r="H32" s="47">
        <f t="shared" si="92"/>
        <v>0</v>
      </c>
      <c r="I32" s="47">
        <f t="shared" si="92"/>
        <v>0</v>
      </c>
      <c r="J32" s="47">
        <f t="shared" si="92"/>
        <v>0</v>
      </c>
      <c r="K32" s="47">
        <f t="shared" si="92"/>
        <v>0</v>
      </c>
      <c r="L32" s="47">
        <f t="shared" si="92"/>
        <v>0</v>
      </c>
      <c r="M32" s="47">
        <f t="shared" si="92"/>
        <v>0</v>
      </c>
      <c r="N32" s="47">
        <f t="shared" si="92"/>
        <v>0</v>
      </c>
      <c r="O32" s="47">
        <f t="shared" si="92"/>
        <v>0</v>
      </c>
      <c r="P32" s="47">
        <f t="shared" si="92"/>
        <v>0</v>
      </c>
      <c r="Q32" s="47">
        <f t="shared" si="92"/>
        <v>0</v>
      </c>
      <c r="R32" s="47">
        <f t="shared" si="92"/>
        <v>0</v>
      </c>
      <c r="S32" s="47">
        <f t="shared" si="92"/>
        <v>0</v>
      </c>
      <c r="T32" s="47">
        <f t="shared" si="92"/>
        <v>0</v>
      </c>
      <c r="U32" s="47">
        <f t="shared" si="92"/>
        <v>0</v>
      </c>
      <c r="V32" s="47">
        <f t="shared" si="92"/>
        <v>0</v>
      </c>
      <c r="W32" s="47">
        <f t="shared" si="92"/>
        <v>0</v>
      </c>
      <c r="X32" s="47">
        <f t="shared" si="92"/>
        <v>0</v>
      </c>
      <c r="Y32" s="47">
        <f t="shared" si="92"/>
        <v>0</v>
      </c>
      <c r="Z32" s="47">
        <f t="shared" si="92"/>
        <v>0</v>
      </c>
      <c r="AA32" s="47">
        <f>SUM(AA33:AA35)</f>
        <v>0</v>
      </c>
      <c r="AB32" s="47">
        <f t="shared" ref="AB32" si="93">SUM(AB33:AB35)</f>
        <v>0</v>
      </c>
      <c r="AC32" s="47">
        <f t="shared" ref="AC32" si="94">SUM(AC33:AC35)</f>
        <v>0</v>
      </c>
      <c r="AD32" s="47">
        <f t="shared" ref="AD32" si="95">SUM(AD33:AD35)</f>
        <v>0</v>
      </c>
      <c r="AE32" s="47">
        <f t="shared" ref="AE32" si="96">SUM(AE33:AE35)</f>
        <v>0</v>
      </c>
      <c r="AF32" s="47">
        <f t="shared" ref="AF32" si="97">SUM(AF33:AF35)</f>
        <v>0</v>
      </c>
      <c r="AG32" s="47">
        <f t="shared" ref="AG32" si="98">SUM(AG33:AG35)</f>
        <v>0</v>
      </c>
      <c r="AH32" s="47">
        <f t="shared" ref="AH32" si="99">SUM(AH33:AH35)</f>
        <v>0</v>
      </c>
      <c r="AI32" s="1088">
        <f t="shared" ref="AI32" si="100">SUM(AI33:AI35)</f>
        <v>0</v>
      </c>
      <c r="AJ32" s="47">
        <f t="shared" si="92"/>
        <v>0</v>
      </c>
      <c r="AK32" s="47">
        <f t="shared" si="92"/>
        <v>2681.6570000000002</v>
      </c>
      <c r="AL32" s="47">
        <f t="shared" si="92"/>
        <v>0</v>
      </c>
      <c r="AM32" s="47">
        <f t="shared" si="92"/>
        <v>0</v>
      </c>
      <c r="AN32" s="47">
        <f t="shared" si="92"/>
        <v>0</v>
      </c>
      <c r="AO32" s="47">
        <f t="shared" si="92"/>
        <v>0</v>
      </c>
      <c r="AP32" s="47">
        <f t="shared" si="92"/>
        <v>0</v>
      </c>
      <c r="AQ32" s="47">
        <f t="shared" si="92"/>
        <v>0</v>
      </c>
      <c r="AR32" s="47">
        <f t="shared" si="92"/>
        <v>0</v>
      </c>
      <c r="AS32" s="47">
        <f t="shared" si="92"/>
        <v>0</v>
      </c>
      <c r="AT32" s="47">
        <f t="shared" si="92"/>
        <v>0</v>
      </c>
      <c r="AU32" s="47">
        <f t="shared" si="92"/>
        <v>0</v>
      </c>
      <c r="AV32" s="47">
        <f t="shared" si="92"/>
        <v>0</v>
      </c>
      <c r="AW32" s="47">
        <f t="shared" si="92"/>
        <v>0</v>
      </c>
      <c r="AX32" s="47">
        <f t="shared" si="92"/>
        <v>0</v>
      </c>
      <c r="AY32" s="47">
        <f t="shared" si="92"/>
        <v>0</v>
      </c>
      <c r="AZ32" s="47">
        <f t="shared" si="92"/>
        <v>0</v>
      </c>
      <c r="BA32" s="47">
        <f t="shared" si="92"/>
        <v>0</v>
      </c>
      <c r="BB32" s="47">
        <f t="shared" si="92"/>
        <v>0</v>
      </c>
      <c r="BC32" s="47">
        <f t="shared" si="92"/>
        <v>0</v>
      </c>
      <c r="BD32" s="47">
        <f t="shared" si="92"/>
        <v>0</v>
      </c>
      <c r="BE32" s="47">
        <f t="shared" si="92"/>
        <v>0</v>
      </c>
      <c r="BF32" s="47">
        <f>SUM(BF33:BF35)</f>
        <v>0</v>
      </c>
      <c r="BG32" s="47">
        <f t="shared" ref="BG32" si="101">SUM(BG33:BG35)</f>
        <v>0</v>
      </c>
      <c r="BH32" s="47">
        <f t="shared" ref="BH32" si="102">SUM(BH33:BH35)</f>
        <v>0</v>
      </c>
      <c r="BI32" s="47">
        <f t="shared" ref="BI32" si="103">SUM(BI33:BI35)</f>
        <v>2662</v>
      </c>
      <c r="BJ32" s="47">
        <f t="shared" ref="BJ32" si="104">SUM(BJ33:BJ35)</f>
        <v>0</v>
      </c>
      <c r="BK32" s="47">
        <f t="shared" ref="BK32" si="105">SUM(BK33:BK35)</f>
        <v>0</v>
      </c>
      <c r="BL32" s="47">
        <f t="shared" ref="BL32" si="106">SUM(BL33:BL35)</f>
        <v>0</v>
      </c>
      <c r="BM32" s="47">
        <f t="shared" ref="BM32" si="107">SUM(BM33:BM35)</f>
        <v>0</v>
      </c>
      <c r="BN32" s="47">
        <f t="shared" ref="BN32" si="108">SUM(BN33:BN35)</f>
        <v>19.03</v>
      </c>
      <c r="BO32" s="1088">
        <f t="shared" ref="BO32" si="109">SUM(BO33:BO35)</f>
        <v>0.627</v>
      </c>
      <c r="BP32" s="47">
        <f t="shared" si="92"/>
        <v>0</v>
      </c>
      <c r="BQ32" s="88">
        <f>+F32/C32*100</f>
        <v>62.402820540088463</v>
      </c>
      <c r="BR32" s="88"/>
      <c r="BS32" s="88">
        <f>+AK32/E32*100</f>
        <v>62.402820540088463</v>
      </c>
      <c r="BT32" s="48"/>
      <c r="BU32" s="12"/>
      <c r="BV32" s="12"/>
      <c r="BW32" s="12"/>
      <c r="BX32" s="12"/>
      <c r="BY32" s="12"/>
      <c r="BZ32" s="12"/>
      <c r="CA32" s="12"/>
      <c r="CB32" s="12"/>
      <c r="CC32" s="12"/>
      <c r="CD32" s="12"/>
      <c r="CE32" s="12"/>
    </row>
    <row r="33" spans="1:83" x14ac:dyDescent="0.25">
      <c r="A33" s="65">
        <v>1</v>
      </c>
      <c r="B33" s="40" t="s">
        <v>220</v>
      </c>
      <c r="C33" s="307">
        <f t="shared" si="69"/>
        <v>3797.3330000000001</v>
      </c>
      <c r="D33" s="47"/>
      <c r="E33" s="38">
        <v>3797.3330000000001</v>
      </c>
      <c r="F33" s="38">
        <f>+G33+AK33</f>
        <v>2681.03</v>
      </c>
      <c r="G33" s="38">
        <f>SUM(H33:AJ33)</f>
        <v>0</v>
      </c>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1088"/>
      <c r="AJ33" s="47"/>
      <c r="AK33" s="38">
        <f>SUM(AL33:BP33)</f>
        <v>2681.03</v>
      </c>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54">
        <v>2662</v>
      </c>
      <c r="BJ33" s="47"/>
      <c r="BK33" s="47"/>
      <c r="BL33" s="47"/>
      <c r="BM33" s="47"/>
      <c r="BN33" s="54">
        <v>19.03</v>
      </c>
      <c r="BO33" s="1088"/>
      <c r="BP33" s="47"/>
      <c r="BQ33" s="34">
        <f>+F33/C33*100</f>
        <v>70.602973191974471</v>
      </c>
      <c r="BR33" s="34"/>
      <c r="BS33" s="34">
        <f>+AK33/E33*100</f>
        <v>70.602973191974471</v>
      </c>
      <c r="BT33" s="48"/>
      <c r="BU33" s="12"/>
      <c r="BV33" s="12"/>
      <c r="BW33" s="12"/>
      <c r="BX33" s="12"/>
      <c r="BY33" s="12"/>
      <c r="BZ33" s="12"/>
      <c r="CA33" s="12"/>
      <c r="CB33" s="12"/>
      <c r="CC33" s="12"/>
      <c r="CD33" s="12"/>
      <c r="CE33" s="12"/>
    </row>
    <row r="34" spans="1:83" x14ac:dyDescent="0.25">
      <c r="A34" s="65">
        <v>2</v>
      </c>
      <c r="B34" s="40" t="s">
        <v>221</v>
      </c>
      <c r="C34" s="307">
        <f t="shared" si="69"/>
        <v>300</v>
      </c>
      <c r="D34" s="47"/>
      <c r="E34" s="38">
        <v>300</v>
      </c>
      <c r="F34" s="38">
        <f>+G34+AK34</f>
        <v>0</v>
      </c>
      <c r="G34" s="38">
        <f>SUM(H34:AJ34)</f>
        <v>0</v>
      </c>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1088"/>
      <c r="AJ34" s="47"/>
      <c r="AK34" s="38">
        <f>SUM(AL34:BP34)</f>
        <v>0</v>
      </c>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1088"/>
      <c r="BP34" s="47"/>
      <c r="BQ34" s="34">
        <f>+F34/C34*100</f>
        <v>0</v>
      </c>
      <c r="BR34" s="34"/>
      <c r="BS34" s="34">
        <f>+AK34/E34*100</f>
        <v>0</v>
      </c>
      <c r="BT34" s="48"/>
      <c r="BU34" s="12"/>
      <c r="BV34" s="12"/>
      <c r="BW34" s="12"/>
      <c r="BX34" s="12"/>
      <c r="BY34" s="12"/>
      <c r="BZ34" s="12"/>
      <c r="CA34" s="12"/>
      <c r="CB34" s="12"/>
      <c r="CC34" s="12"/>
      <c r="CD34" s="12"/>
      <c r="CE34" s="12"/>
    </row>
    <row r="35" spans="1:83" x14ac:dyDescent="0.25">
      <c r="A35" s="712">
        <v>3</v>
      </c>
      <c r="B35" s="40" t="s">
        <v>222</v>
      </c>
      <c r="C35" s="307">
        <f t="shared" si="69"/>
        <v>200</v>
      </c>
      <c r="D35" s="47"/>
      <c r="E35" s="38">
        <v>200</v>
      </c>
      <c r="F35" s="38">
        <f>+G35+AK35</f>
        <v>0.627</v>
      </c>
      <c r="G35" s="38">
        <f>SUM(H35:AJ35)</f>
        <v>0</v>
      </c>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1088"/>
      <c r="AJ35" s="47"/>
      <c r="AK35" s="38">
        <f>SUM(AL35:BP35)</f>
        <v>0.627</v>
      </c>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1091">
        <v>0.627</v>
      </c>
      <c r="BP35" s="47"/>
      <c r="BQ35" s="34">
        <f>+F35/C35*100</f>
        <v>0.3135</v>
      </c>
      <c r="BR35" s="34"/>
      <c r="BS35" s="34">
        <f>+AK35/E35*100</f>
        <v>0.3135</v>
      </c>
      <c r="BT35" s="48"/>
      <c r="BU35" s="12"/>
      <c r="BV35" s="12"/>
      <c r="BW35" s="12"/>
      <c r="BX35" s="12"/>
      <c r="BY35" s="12"/>
      <c r="BZ35" s="12"/>
      <c r="CA35" s="12"/>
      <c r="CB35" s="12"/>
      <c r="CC35" s="12"/>
      <c r="CD35" s="12"/>
      <c r="CE35" s="12"/>
    </row>
    <row r="36" spans="1:83" s="1" customFormat="1" x14ac:dyDescent="0.25">
      <c r="A36" s="205">
        <v>4</v>
      </c>
      <c r="B36" s="72" t="s">
        <v>421</v>
      </c>
      <c r="C36" s="47">
        <f t="shared" ref="C36:G37" si="110">+C37</f>
        <v>2000</v>
      </c>
      <c r="D36" s="47">
        <f t="shared" si="110"/>
        <v>0</v>
      </c>
      <c r="E36" s="47">
        <f t="shared" si="110"/>
        <v>2000</v>
      </c>
      <c r="F36" s="47">
        <f t="shared" si="110"/>
        <v>865.66800000000001</v>
      </c>
      <c r="G36" s="47">
        <f t="shared" si="110"/>
        <v>0</v>
      </c>
      <c r="H36" s="47">
        <f t="shared" ref="H36:AK37" si="111">+H37</f>
        <v>0</v>
      </c>
      <c r="I36" s="47">
        <f t="shared" si="111"/>
        <v>0</v>
      </c>
      <c r="J36" s="47">
        <f t="shared" si="111"/>
        <v>0</v>
      </c>
      <c r="K36" s="47">
        <f t="shared" si="111"/>
        <v>0</v>
      </c>
      <c r="L36" s="47">
        <f t="shared" si="111"/>
        <v>0</v>
      </c>
      <c r="M36" s="47">
        <f t="shared" si="111"/>
        <v>0</v>
      </c>
      <c r="N36" s="47">
        <f t="shared" si="111"/>
        <v>0</v>
      </c>
      <c r="O36" s="47">
        <f t="shared" si="111"/>
        <v>0</v>
      </c>
      <c r="P36" s="47">
        <f t="shared" si="111"/>
        <v>0</v>
      </c>
      <c r="Q36" s="47">
        <f t="shared" si="111"/>
        <v>0</v>
      </c>
      <c r="R36" s="47">
        <f t="shared" si="111"/>
        <v>0</v>
      </c>
      <c r="S36" s="47">
        <f t="shared" si="111"/>
        <v>0</v>
      </c>
      <c r="T36" s="47">
        <f t="shared" si="111"/>
        <v>0</v>
      </c>
      <c r="U36" s="47">
        <f t="shared" si="111"/>
        <v>0</v>
      </c>
      <c r="V36" s="47">
        <f t="shared" si="111"/>
        <v>0</v>
      </c>
      <c r="W36" s="47">
        <f t="shared" si="111"/>
        <v>0</v>
      </c>
      <c r="X36" s="47">
        <f t="shared" si="111"/>
        <v>0</v>
      </c>
      <c r="Y36" s="47">
        <f t="shared" si="111"/>
        <v>0</v>
      </c>
      <c r="Z36" s="47">
        <f t="shared" si="111"/>
        <v>0</v>
      </c>
      <c r="AA36" s="47">
        <f t="shared" si="111"/>
        <v>0</v>
      </c>
      <c r="AB36" s="47">
        <f t="shared" si="111"/>
        <v>0</v>
      </c>
      <c r="AC36" s="47">
        <f t="shared" si="111"/>
        <v>0</v>
      </c>
      <c r="AD36" s="47">
        <f t="shared" si="111"/>
        <v>0</v>
      </c>
      <c r="AE36" s="47">
        <f t="shared" si="111"/>
        <v>0</v>
      </c>
      <c r="AF36" s="47">
        <f t="shared" si="111"/>
        <v>0</v>
      </c>
      <c r="AG36" s="47">
        <f t="shared" si="111"/>
        <v>0</v>
      </c>
      <c r="AH36" s="47">
        <f t="shared" si="111"/>
        <v>0</v>
      </c>
      <c r="AI36" s="1088">
        <f t="shared" si="111"/>
        <v>0</v>
      </c>
      <c r="AJ36" s="47">
        <f t="shared" si="111"/>
        <v>0</v>
      </c>
      <c r="AK36" s="47">
        <f t="shared" si="111"/>
        <v>865.66800000000001</v>
      </c>
      <c r="AL36" s="47">
        <f t="shared" ref="AL36:BP37" si="112">+AL37</f>
        <v>0</v>
      </c>
      <c r="AM36" s="47">
        <f t="shared" si="112"/>
        <v>0</v>
      </c>
      <c r="AN36" s="47">
        <f t="shared" si="112"/>
        <v>0</v>
      </c>
      <c r="AO36" s="47">
        <f t="shared" si="112"/>
        <v>0</v>
      </c>
      <c r="AP36" s="47">
        <f t="shared" si="112"/>
        <v>0</v>
      </c>
      <c r="AQ36" s="47">
        <f t="shared" si="112"/>
        <v>0</v>
      </c>
      <c r="AR36" s="47">
        <f t="shared" si="112"/>
        <v>0</v>
      </c>
      <c r="AS36" s="47">
        <f t="shared" si="112"/>
        <v>0</v>
      </c>
      <c r="AT36" s="47">
        <f t="shared" si="112"/>
        <v>0</v>
      </c>
      <c r="AU36" s="47">
        <f t="shared" si="112"/>
        <v>0</v>
      </c>
      <c r="AV36" s="47">
        <f t="shared" si="112"/>
        <v>0</v>
      </c>
      <c r="AW36" s="47">
        <f t="shared" si="112"/>
        <v>0</v>
      </c>
      <c r="AX36" s="47">
        <f t="shared" si="112"/>
        <v>854.66300000000001</v>
      </c>
      <c r="AY36" s="47">
        <f t="shared" si="112"/>
        <v>0</v>
      </c>
      <c r="AZ36" s="47">
        <f t="shared" si="112"/>
        <v>0</v>
      </c>
      <c r="BA36" s="47">
        <f t="shared" si="112"/>
        <v>0</v>
      </c>
      <c r="BB36" s="47">
        <f t="shared" si="112"/>
        <v>0</v>
      </c>
      <c r="BC36" s="47">
        <f t="shared" si="112"/>
        <v>0</v>
      </c>
      <c r="BD36" s="47">
        <f t="shared" si="112"/>
        <v>0</v>
      </c>
      <c r="BE36" s="47">
        <f t="shared" si="112"/>
        <v>2</v>
      </c>
      <c r="BF36" s="47">
        <f t="shared" si="112"/>
        <v>0</v>
      </c>
      <c r="BG36" s="47">
        <f t="shared" si="112"/>
        <v>0</v>
      </c>
      <c r="BH36" s="47">
        <f t="shared" si="112"/>
        <v>0.20899999999999999</v>
      </c>
      <c r="BI36" s="47">
        <f t="shared" si="112"/>
        <v>1.8320000000000001</v>
      </c>
      <c r="BJ36" s="47">
        <f t="shared" si="112"/>
        <v>0</v>
      </c>
      <c r="BK36" s="47">
        <f t="shared" si="112"/>
        <v>0</v>
      </c>
      <c r="BL36" s="47">
        <f t="shared" si="112"/>
        <v>0</v>
      </c>
      <c r="BM36" s="47">
        <f t="shared" si="112"/>
        <v>6.9640000000000004</v>
      </c>
      <c r="BN36" s="47">
        <f t="shared" si="112"/>
        <v>0</v>
      </c>
      <c r="BO36" s="1088">
        <f t="shared" si="112"/>
        <v>0</v>
      </c>
      <c r="BP36" s="47">
        <f t="shared" si="112"/>
        <v>0</v>
      </c>
      <c r="BQ36" s="206">
        <f t="shared" ref="BQ36:BQ53" si="113">+F36/C36*100</f>
        <v>43.2834</v>
      </c>
      <c r="BR36" s="206"/>
      <c r="BS36" s="206">
        <f t="shared" ref="BS36:BS53" si="114">+AK36/E36*100</f>
        <v>43.2834</v>
      </c>
      <c r="BT36" s="48"/>
      <c r="BU36" s="12"/>
      <c r="BV36" s="12"/>
      <c r="BW36" s="12"/>
      <c r="BX36" s="12"/>
      <c r="BY36" s="12"/>
      <c r="BZ36" s="12"/>
      <c r="CA36" s="12"/>
      <c r="CB36" s="12"/>
      <c r="CC36" s="12"/>
      <c r="CD36" s="12"/>
      <c r="CE36" s="12"/>
    </row>
    <row r="37" spans="1:83" s="19" customFormat="1" ht="19.5" customHeight="1" x14ac:dyDescent="0.25">
      <c r="A37" s="75" t="s">
        <v>6</v>
      </c>
      <c r="B37" s="50" t="s">
        <v>223</v>
      </c>
      <c r="C37" s="51">
        <f t="shared" si="110"/>
        <v>2000</v>
      </c>
      <c r="D37" s="51">
        <f t="shared" si="110"/>
        <v>0</v>
      </c>
      <c r="E37" s="51">
        <f t="shared" si="110"/>
        <v>2000</v>
      </c>
      <c r="F37" s="51">
        <f t="shared" si="110"/>
        <v>865.66800000000001</v>
      </c>
      <c r="G37" s="51">
        <f t="shared" si="110"/>
        <v>0</v>
      </c>
      <c r="H37" s="51">
        <f t="shared" si="111"/>
        <v>0</v>
      </c>
      <c r="I37" s="51">
        <f t="shared" si="111"/>
        <v>0</v>
      </c>
      <c r="J37" s="51">
        <f t="shared" si="111"/>
        <v>0</v>
      </c>
      <c r="K37" s="51">
        <f t="shared" si="111"/>
        <v>0</v>
      </c>
      <c r="L37" s="51">
        <f t="shared" si="111"/>
        <v>0</v>
      </c>
      <c r="M37" s="51">
        <f t="shared" si="111"/>
        <v>0</v>
      </c>
      <c r="N37" s="51">
        <f t="shared" si="111"/>
        <v>0</v>
      </c>
      <c r="O37" s="51">
        <f t="shared" si="111"/>
        <v>0</v>
      </c>
      <c r="P37" s="51">
        <f t="shared" si="111"/>
        <v>0</v>
      </c>
      <c r="Q37" s="51">
        <f t="shared" si="111"/>
        <v>0</v>
      </c>
      <c r="R37" s="51">
        <f t="shared" si="111"/>
        <v>0</v>
      </c>
      <c r="S37" s="51">
        <f t="shared" si="111"/>
        <v>0</v>
      </c>
      <c r="T37" s="51">
        <f t="shared" si="111"/>
        <v>0</v>
      </c>
      <c r="U37" s="51">
        <f t="shared" si="111"/>
        <v>0</v>
      </c>
      <c r="V37" s="51">
        <f t="shared" si="111"/>
        <v>0</v>
      </c>
      <c r="W37" s="51">
        <f t="shared" si="111"/>
        <v>0</v>
      </c>
      <c r="X37" s="51">
        <f t="shared" si="111"/>
        <v>0</v>
      </c>
      <c r="Y37" s="51">
        <f t="shared" si="111"/>
        <v>0</v>
      </c>
      <c r="Z37" s="51">
        <f t="shared" si="111"/>
        <v>0</v>
      </c>
      <c r="AA37" s="51">
        <f t="shared" si="111"/>
        <v>0</v>
      </c>
      <c r="AB37" s="51">
        <f t="shared" si="111"/>
        <v>0</v>
      </c>
      <c r="AC37" s="51">
        <f t="shared" si="111"/>
        <v>0</v>
      </c>
      <c r="AD37" s="51">
        <f t="shared" si="111"/>
        <v>0</v>
      </c>
      <c r="AE37" s="51">
        <f t="shared" si="111"/>
        <v>0</v>
      </c>
      <c r="AF37" s="51">
        <f t="shared" si="111"/>
        <v>0</v>
      </c>
      <c r="AG37" s="51">
        <f t="shared" si="111"/>
        <v>0</v>
      </c>
      <c r="AH37" s="51">
        <f t="shared" si="111"/>
        <v>0</v>
      </c>
      <c r="AI37" s="51">
        <f t="shared" si="111"/>
        <v>0</v>
      </c>
      <c r="AJ37" s="51">
        <f t="shared" si="111"/>
        <v>0</v>
      </c>
      <c r="AK37" s="51">
        <f t="shared" si="111"/>
        <v>865.66800000000001</v>
      </c>
      <c r="AL37" s="51">
        <f t="shared" si="112"/>
        <v>0</v>
      </c>
      <c r="AM37" s="51">
        <f t="shared" si="112"/>
        <v>0</v>
      </c>
      <c r="AN37" s="51">
        <f t="shared" si="112"/>
        <v>0</v>
      </c>
      <c r="AO37" s="51">
        <f t="shared" si="112"/>
        <v>0</v>
      </c>
      <c r="AP37" s="51">
        <f t="shared" si="112"/>
        <v>0</v>
      </c>
      <c r="AQ37" s="51">
        <f t="shared" si="112"/>
        <v>0</v>
      </c>
      <c r="AR37" s="51">
        <f t="shared" si="112"/>
        <v>0</v>
      </c>
      <c r="AS37" s="51">
        <f t="shared" si="112"/>
        <v>0</v>
      </c>
      <c r="AT37" s="51">
        <f t="shared" si="112"/>
        <v>0</v>
      </c>
      <c r="AU37" s="51">
        <f t="shared" si="112"/>
        <v>0</v>
      </c>
      <c r="AV37" s="51">
        <f t="shared" si="112"/>
        <v>0</v>
      </c>
      <c r="AW37" s="51">
        <f t="shared" si="112"/>
        <v>0</v>
      </c>
      <c r="AX37" s="51">
        <f t="shared" si="112"/>
        <v>854.66300000000001</v>
      </c>
      <c r="AY37" s="51">
        <f t="shared" si="112"/>
        <v>0</v>
      </c>
      <c r="AZ37" s="51">
        <f t="shared" si="112"/>
        <v>0</v>
      </c>
      <c r="BA37" s="51">
        <f t="shared" si="112"/>
        <v>0</v>
      </c>
      <c r="BB37" s="51">
        <f t="shared" si="112"/>
        <v>0</v>
      </c>
      <c r="BC37" s="51">
        <f t="shared" si="112"/>
        <v>0</v>
      </c>
      <c r="BD37" s="51">
        <f t="shared" si="112"/>
        <v>0</v>
      </c>
      <c r="BE37" s="51">
        <f t="shared" si="112"/>
        <v>2</v>
      </c>
      <c r="BF37" s="51">
        <f t="shared" si="112"/>
        <v>0</v>
      </c>
      <c r="BG37" s="51">
        <f t="shared" si="112"/>
        <v>0</v>
      </c>
      <c r="BH37" s="51">
        <f t="shared" si="112"/>
        <v>0.20899999999999999</v>
      </c>
      <c r="BI37" s="51">
        <f t="shared" si="112"/>
        <v>1.8320000000000001</v>
      </c>
      <c r="BJ37" s="51">
        <f t="shared" si="112"/>
        <v>0</v>
      </c>
      <c r="BK37" s="51">
        <f t="shared" si="112"/>
        <v>0</v>
      </c>
      <c r="BL37" s="51">
        <f t="shared" si="112"/>
        <v>0</v>
      </c>
      <c r="BM37" s="51">
        <f t="shared" si="112"/>
        <v>6.9640000000000004</v>
      </c>
      <c r="BN37" s="47">
        <f t="shared" si="112"/>
        <v>0</v>
      </c>
      <c r="BO37" s="51">
        <f t="shared" si="112"/>
        <v>0</v>
      </c>
      <c r="BP37" s="51">
        <f t="shared" si="112"/>
        <v>0</v>
      </c>
      <c r="BQ37" s="34">
        <f t="shared" si="113"/>
        <v>43.2834</v>
      </c>
      <c r="BR37" s="34"/>
      <c r="BS37" s="34">
        <f t="shared" si="114"/>
        <v>43.2834</v>
      </c>
      <c r="BT37" s="52"/>
      <c r="BU37" s="18"/>
      <c r="BV37" s="18"/>
      <c r="BW37" s="18"/>
      <c r="BX37" s="18"/>
      <c r="BY37" s="18"/>
      <c r="BZ37" s="18"/>
      <c r="CA37" s="18"/>
      <c r="CB37" s="18"/>
      <c r="CC37" s="18"/>
      <c r="CD37" s="18"/>
      <c r="CE37" s="18"/>
    </row>
    <row r="38" spans="1:83" ht="30.75" customHeight="1" x14ac:dyDescent="0.25">
      <c r="A38" s="53">
        <v>1</v>
      </c>
      <c r="B38" s="58" t="s">
        <v>224</v>
      </c>
      <c r="C38" s="38">
        <f>+D38+E38</f>
        <v>2000</v>
      </c>
      <c r="D38" s="54"/>
      <c r="E38" s="38">
        <v>2000</v>
      </c>
      <c r="F38" s="38">
        <f>+G38+AK38</f>
        <v>865.66800000000001</v>
      </c>
      <c r="G38" s="38">
        <f>SUM(H38:AJ38)</f>
        <v>0</v>
      </c>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1088"/>
      <c r="AJ38" s="47"/>
      <c r="AK38" s="38">
        <f>SUM(AL38:BP38)</f>
        <v>865.66800000000001</v>
      </c>
      <c r="AL38" s="47"/>
      <c r="AM38" s="47"/>
      <c r="AN38" s="47"/>
      <c r="AO38" s="47"/>
      <c r="AP38" s="47"/>
      <c r="AQ38" s="47"/>
      <c r="AR38" s="47"/>
      <c r="AS38" s="47"/>
      <c r="AT38" s="47"/>
      <c r="AU38" s="47"/>
      <c r="AV38" s="47"/>
      <c r="AW38" s="47"/>
      <c r="AX38" s="54">
        <v>854.66300000000001</v>
      </c>
      <c r="AY38" s="47"/>
      <c r="AZ38" s="47"/>
      <c r="BA38" s="47"/>
      <c r="BB38" s="47"/>
      <c r="BC38" s="47"/>
      <c r="BD38" s="47"/>
      <c r="BE38" s="54">
        <v>2</v>
      </c>
      <c r="BF38" s="47"/>
      <c r="BG38" s="47"/>
      <c r="BH38" s="54">
        <v>0.20899999999999999</v>
      </c>
      <c r="BI38" s="54">
        <v>1.8320000000000001</v>
      </c>
      <c r="BJ38" s="47"/>
      <c r="BK38" s="47"/>
      <c r="BL38" s="47"/>
      <c r="BM38" s="54">
        <v>6.9640000000000004</v>
      </c>
      <c r="BN38" s="47"/>
      <c r="BO38" s="1088"/>
      <c r="BP38" s="47"/>
      <c r="BQ38" s="34">
        <f t="shared" si="113"/>
        <v>43.2834</v>
      </c>
      <c r="BR38" s="34"/>
      <c r="BS38" s="34">
        <f t="shared" si="114"/>
        <v>43.2834</v>
      </c>
      <c r="BT38" s="658" t="s">
        <v>654</v>
      </c>
      <c r="BU38" s="12"/>
      <c r="BV38" s="12"/>
      <c r="BW38" s="12"/>
      <c r="BX38" s="12"/>
      <c r="BY38" s="12"/>
      <c r="BZ38" s="12"/>
      <c r="CA38" s="12"/>
      <c r="CB38" s="12"/>
      <c r="CC38" s="12"/>
      <c r="CD38" s="12"/>
      <c r="CE38" s="12"/>
    </row>
    <row r="39" spans="1:83" x14ac:dyDescent="0.25">
      <c r="A39" s="76" t="s">
        <v>21</v>
      </c>
      <c r="B39" s="77" t="s">
        <v>22</v>
      </c>
      <c r="C39" s="78">
        <f t="shared" ref="C39:I39" si="115">+C40+C82</f>
        <v>46405.288000000008</v>
      </c>
      <c r="D39" s="73">
        <f t="shared" si="115"/>
        <v>2377.0869999999995</v>
      </c>
      <c r="E39" s="73">
        <f t="shared" si="115"/>
        <v>44028.201000000001</v>
      </c>
      <c r="F39" s="73">
        <f t="shared" si="115"/>
        <v>34524.337999999996</v>
      </c>
      <c r="G39" s="73">
        <f t="shared" si="115"/>
        <v>2122.0720000000001</v>
      </c>
      <c r="H39" s="73">
        <f t="shared" si="115"/>
        <v>0</v>
      </c>
      <c r="I39" s="73">
        <f t="shared" si="115"/>
        <v>76.915999999999997</v>
      </c>
      <c r="J39" s="73">
        <f t="shared" ref="J39:Q39" si="116">+J40+J82</f>
        <v>0</v>
      </c>
      <c r="K39" s="73">
        <f t="shared" si="116"/>
        <v>0</v>
      </c>
      <c r="L39" s="73">
        <f t="shared" si="116"/>
        <v>0</v>
      </c>
      <c r="M39" s="73">
        <f t="shared" si="116"/>
        <v>0</v>
      </c>
      <c r="N39" s="73">
        <f t="shared" si="116"/>
        <v>0</v>
      </c>
      <c r="O39" s="73">
        <f t="shared" si="116"/>
        <v>94.5</v>
      </c>
      <c r="P39" s="73">
        <f t="shared" si="116"/>
        <v>16.896999999999998</v>
      </c>
      <c r="Q39" s="73">
        <f t="shared" si="116"/>
        <v>5.7750000000000004</v>
      </c>
      <c r="R39" s="73">
        <f>+R40+R82</f>
        <v>0</v>
      </c>
      <c r="S39" s="73">
        <f>+S40+S82</f>
        <v>0</v>
      </c>
      <c r="T39" s="73">
        <f t="shared" ref="T39:AA39" si="117">+T40+T82</f>
        <v>1342.69</v>
      </c>
      <c r="U39" s="73">
        <f t="shared" si="117"/>
        <v>494.63599999999997</v>
      </c>
      <c r="V39" s="73">
        <f t="shared" si="117"/>
        <v>90.596000000000004</v>
      </c>
      <c r="W39" s="73">
        <f t="shared" si="117"/>
        <v>0</v>
      </c>
      <c r="X39" s="73">
        <f t="shared" si="117"/>
        <v>0</v>
      </c>
      <c r="Y39" s="73">
        <f t="shared" si="117"/>
        <v>0</v>
      </c>
      <c r="Z39" s="73">
        <f t="shared" si="117"/>
        <v>0</v>
      </c>
      <c r="AA39" s="73">
        <f t="shared" si="117"/>
        <v>0</v>
      </c>
      <c r="AB39" s="73">
        <f t="shared" ref="AB39:AM39" si="118">+AB40+AB82</f>
        <v>0</v>
      </c>
      <c r="AC39" s="73">
        <f t="shared" si="118"/>
        <v>0</v>
      </c>
      <c r="AD39" s="73">
        <f t="shared" ref="AD39:AI39" si="119">+AD40+AD82</f>
        <v>0</v>
      </c>
      <c r="AE39" s="73">
        <f t="shared" si="119"/>
        <v>0</v>
      </c>
      <c r="AF39" s="73">
        <f t="shared" si="119"/>
        <v>0</v>
      </c>
      <c r="AG39" s="73">
        <f t="shared" si="119"/>
        <v>0</v>
      </c>
      <c r="AH39" s="73">
        <f t="shared" si="119"/>
        <v>0</v>
      </c>
      <c r="AI39" s="73">
        <f t="shared" si="119"/>
        <v>6.2E-2</v>
      </c>
      <c r="AJ39" s="73">
        <f t="shared" si="118"/>
        <v>0</v>
      </c>
      <c r="AK39" s="73">
        <f t="shared" si="118"/>
        <v>32402.266</v>
      </c>
      <c r="AL39" s="73">
        <f t="shared" si="118"/>
        <v>4277.7880000000005</v>
      </c>
      <c r="AM39" s="73">
        <f t="shared" si="118"/>
        <v>2055.0810000000001</v>
      </c>
      <c r="AN39" s="73">
        <f t="shared" ref="AN39:AU39" si="120">+AN40+AN82</f>
        <v>590.77099999999996</v>
      </c>
      <c r="AO39" s="73">
        <f t="shared" si="120"/>
        <v>2236.8710000000001</v>
      </c>
      <c r="AP39" s="73">
        <f t="shared" si="120"/>
        <v>35.774000000000001</v>
      </c>
      <c r="AQ39" s="73">
        <f t="shared" si="120"/>
        <v>3550.7610000000004</v>
      </c>
      <c r="AR39" s="73">
        <f t="shared" si="120"/>
        <v>1052.6399999999999</v>
      </c>
      <c r="AS39" s="73">
        <f t="shared" si="120"/>
        <v>3594.3729999999996</v>
      </c>
      <c r="AT39" s="73">
        <f t="shared" si="120"/>
        <v>1788.5079999999998</v>
      </c>
      <c r="AU39" s="73">
        <f t="shared" si="120"/>
        <v>365.79599999999999</v>
      </c>
      <c r="AV39" s="73">
        <f>+AV40+AV82</f>
        <v>8.4480000000000004</v>
      </c>
      <c r="AW39" s="73">
        <f>+AW40+AW82</f>
        <v>392.47399999999999</v>
      </c>
      <c r="AX39" s="73">
        <f>+AX40+AX82</f>
        <v>264.714</v>
      </c>
      <c r="AY39" s="73">
        <f t="shared" ref="AY39:BF39" si="121">+AY40+AY82</f>
        <v>5943.4639999999999</v>
      </c>
      <c r="AZ39" s="73">
        <f t="shared" si="121"/>
        <v>0</v>
      </c>
      <c r="BA39" s="73">
        <f t="shared" si="121"/>
        <v>431.00700000000001</v>
      </c>
      <c r="BB39" s="73">
        <f t="shared" si="121"/>
        <v>262.28300000000002</v>
      </c>
      <c r="BC39" s="73">
        <f t="shared" si="121"/>
        <v>1198.8609999999999</v>
      </c>
      <c r="BD39" s="73">
        <f t="shared" si="121"/>
        <v>1828.029</v>
      </c>
      <c r="BE39" s="73">
        <f t="shared" si="121"/>
        <v>370.52800000000002</v>
      </c>
      <c r="BF39" s="73">
        <f t="shared" si="121"/>
        <v>0</v>
      </c>
      <c r="BG39" s="73">
        <f>+BG40+BG82</f>
        <v>381.16199999999998</v>
      </c>
      <c r="BH39" s="73">
        <f>+BH40+BH82</f>
        <v>11.605999999999998</v>
      </c>
      <c r="BI39" s="73">
        <f>+BI40+BI82</f>
        <v>1179.932</v>
      </c>
      <c r="BJ39" s="73">
        <f t="shared" ref="BJ39:BO39" si="122">+BJ40+BJ82</f>
        <v>59.739999999999995</v>
      </c>
      <c r="BK39" s="73">
        <f t="shared" si="122"/>
        <v>194.30500000000001</v>
      </c>
      <c r="BL39" s="73">
        <f t="shared" si="122"/>
        <v>43.306000000000004</v>
      </c>
      <c r="BM39" s="73">
        <f t="shared" si="122"/>
        <v>214.14700000000002</v>
      </c>
      <c r="BN39" s="73">
        <f t="shared" si="122"/>
        <v>29.880000000000003</v>
      </c>
      <c r="BO39" s="73">
        <f t="shared" si="122"/>
        <v>40.01700000000001</v>
      </c>
      <c r="BP39" s="73">
        <f>+BP40+BP82</f>
        <v>0</v>
      </c>
      <c r="BQ39" s="74">
        <f t="shared" si="113"/>
        <v>74.397422121375456</v>
      </c>
      <c r="BR39" s="74">
        <f>+G39/D39*100</f>
        <v>89.271953445540717</v>
      </c>
      <c r="BS39" s="74">
        <f t="shared" si="114"/>
        <v>73.594344679220484</v>
      </c>
      <c r="BT39" s="79"/>
      <c r="BU39" s="8"/>
      <c r="BV39" s="8"/>
      <c r="BW39" s="8"/>
      <c r="BX39" s="8"/>
      <c r="BY39" s="8"/>
      <c r="BZ39" s="8"/>
      <c r="CA39" s="8"/>
      <c r="CB39" s="8"/>
      <c r="CC39" s="8"/>
      <c r="CD39" s="8"/>
      <c r="CE39" s="8"/>
    </row>
    <row r="40" spans="1:83" s="1" customFormat="1" x14ac:dyDescent="0.25">
      <c r="A40" s="80" t="s">
        <v>23</v>
      </c>
      <c r="B40" s="81" t="s">
        <v>24</v>
      </c>
      <c r="C40" s="82">
        <f>+C41</f>
        <v>37951.225000000006</v>
      </c>
      <c r="D40" s="82">
        <f t="shared" ref="D40:BP40" si="123">+D41</f>
        <v>2239.7889999999998</v>
      </c>
      <c r="E40" s="82">
        <f t="shared" si="123"/>
        <v>35711.436000000002</v>
      </c>
      <c r="F40" s="82">
        <f t="shared" si="123"/>
        <v>28463.547999999999</v>
      </c>
      <c r="G40" s="82">
        <f t="shared" si="123"/>
        <v>2004.163</v>
      </c>
      <c r="H40" s="82">
        <f t="shared" si="123"/>
        <v>0</v>
      </c>
      <c r="I40" s="82">
        <f t="shared" si="123"/>
        <v>76.915999999999997</v>
      </c>
      <c r="J40" s="82">
        <f t="shared" si="123"/>
        <v>0</v>
      </c>
      <c r="K40" s="82">
        <f t="shared" si="123"/>
        <v>0</v>
      </c>
      <c r="L40" s="82">
        <f t="shared" si="123"/>
        <v>0</v>
      </c>
      <c r="M40" s="82">
        <f t="shared" si="123"/>
        <v>0</v>
      </c>
      <c r="N40" s="82">
        <f t="shared" si="123"/>
        <v>0</v>
      </c>
      <c r="O40" s="82">
        <f t="shared" si="123"/>
        <v>94.5</v>
      </c>
      <c r="P40" s="82">
        <f t="shared" si="123"/>
        <v>0</v>
      </c>
      <c r="Q40" s="82">
        <f t="shared" si="123"/>
        <v>0</v>
      </c>
      <c r="R40" s="82">
        <f t="shared" si="123"/>
        <v>0</v>
      </c>
      <c r="S40" s="82">
        <f t="shared" si="123"/>
        <v>0</v>
      </c>
      <c r="T40" s="82">
        <f t="shared" si="123"/>
        <v>1338.049</v>
      </c>
      <c r="U40" s="82">
        <f t="shared" si="123"/>
        <v>494.63599999999997</v>
      </c>
      <c r="V40" s="82">
        <f t="shared" si="123"/>
        <v>0</v>
      </c>
      <c r="W40" s="82">
        <f t="shared" si="123"/>
        <v>0</v>
      </c>
      <c r="X40" s="82">
        <f t="shared" si="123"/>
        <v>0</v>
      </c>
      <c r="Y40" s="82">
        <f t="shared" si="123"/>
        <v>0</v>
      </c>
      <c r="Z40" s="82">
        <f t="shared" si="123"/>
        <v>0</v>
      </c>
      <c r="AA40" s="82">
        <f t="shared" si="123"/>
        <v>0</v>
      </c>
      <c r="AB40" s="82">
        <f t="shared" si="123"/>
        <v>0</v>
      </c>
      <c r="AC40" s="82">
        <f t="shared" si="123"/>
        <v>0</v>
      </c>
      <c r="AD40" s="82">
        <f t="shared" si="123"/>
        <v>0</v>
      </c>
      <c r="AE40" s="82">
        <f t="shared" si="123"/>
        <v>0</v>
      </c>
      <c r="AF40" s="82">
        <f t="shared" si="123"/>
        <v>0</v>
      </c>
      <c r="AG40" s="82">
        <f t="shared" si="123"/>
        <v>0</v>
      </c>
      <c r="AH40" s="82">
        <f t="shared" si="123"/>
        <v>0</v>
      </c>
      <c r="AI40" s="82">
        <f t="shared" si="123"/>
        <v>6.2E-2</v>
      </c>
      <c r="AJ40" s="82">
        <f t="shared" si="123"/>
        <v>0</v>
      </c>
      <c r="AK40" s="82">
        <f t="shared" si="123"/>
        <v>26459.384999999998</v>
      </c>
      <c r="AL40" s="82">
        <f t="shared" si="123"/>
        <v>4073.7680000000005</v>
      </c>
      <c r="AM40" s="82">
        <f t="shared" si="123"/>
        <v>1420.643</v>
      </c>
      <c r="AN40" s="82">
        <f t="shared" si="123"/>
        <v>590.77099999999996</v>
      </c>
      <c r="AO40" s="82">
        <f t="shared" si="123"/>
        <v>1857.885</v>
      </c>
      <c r="AP40" s="82">
        <f t="shared" si="123"/>
        <v>0</v>
      </c>
      <c r="AQ40" s="82">
        <f t="shared" si="123"/>
        <v>3178.0950000000003</v>
      </c>
      <c r="AR40" s="82">
        <f t="shared" si="123"/>
        <v>372.44799999999998</v>
      </c>
      <c r="AS40" s="82">
        <f t="shared" si="123"/>
        <v>2342.4009999999998</v>
      </c>
      <c r="AT40" s="82">
        <f t="shared" si="123"/>
        <v>727.9849999999999</v>
      </c>
      <c r="AU40" s="82">
        <f t="shared" si="123"/>
        <v>365.79599999999999</v>
      </c>
      <c r="AV40" s="82">
        <f t="shared" si="123"/>
        <v>0</v>
      </c>
      <c r="AW40" s="82">
        <f t="shared" si="123"/>
        <v>392.47399999999999</v>
      </c>
      <c r="AX40" s="82">
        <f t="shared" si="123"/>
        <v>264.714</v>
      </c>
      <c r="AY40" s="82">
        <f t="shared" si="123"/>
        <v>5943.4639999999999</v>
      </c>
      <c r="AZ40" s="82">
        <f t="shared" si="123"/>
        <v>0</v>
      </c>
      <c r="BA40" s="82">
        <f t="shared" si="123"/>
        <v>425.82800000000003</v>
      </c>
      <c r="BB40" s="82">
        <f t="shared" si="123"/>
        <v>215.929</v>
      </c>
      <c r="BC40" s="82">
        <f t="shared" si="123"/>
        <v>1198.8609999999999</v>
      </c>
      <c r="BD40" s="82">
        <f t="shared" si="123"/>
        <v>866.55100000000004</v>
      </c>
      <c r="BE40" s="82">
        <f t="shared" si="123"/>
        <v>363.529</v>
      </c>
      <c r="BF40" s="82">
        <f t="shared" si="123"/>
        <v>0</v>
      </c>
      <c r="BG40" s="82">
        <f t="shared" si="123"/>
        <v>319.62099999999998</v>
      </c>
      <c r="BH40" s="82">
        <f t="shared" si="123"/>
        <v>11.605999999999998</v>
      </c>
      <c r="BI40" s="82">
        <f t="shared" si="123"/>
        <v>1021.271</v>
      </c>
      <c r="BJ40" s="82">
        <f t="shared" si="123"/>
        <v>16.212</v>
      </c>
      <c r="BK40" s="82">
        <f t="shared" si="123"/>
        <v>166.46800000000002</v>
      </c>
      <c r="BL40" s="82">
        <f t="shared" si="123"/>
        <v>43.306000000000004</v>
      </c>
      <c r="BM40" s="82">
        <f t="shared" si="123"/>
        <v>214.14700000000002</v>
      </c>
      <c r="BN40" s="82">
        <f t="shared" si="123"/>
        <v>29.880000000000003</v>
      </c>
      <c r="BO40" s="82">
        <f t="shared" si="123"/>
        <v>35.732000000000006</v>
      </c>
      <c r="BP40" s="82">
        <f t="shared" si="123"/>
        <v>0</v>
      </c>
      <c r="BQ40" s="83">
        <f t="shared" si="113"/>
        <v>75.000340568716808</v>
      </c>
      <c r="BR40" s="83">
        <f>+G40/D40*100</f>
        <v>89.47999119559924</v>
      </c>
      <c r="BS40" s="83">
        <f t="shared" si="114"/>
        <v>74.0921899640216</v>
      </c>
      <c r="BT40" s="84"/>
      <c r="BU40" s="8"/>
      <c r="BV40" s="8"/>
      <c r="BW40" s="8"/>
      <c r="BX40" s="8"/>
      <c r="BY40" s="8"/>
      <c r="BZ40" s="8"/>
      <c r="CA40" s="8"/>
      <c r="CB40" s="8"/>
      <c r="CC40" s="8"/>
      <c r="CD40" s="8"/>
      <c r="CE40" s="8"/>
    </row>
    <row r="41" spans="1:83" x14ac:dyDescent="0.25">
      <c r="A41" s="85">
        <v>2</v>
      </c>
      <c r="B41" s="86" t="s">
        <v>35</v>
      </c>
      <c r="C41" s="87">
        <f>+C42+C63</f>
        <v>37951.225000000006</v>
      </c>
      <c r="D41" s="87">
        <f>+D42+D63</f>
        <v>2239.7889999999998</v>
      </c>
      <c r="E41" s="87">
        <f>+E42+E63</f>
        <v>35711.436000000002</v>
      </c>
      <c r="F41" s="87">
        <f>+F42+F63</f>
        <v>28463.547999999999</v>
      </c>
      <c r="G41" s="87">
        <f>+G42+G63</f>
        <v>2004.163</v>
      </c>
      <c r="H41" s="87">
        <f t="shared" ref="H41:Q41" si="124">+H42+H63</f>
        <v>0</v>
      </c>
      <c r="I41" s="87">
        <f t="shared" si="124"/>
        <v>76.915999999999997</v>
      </c>
      <c r="J41" s="87">
        <f t="shared" si="124"/>
        <v>0</v>
      </c>
      <c r="K41" s="87">
        <f t="shared" si="124"/>
        <v>0</v>
      </c>
      <c r="L41" s="87">
        <f t="shared" si="124"/>
        <v>0</v>
      </c>
      <c r="M41" s="87">
        <f t="shared" si="124"/>
        <v>0</v>
      </c>
      <c r="N41" s="87">
        <f t="shared" si="124"/>
        <v>0</v>
      </c>
      <c r="O41" s="87">
        <f t="shared" si="124"/>
        <v>94.5</v>
      </c>
      <c r="P41" s="87">
        <f t="shared" si="124"/>
        <v>0</v>
      </c>
      <c r="Q41" s="87">
        <f t="shared" si="124"/>
        <v>0</v>
      </c>
      <c r="R41" s="87">
        <f>+R42+R63</f>
        <v>0</v>
      </c>
      <c r="S41" s="87">
        <f>+S42+S63</f>
        <v>0</v>
      </c>
      <c r="T41" s="87">
        <f>+T42+T63</f>
        <v>1338.049</v>
      </c>
      <c r="U41" s="87">
        <f t="shared" ref="U41:AA41" si="125">+U42+U63</f>
        <v>494.63599999999997</v>
      </c>
      <c r="V41" s="87">
        <f t="shared" si="125"/>
        <v>0</v>
      </c>
      <c r="W41" s="87">
        <f t="shared" si="125"/>
        <v>0</v>
      </c>
      <c r="X41" s="87">
        <f t="shared" si="125"/>
        <v>0</v>
      </c>
      <c r="Y41" s="87">
        <f t="shared" si="125"/>
        <v>0</v>
      </c>
      <c r="Z41" s="87">
        <f t="shared" si="125"/>
        <v>0</v>
      </c>
      <c r="AA41" s="87">
        <f t="shared" si="125"/>
        <v>0</v>
      </c>
      <c r="AB41" s="87">
        <f t="shared" ref="AB41:AL41" si="126">+AB42+AB63</f>
        <v>0</v>
      </c>
      <c r="AC41" s="87">
        <f t="shared" si="126"/>
        <v>0</v>
      </c>
      <c r="AD41" s="87">
        <f t="shared" si="126"/>
        <v>0</v>
      </c>
      <c r="AE41" s="87">
        <f t="shared" ref="AE41:AI41" si="127">+AE42+AE63</f>
        <v>0</v>
      </c>
      <c r="AF41" s="87">
        <f t="shared" si="127"/>
        <v>0</v>
      </c>
      <c r="AG41" s="87">
        <f t="shared" si="127"/>
        <v>0</v>
      </c>
      <c r="AH41" s="87">
        <f t="shared" si="127"/>
        <v>0</v>
      </c>
      <c r="AI41" s="87">
        <f t="shared" si="127"/>
        <v>6.2E-2</v>
      </c>
      <c r="AJ41" s="87">
        <f t="shared" si="126"/>
        <v>0</v>
      </c>
      <c r="AK41" s="87">
        <f t="shared" si="126"/>
        <v>26459.384999999998</v>
      </c>
      <c r="AL41" s="87">
        <f t="shared" si="126"/>
        <v>4073.7680000000005</v>
      </c>
      <c r="AM41" s="87">
        <f t="shared" ref="AM41:AU41" si="128">+AM42+AM63</f>
        <v>1420.643</v>
      </c>
      <c r="AN41" s="87">
        <f t="shared" si="128"/>
        <v>590.77099999999996</v>
      </c>
      <c r="AO41" s="87">
        <f t="shared" si="128"/>
        <v>1857.885</v>
      </c>
      <c r="AP41" s="87">
        <f t="shared" si="128"/>
        <v>0</v>
      </c>
      <c r="AQ41" s="87">
        <f t="shared" si="128"/>
        <v>3178.0950000000003</v>
      </c>
      <c r="AR41" s="87">
        <f t="shared" si="128"/>
        <v>372.44799999999998</v>
      </c>
      <c r="AS41" s="87">
        <f t="shared" si="128"/>
        <v>2342.4009999999998</v>
      </c>
      <c r="AT41" s="87">
        <f t="shared" si="128"/>
        <v>727.9849999999999</v>
      </c>
      <c r="AU41" s="87">
        <f t="shared" si="128"/>
        <v>365.79599999999999</v>
      </c>
      <c r="AV41" s="87">
        <f>+AV42+AV63</f>
        <v>0</v>
      </c>
      <c r="AW41" s="87">
        <f>+AW42+AW63</f>
        <v>392.47399999999999</v>
      </c>
      <c r="AX41" s="87">
        <f>+AX42+AX63</f>
        <v>264.714</v>
      </c>
      <c r="AY41" s="87">
        <f>+AY42+AY63</f>
        <v>5943.4639999999999</v>
      </c>
      <c r="AZ41" s="87">
        <f t="shared" ref="AZ41:BF41" si="129">+AZ42+AZ63</f>
        <v>0</v>
      </c>
      <c r="BA41" s="87">
        <f t="shared" si="129"/>
        <v>425.82800000000003</v>
      </c>
      <c r="BB41" s="87">
        <f t="shared" si="129"/>
        <v>215.929</v>
      </c>
      <c r="BC41" s="87">
        <f t="shared" si="129"/>
        <v>1198.8609999999999</v>
      </c>
      <c r="BD41" s="87">
        <f t="shared" si="129"/>
        <v>866.55100000000004</v>
      </c>
      <c r="BE41" s="87">
        <f t="shared" si="129"/>
        <v>363.529</v>
      </c>
      <c r="BF41" s="87">
        <f t="shared" si="129"/>
        <v>0</v>
      </c>
      <c r="BG41" s="87">
        <f>+BG42+BG63</f>
        <v>319.62099999999998</v>
      </c>
      <c r="BH41" s="87">
        <f>+BH42+BH63</f>
        <v>11.605999999999998</v>
      </c>
      <c r="BI41" s="87">
        <f>+BI42+BI63</f>
        <v>1021.271</v>
      </c>
      <c r="BJ41" s="87">
        <f>+BJ42+BJ63</f>
        <v>16.212</v>
      </c>
      <c r="BK41" s="87">
        <f t="shared" ref="BK41:BO41" si="130">+BK42+BK63</f>
        <v>166.46800000000002</v>
      </c>
      <c r="BL41" s="87">
        <f t="shared" si="130"/>
        <v>43.306000000000004</v>
      </c>
      <c r="BM41" s="87">
        <f t="shared" si="130"/>
        <v>214.14700000000002</v>
      </c>
      <c r="BN41" s="87">
        <f t="shared" si="130"/>
        <v>29.880000000000003</v>
      </c>
      <c r="BO41" s="87">
        <f t="shared" si="130"/>
        <v>35.732000000000006</v>
      </c>
      <c r="BP41" s="87">
        <f>+BP42+BP63</f>
        <v>0</v>
      </c>
      <c r="BQ41" s="88">
        <f t="shared" si="113"/>
        <v>75.000340568716808</v>
      </c>
      <c r="BR41" s="88">
        <f>+G41/D41*100</f>
        <v>89.47999119559924</v>
      </c>
      <c r="BS41" s="88">
        <f t="shared" si="114"/>
        <v>74.0921899640216</v>
      </c>
      <c r="BT41" s="89"/>
      <c r="BU41" s="8"/>
      <c r="BV41" s="8"/>
      <c r="BW41" s="8"/>
      <c r="BX41" s="8"/>
      <c r="BY41" s="8"/>
      <c r="BZ41" s="8"/>
      <c r="CA41" s="8"/>
      <c r="CB41" s="8"/>
      <c r="CC41" s="8"/>
      <c r="CD41" s="8"/>
      <c r="CE41" s="8"/>
    </row>
    <row r="42" spans="1:83" s="19" customFormat="1" x14ac:dyDescent="0.25">
      <c r="A42" s="90" t="s">
        <v>6</v>
      </c>
      <c r="B42" s="91" t="s">
        <v>26</v>
      </c>
      <c r="C42" s="92">
        <f t="shared" ref="C42:BP42" si="131">SUM(C43:C62)</f>
        <v>22433.417000000005</v>
      </c>
      <c r="D42" s="92">
        <f t="shared" si="131"/>
        <v>2239.7889999999998</v>
      </c>
      <c r="E42" s="92">
        <f t="shared" si="131"/>
        <v>20193.628000000001</v>
      </c>
      <c r="F42" s="92">
        <f t="shared" si="131"/>
        <v>18860.852999999999</v>
      </c>
      <c r="G42" s="92">
        <f t="shared" si="131"/>
        <v>2004.163</v>
      </c>
      <c r="H42" s="92">
        <f t="shared" si="131"/>
        <v>0</v>
      </c>
      <c r="I42" s="92">
        <f t="shared" si="131"/>
        <v>76.915999999999997</v>
      </c>
      <c r="J42" s="92">
        <f t="shared" si="131"/>
        <v>0</v>
      </c>
      <c r="K42" s="92">
        <f t="shared" si="131"/>
        <v>0</v>
      </c>
      <c r="L42" s="92">
        <f t="shared" si="131"/>
        <v>0</v>
      </c>
      <c r="M42" s="92">
        <f t="shared" si="131"/>
        <v>0</v>
      </c>
      <c r="N42" s="92">
        <f t="shared" si="131"/>
        <v>0</v>
      </c>
      <c r="O42" s="92">
        <f t="shared" si="131"/>
        <v>94.5</v>
      </c>
      <c r="P42" s="92">
        <f t="shared" si="131"/>
        <v>0</v>
      </c>
      <c r="Q42" s="92">
        <f t="shared" si="131"/>
        <v>0</v>
      </c>
      <c r="R42" s="92">
        <f t="shared" ref="R42:Z42" si="132">SUM(R43:R62)</f>
        <v>0</v>
      </c>
      <c r="S42" s="92">
        <f t="shared" si="132"/>
        <v>0</v>
      </c>
      <c r="T42" s="92">
        <f t="shared" si="132"/>
        <v>1338.049</v>
      </c>
      <c r="U42" s="92">
        <f t="shared" si="132"/>
        <v>494.63599999999997</v>
      </c>
      <c r="V42" s="92">
        <f t="shared" si="132"/>
        <v>0</v>
      </c>
      <c r="W42" s="92">
        <f t="shared" si="132"/>
        <v>0</v>
      </c>
      <c r="X42" s="92">
        <f t="shared" si="132"/>
        <v>0</v>
      </c>
      <c r="Y42" s="92">
        <f t="shared" si="132"/>
        <v>0</v>
      </c>
      <c r="Z42" s="92">
        <f t="shared" si="132"/>
        <v>0</v>
      </c>
      <c r="AA42" s="92">
        <f>SUM(AA43:AA62)</f>
        <v>0</v>
      </c>
      <c r="AB42" s="92">
        <f t="shared" ref="AB42" si="133">SUM(AB43:AB62)</f>
        <v>0</v>
      </c>
      <c r="AC42" s="92">
        <f t="shared" ref="AC42" si="134">SUM(AC43:AC62)</f>
        <v>0</v>
      </c>
      <c r="AD42" s="92">
        <f t="shared" ref="AD42" si="135">SUM(AD43:AD62)</f>
        <v>0</v>
      </c>
      <c r="AE42" s="92">
        <f t="shared" ref="AE42" si="136">SUM(AE43:AE62)</f>
        <v>0</v>
      </c>
      <c r="AF42" s="92">
        <f t="shared" ref="AF42" si="137">SUM(AF43:AF62)</f>
        <v>0</v>
      </c>
      <c r="AG42" s="92">
        <f t="shared" ref="AG42" si="138">SUM(AG43:AG62)</f>
        <v>0</v>
      </c>
      <c r="AH42" s="92">
        <f t="shared" ref="AH42" si="139">SUM(AH43:AH62)</f>
        <v>0</v>
      </c>
      <c r="AI42" s="92">
        <f t="shared" ref="AI42" si="140">SUM(AI43:AI62)</f>
        <v>6.2E-2</v>
      </c>
      <c r="AJ42" s="92">
        <f t="shared" si="131"/>
        <v>0</v>
      </c>
      <c r="AK42" s="92">
        <f>SUM(AK43:AK62)</f>
        <v>16856.689999999999</v>
      </c>
      <c r="AL42" s="92">
        <f t="shared" si="131"/>
        <v>3987.9660000000003</v>
      </c>
      <c r="AM42" s="92">
        <f t="shared" si="131"/>
        <v>1050.643</v>
      </c>
      <c r="AN42" s="92">
        <f t="shared" si="131"/>
        <v>79.97</v>
      </c>
      <c r="AO42" s="92">
        <f t="shared" si="131"/>
        <v>1857.885</v>
      </c>
      <c r="AP42" s="92">
        <f t="shared" si="131"/>
        <v>0</v>
      </c>
      <c r="AQ42" s="92">
        <f t="shared" si="131"/>
        <v>3178.0950000000003</v>
      </c>
      <c r="AR42" s="92">
        <f t="shared" si="131"/>
        <v>0</v>
      </c>
      <c r="AS42" s="92">
        <f t="shared" si="131"/>
        <v>163.78899999999999</v>
      </c>
      <c r="AT42" s="92">
        <f t="shared" si="131"/>
        <v>0</v>
      </c>
      <c r="AU42" s="92">
        <f t="shared" si="131"/>
        <v>0</v>
      </c>
      <c r="AV42" s="92">
        <f t="shared" ref="AV42:BE42" si="141">SUM(AV43:AV62)</f>
        <v>0</v>
      </c>
      <c r="AW42" s="92">
        <f t="shared" si="141"/>
        <v>0</v>
      </c>
      <c r="AX42" s="92">
        <f t="shared" si="141"/>
        <v>0</v>
      </c>
      <c r="AY42" s="92">
        <f t="shared" si="141"/>
        <v>3937.0140000000001</v>
      </c>
      <c r="AZ42" s="92">
        <f t="shared" si="141"/>
        <v>0</v>
      </c>
      <c r="BA42" s="92">
        <f t="shared" si="141"/>
        <v>12.87</v>
      </c>
      <c r="BB42" s="92">
        <f t="shared" si="141"/>
        <v>157.06800000000001</v>
      </c>
      <c r="BC42" s="92">
        <f t="shared" si="141"/>
        <v>869.01499999999999</v>
      </c>
      <c r="BD42" s="92">
        <f t="shared" si="141"/>
        <v>0.26300000000000001</v>
      </c>
      <c r="BE42" s="92">
        <f t="shared" si="141"/>
        <v>2.2959999999999998</v>
      </c>
      <c r="BF42" s="92">
        <f>SUM(BF43:BF62)</f>
        <v>0</v>
      </c>
      <c r="BG42" s="92">
        <f t="shared" ref="BG42" si="142">SUM(BG43:BG62)</f>
        <v>261.01</v>
      </c>
      <c r="BH42" s="92">
        <f t="shared" ref="BH42" si="143">SUM(BH43:BH62)</f>
        <v>10.462999999999999</v>
      </c>
      <c r="BI42" s="92">
        <f t="shared" ref="BI42" si="144">SUM(BI43:BI62)</f>
        <v>850.97799999999995</v>
      </c>
      <c r="BJ42" s="92">
        <f t="shared" ref="BJ42" si="145">SUM(BJ43:BJ62)</f>
        <v>0</v>
      </c>
      <c r="BK42" s="92">
        <f t="shared" ref="BK42" si="146">SUM(BK43:BK62)</f>
        <v>166.28800000000001</v>
      </c>
      <c r="BL42" s="92">
        <f t="shared" ref="BL42" si="147">SUM(BL43:BL62)</f>
        <v>8.9179999999999993</v>
      </c>
      <c r="BM42" s="92">
        <f t="shared" ref="BM42" si="148">SUM(BM43:BM62)</f>
        <v>214.14700000000002</v>
      </c>
      <c r="BN42" s="87">
        <f t="shared" ref="BN42" si="149">SUM(BN43:BN62)</f>
        <v>16.68</v>
      </c>
      <c r="BO42" s="92">
        <f t="shared" ref="BO42" si="150">SUM(BO43:BO62)</f>
        <v>31.332000000000004</v>
      </c>
      <c r="BP42" s="92">
        <f t="shared" si="131"/>
        <v>0</v>
      </c>
      <c r="BQ42" s="88">
        <f t="shared" si="113"/>
        <v>84.074811251446874</v>
      </c>
      <c r="BR42" s="88">
        <f>+G42/D42*100</f>
        <v>89.47999119559924</v>
      </c>
      <c r="BS42" s="88">
        <f t="shared" si="114"/>
        <v>83.475292305077602</v>
      </c>
      <c r="BT42" s="94"/>
      <c r="BU42" s="20"/>
      <c r="BV42" s="20"/>
      <c r="BW42" s="20"/>
      <c r="BX42" s="20"/>
      <c r="BY42" s="20"/>
      <c r="BZ42" s="20"/>
      <c r="CA42" s="20"/>
      <c r="CB42" s="20"/>
      <c r="CC42" s="20"/>
      <c r="CD42" s="20"/>
      <c r="CE42" s="20"/>
    </row>
    <row r="43" spans="1:83" ht="30" x14ac:dyDescent="0.25">
      <c r="A43" s="31">
        <v>1</v>
      </c>
      <c r="B43" s="32" t="s">
        <v>37</v>
      </c>
      <c r="C43" s="38">
        <f>+D43+E43</f>
        <v>500</v>
      </c>
      <c r="D43" s="38"/>
      <c r="E43" s="33">
        <v>500</v>
      </c>
      <c r="F43" s="38">
        <f t="shared" ref="F43:F62" si="151">+G43+AK43</f>
        <v>379.57900000000001</v>
      </c>
      <c r="G43" s="38">
        <f t="shared" ref="G43:G62" si="152">SUM(H43:AJ43)</f>
        <v>0</v>
      </c>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8">
        <f t="shared" ref="AK43:AK62" si="153">SUM(AL43:BP43)</f>
        <v>379.57900000000001</v>
      </c>
      <c r="AL43" s="33"/>
      <c r="AM43" s="33"/>
      <c r="AN43" s="33"/>
      <c r="AO43" s="33"/>
      <c r="AP43" s="33"/>
      <c r="AQ43" s="33"/>
      <c r="AR43" s="33"/>
      <c r="AS43" s="33"/>
      <c r="AT43" s="33"/>
      <c r="AU43" s="33"/>
      <c r="AV43" s="33"/>
      <c r="AW43" s="33"/>
      <c r="AX43" s="33"/>
      <c r="AY43" s="33">
        <v>379.57900000000001</v>
      </c>
      <c r="AZ43" s="33"/>
      <c r="BA43" s="33"/>
      <c r="BB43" s="33"/>
      <c r="BC43" s="33"/>
      <c r="BD43" s="33"/>
      <c r="BE43" s="33"/>
      <c r="BF43" s="33"/>
      <c r="BG43" s="33"/>
      <c r="BH43" s="33"/>
      <c r="BI43" s="33"/>
      <c r="BJ43" s="33"/>
      <c r="BK43" s="33"/>
      <c r="BL43" s="33"/>
      <c r="BM43" s="33"/>
      <c r="BN43" s="33"/>
      <c r="BO43" s="33"/>
      <c r="BP43" s="33"/>
      <c r="BQ43" s="34">
        <f t="shared" si="113"/>
        <v>75.915800000000004</v>
      </c>
      <c r="BR43" s="34"/>
      <c r="BS43" s="34">
        <f t="shared" si="114"/>
        <v>75.915800000000004</v>
      </c>
      <c r="BT43" s="95"/>
      <c r="BU43" s="8"/>
      <c r="BV43" s="8"/>
      <c r="BW43" s="8"/>
      <c r="BX43" s="8"/>
      <c r="BY43" s="8"/>
      <c r="BZ43" s="8"/>
      <c r="CA43" s="8"/>
      <c r="CB43" s="8"/>
      <c r="CC43" s="8"/>
      <c r="CD43" s="8"/>
      <c r="CE43" s="8"/>
    </row>
    <row r="44" spans="1:83" x14ac:dyDescent="0.25">
      <c r="A44" s="31">
        <v>2</v>
      </c>
      <c r="B44" s="96" t="s">
        <v>36</v>
      </c>
      <c r="C44" s="38">
        <f t="shared" ref="C44:C56" si="154">+D44+E44</f>
        <v>1182.6279999999999</v>
      </c>
      <c r="D44" s="38"/>
      <c r="E44" s="33">
        <v>1182.6279999999999</v>
      </c>
      <c r="F44" s="38">
        <f t="shared" si="151"/>
        <v>0</v>
      </c>
      <c r="G44" s="38">
        <f t="shared" si="152"/>
        <v>0</v>
      </c>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8">
        <f t="shared" si="153"/>
        <v>0</v>
      </c>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4">
        <f t="shared" si="113"/>
        <v>0</v>
      </c>
      <c r="BR44" s="34"/>
      <c r="BS44" s="34">
        <f t="shared" si="114"/>
        <v>0</v>
      </c>
      <c r="BT44" s="95" t="s">
        <v>587</v>
      </c>
      <c r="BU44" s="8"/>
      <c r="BV44" s="8"/>
      <c r="BW44" s="8"/>
      <c r="BX44" s="8"/>
      <c r="BY44" s="8"/>
      <c r="BZ44" s="8"/>
      <c r="CA44" s="8"/>
      <c r="CB44" s="8"/>
      <c r="CC44" s="8"/>
      <c r="CD44" s="8"/>
      <c r="CE44" s="8"/>
    </row>
    <row r="45" spans="1:83" s="1" customFormat="1" x14ac:dyDescent="0.25">
      <c r="A45" s="31">
        <v>3</v>
      </c>
      <c r="B45" s="32" t="s">
        <v>46</v>
      </c>
      <c r="C45" s="38">
        <f t="shared" si="154"/>
        <v>1000</v>
      </c>
      <c r="D45" s="38"/>
      <c r="E45" s="38">
        <v>1000</v>
      </c>
      <c r="F45" s="38">
        <f t="shared" si="151"/>
        <v>943.45799999999997</v>
      </c>
      <c r="G45" s="38">
        <f t="shared" si="152"/>
        <v>0</v>
      </c>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8">
        <f t="shared" si="153"/>
        <v>943.45799999999997</v>
      </c>
      <c r="AL45" s="33">
        <v>58.741</v>
      </c>
      <c r="AM45" s="33"/>
      <c r="AN45" s="33"/>
      <c r="AO45" s="33"/>
      <c r="AP45" s="33"/>
      <c r="AQ45" s="33"/>
      <c r="AR45" s="33"/>
      <c r="AS45" s="33"/>
      <c r="AT45" s="33"/>
      <c r="AU45" s="33"/>
      <c r="AV45" s="33"/>
      <c r="AW45" s="33"/>
      <c r="AX45" s="33"/>
      <c r="AY45" s="33"/>
      <c r="AZ45" s="33"/>
      <c r="BA45" s="33"/>
      <c r="BB45" s="33"/>
      <c r="BC45" s="33"/>
      <c r="BD45" s="33"/>
      <c r="BE45" s="33"/>
      <c r="BF45" s="33"/>
      <c r="BG45" s="33"/>
      <c r="BH45" s="33"/>
      <c r="BI45" s="33">
        <v>850.97799999999995</v>
      </c>
      <c r="BJ45" s="33"/>
      <c r="BK45" s="33"/>
      <c r="BL45" s="33"/>
      <c r="BM45" s="33">
        <v>33.738999999999997</v>
      </c>
      <c r="BN45" s="33"/>
      <c r="BO45" s="33"/>
      <c r="BP45" s="33"/>
      <c r="BQ45" s="34">
        <f t="shared" si="113"/>
        <v>94.345799999999997</v>
      </c>
      <c r="BR45" s="34"/>
      <c r="BS45" s="34">
        <f t="shared" si="114"/>
        <v>94.345799999999997</v>
      </c>
      <c r="BT45" s="95"/>
      <c r="BU45" s="8"/>
      <c r="BV45" s="8"/>
      <c r="BW45" s="8"/>
      <c r="BX45" s="8"/>
      <c r="BY45" s="8"/>
      <c r="BZ45" s="8"/>
      <c r="CA45" s="8"/>
      <c r="CB45" s="8"/>
      <c r="CC45" s="8"/>
      <c r="CD45" s="8"/>
      <c r="CE45" s="8"/>
    </row>
    <row r="46" spans="1:83" s="1" customFormat="1" x14ac:dyDescent="0.25">
      <c r="A46" s="31">
        <v>4</v>
      </c>
      <c r="B46" s="39" t="s">
        <v>40</v>
      </c>
      <c r="C46" s="38">
        <f t="shared" si="154"/>
        <v>2750</v>
      </c>
      <c r="D46" s="38"/>
      <c r="E46" s="38">
        <v>2750</v>
      </c>
      <c r="F46" s="38">
        <f t="shared" si="151"/>
        <v>2687.0799999999995</v>
      </c>
      <c r="G46" s="38">
        <f t="shared" si="152"/>
        <v>0</v>
      </c>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8">
        <f t="shared" si="153"/>
        <v>2687.0799999999995</v>
      </c>
      <c r="AL46" s="33">
        <v>500</v>
      </c>
      <c r="AM46" s="33"/>
      <c r="AN46" s="33">
        <v>79.97</v>
      </c>
      <c r="AO46" s="33">
        <v>802.86500000000001</v>
      </c>
      <c r="AP46" s="33"/>
      <c r="AQ46" s="33"/>
      <c r="AR46" s="33"/>
      <c r="AS46" s="33"/>
      <c r="AT46" s="33"/>
      <c r="AU46" s="33"/>
      <c r="AV46" s="33"/>
      <c r="AW46" s="33"/>
      <c r="AX46" s="33"/>
      <c r="AY46" s="33"/>
      <c r="AZ46" s="33"/>
      <c r="BA46" s="33">
        <v>12.87</v>
      </c>
      <c r="BB46" s="33"/>
      <c r="BC46" s="33">
        <v>862.73099999999999</v>
      </c>
      <c r="BD46" s="33"/>
      <c r="BE46" s="33">
        <v>2.2959999999999998</v>
      </c>
      <c r="BF46" s="33"/>
      <c r="BG46" s="33">
        <v>261.01</v>
      </c>
      <c r="BH46" s="33"/>
      <c r="BI46" s="33"/>
      <c r="BJ46" s="33"/>
      <c r="BK46" s="33">
        <v>155.422</v>
      </c>
      <c r="BL46" s="33"/>
      <c r="BM46" s="33"/>
      <c r="BN46" s="33"/>
      <c r="BO46" s="33">
        <v>9.9160000000000004</v>
      </c>
      <c r="BP46" s="33"/>
      <c r="BQ46" s="34">
        <f t="shared" si="113"/>
        <v>97.711999999999975</v>
      </c>
      <c r="BR46" s="34"/>
      <c r="BS46" s="34">
        <f t="shared" si="114"/>
        <v>97.711999999999975</v>
      </c>
      <c r="BT46" s="95"/>
      <c r="BU46" s="8"/>
      <c r="BV46" s="8"/>
      <c r="BW46" s="8"/>
      <c r="BX46" s="8"/>
      <c r="BY46" s="8"/>
      <c r="BZ46" s="8"/>
      <c r="CA46" s="8"/>
      <c r="CB46" s="8"/>
      <c r="CC46" s="8"/>
      <c r="CD46" s="8"/>
      <c r="CE46" s="8"/>
    </row>
    <row r="47" spans="1:83" s="1" customFormat="1" x14ac:dyDescent="0.25">
      <c r="A47" s="31">
        <v>5</v>
      </c>
      <c r="B47" s="32" t="s">
        <v>47</v>
      </c>
      <c r="C47" s="38">
        <f t="shared" si="154"/>
        <v>1450</v>
      </c>
      <c r="D47" s="38"/>
      <c r="E47" s="38">
        <v>1450</v>
      </c>
      <c r="F47" s="38">
        <f t="shared" si="151"/>
        <v>1373.8420000000001</v>
      </c>
      <c r="G47" s="38">
        <f t="shared" si="152"/>
        <v>0</v>
      </c>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8">
        <f t="shared" si="153"/>
        <v>1373.8420000000001</v>
      </c>
      <c r="AL47" s="33">
        <v>1140.98</v>
      </c>
      <c r="AM47" s="33">
        <v>48.853000000000002</v>
      </c>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v>170.447</v>
      </c>
      <c r="BN47" s="33"/>
      <c r="BO47" s="33">
        <v>13.561999999999999</v>
      </c>
      <c r="BP47" s="33"/>
      <c r="BQ47" s="34">
        <f t="shared" si="113"/>
        <v>94.747724137931044</v>
      </c>
      <c r="BR47" s="34"/>
      <c r="BS47" s="34">
        <f t="shared" si="114"/>
        <v>94.747724137931044</v>
      </c>
      <c r="BT47" s="95"/>
      <c r="BU47" s="8"/>
      <c r="BV47" s="8"/>
      <c r="BW47" s="8"/>
      <c r="BX47" s="8"/>
      <c r="BY47" s="8"/>
      <c r="BZ47" s="8"/>
      <c r="CA47" s="8"/>
      <c r="CB47" s="8"/>
      <c r="CC47" s="8"/>
      <c r="CD47" s="8"/>
      <c r="CE47" s="8"/>
    </row>
    <row r="48" spans="1:83" s="1" customFormat="1" x14ac:dyDescent="0.25">
      <c r="A48" s="31">
        <v>6</v>
      </c>
      <c r="B48" s="32" t="s">
        <v>48</v>
      </c>
      <c r="C48" s="38">
        <f t="shared" si="154"/>
        <v>1600</v>
      </c>
      <c r="D48" s="38"/>
      <c r="E48" s="33">
        <v>1600</v>
      </c>
      <c r="F48" s="38">
        <f t="shared" si="151"/>
        <v>1499.174</v>
      </c>
      <c r="G48" s="38">
        <f t="shared" si="152"/>
        <v>0</v>
      </c>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8">
        <f t="shared" si="153"/>
        <v>1499.174</v>
      </c>
      <c r="AL48" s="197">
        <v>1010.807</v>
      </c>
      <c r="AM48" s="33">
        <v>139.27199999999999</v>
      </c>
      <c r="AN48" s="33"/>
      <c r="AO48" s="33"/>
      <c r="AP48" s="33"/>
      <c r="AQ48" s="33">
        <v>335.89699999999999</v>
      </c>
      <c r="AR48" s="33"/>
      <c r="AS48" s="33"/>
      <c r="AT48" s="33"/>
      <c r="AU48" s="33"/>
      <c r="AV48" s="33"/>
      <c r="AW48" s="33"/>
      <c r="AX48" s="33"/>
      <c r="AY48" s="33"/>
      <c r="AZ48" s="33"/>
      <c r="BA48" s="33"/>
      <c r="BB48" s="33"/>
      <c r="BC48" s="33">
        <v>6.2839999999999998</v>
      </c>
      <c r="BD48" s="33"/>
      <c r="BE48" s="33"/>
      <c r="BF48" s="33"/>
      <c r="BG48" s="33"/>
      <c r="BH48" s="33"/>
      <c r="BI48" s="33"/>
      <c r="BJ48" s="33"/>
      <c r="BK48" s="33"/>
      <c r="BL48" s="33"/>
      <c r="BM48" s="33"/>
      <c r="BN48" s="33"/>
      <c r="BO48" s="33">
        <v>6.9139999999999997</v>
      </c>
      <c r="BP48" s="33"/>
      <c r="BQ48" s="34">
        <f t="shared" si="113"/>
        <v>93.698374999999999</v>
      </c>
      <c r="BR48" s="34"/>
      <c r="BS48" s="34">
        <f t="shared" si="114"/>
        <v>93.698374999999999</v>
      </c>
      <c r="BT48" s="95"/>
      <c r="BU48" s="8"/>
      <c r="BV48" s="8"/>
      <c r="BW48" s="8"/>
      <c r="BX48" s="8"/>
      <c r="BY48" s="8"/>
      <c r="BZ48" s="8"/>
      <c r="CA48" s="8"/>
      <c r="CB48" s="8"/>
      <c r="CC48" s="8"/>
      <c r="CD48" s="8"/>
      <c r="CE48" s="8"/>
    </row>
    <row r="49" spans="1:83" s="1" customFormat="1" x14ac:dyDescent="0.25">
      <c r="A49" s="31">
        <v>7</v>
      </c>
      <c r="B49" s="39" t="s">
        <v>39</v>
      </c>
      <c r="C49" s="38">
        <f t="shared" si="154"/>
        <v>3450</v>
      </c>
      <c r="D49" s="38"/>
      <c r="E49" s="33">
        <v>3450</v>
      </c>
      <c r="F49" s="38">
        <f t="shared" si="151"/>
        <v>3305.424</v>
      </c>
      <c r="G49" s="38">
        <f t="shared" si="152"/>
        <v>0</v>
      </c>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8">
        <f t="shared" si="153"/>
        <v>3305.424</v>
      </c>
      <c r="AL49" s="33">
        <v>150.34100000000001</v>
      </c>
      <c r="AM49" s="33">
        <v>15.159000000000001</v>
      </c>
      <c r="AN49" s="33"/>
      <c r="AO49" s="33"/>
      <c r="AP49" s="33"/>
      <c r="AQ49" s="33"/>
      <c r="AR49" s="33"/>
      <c r="AS49" s="33"/>
      <c r="AT49" s="33"/>
      <c r="AU49" s="33"/>
      <c r="AV49" s="33"/>
      <c r="AW49" s="33"/>
      <c r="AX49" s="33"/>
      <c r="AY49" s="33">
        <v>3138.9839999999999</v>
      </c>
      <c r="AZ49" s="33"/>
      <c r="BA49" s="33"/>
      <c r="BB49" s="33"/>
      <c r="BC49" s="33"/>
      <c r="BD49" s="33"/>
      <c r="BE49" s="33"/>
      <c r="BF49" s="33"/>
      <c r="BG49" s="33"/>
      <c r="BH49" s="33"/>
      <c r="BI49" s="33"/>
      <c r="BJ49" s="33"/>
      <c r="BK49" s="33"/>
      <c r="BL49" s="33"/>
      <c r="BM49" s="33"/>
      <c r="BN49" s="33"/>
      <c r="BO49" s="33">
        <v>0.94</v>
      </c>
      <c r="BP49" s="33"/>
      <c r="BQ49" s="34">
        <f t="shared" si="113"/>
        <v>95.809391304347827</v>
      </c>
      <c r="BR49" s="34"/>
      <c r="BS49" s="34">
        <f t="shared" si="114"/>
        <v>95.809391304347827</v>
      </c>
      <c r="BT49" s="95"/>
      <c r="BU49" s="8"/>
      <c r="BV49" s="8"/>
      <c r="BW49" s="8"/>
      <c r="BX49" s="8"/>
      <c r="BY49" s="8"/>
      <c r="BZ49" s="8"/>
      <c r="CA49" s="8"/>
      <c r="CB49" s="8"/>
      <c r="CC49" s="8"/>
      <c r="CD49" s="8"/>
      <c r="CE49" s="8"/>
    </row>
    <row r="50" spans="1:83" s="1" customFormat="1" x14ac:dyDescent="0.25">
      <c r="A50" s="31">
        <v>8</v>
      </c>
      <c r="B50" s="96" t="s">
        <v>42</v>
      </c>
      <c r="C50" s="38">
        <f t="shared" si="154"/>
        <v>2843</v>
      </c>
      <c r="D50" s="38"/>
      <c r="E50" s="33">
        <v>2843</v>
      </c>
      <c r="F50" s="38">
        <f t="shared" si="151"/>
        <v>2325.86</v>
      </c>
      <c r="G50" s="38">
        <f t="shared" si="152"/>
        <v>0</v>
      </c>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8">
        <f t="shared" si="153"/>
        <v>2325.86</v>
      </c>
      <c r="AL50" s="33"/>
      <c r="AM50" s="33">
        <v>12.095000000000001</v>
      </c>
      <c r="AN50" s="33"/>
      <c r="AO50" s="33"/>
      <c r="AP50" s="33"/>
      <c r="AQ50" s="33">
        <v>2292.4360000000001</v>
      </c>
      <c r="AR50" s="33"/>
      <c r="AS50" s="33"/>
      <c r="AT50" s="33"/>
      <c r="AU50" s="33"/>
      <c r="AV50" s="33"/>
      <c r="AW50" s="33"/>
      <c r="AX50" s="33"/>
      <c r="AY50" s="33"/>
      <c r="AZ50" s="33"/>
      <c r="BA50" s="33"/>
      <c r="BB50" s="33"/>
      <c r="BC50" s="33"/>
      <c r="BD50" s="33"/>
      <c r="BE50" s="33"/>
      <c r="BF50" s="33"/>
      <c r="BG50" s="33"/>
      <c r="BH50" s="33">
        <v>10.462999999999999</v>
      </c>
      <c r="BI50" s="33"/>
      <c r="BJ50" s="33"/>
      <c r="BK50" s="33">
        <v>10.866</v>
      </c>
      <c r="BL50" s="33"/>
      <c r="BM50" s="33"/>
      <c r="BN50" s="33"/>
      <c r="BO50" s="33"/>
      <c r="BP50" s="33"/>
      <c r="BQ50" s="34">
        <f t="shared" si="113"/>
        <v>81.810059795990156</v>
      </c>
      <c r="BR50" s="34"/>
      <c r="BS50" s="34">
        <f t="shared" si="114"/>
        <v>81.810059795990156</v>
      </c>
      <c r="BT50" s="95"/>
      <c r="BU50" s="8"/>
      <c r="BV50" s="8"/>
      <c r="BW50" s="8"/>
      <c r="BX50" s="8"/>
      <c r="BY50" s="8"/>
      <c r="BZ50" s="8"/>
      <c r="CA50" s="8"/>
      <c r="CB50" s="8"/>
      <c r="CC50" s="8"/>
      <c r="CD50" s="8"/>
      <c r="CE50" s="8"/>
    </row>
    <row r="51" spans="1:83" s="1" customFormat="1" x14ac:dyDescent="0.25">
      <c r="A51" s="31">
        <v>9</v>
      </c>
      <c r="B51" s="96" t="s">
        <v>43</v>
      </c>
      <c r="C51" s="38">
        <f t="shared" si="154"/>
        <v>550</v>
      </c>
      <c r="D51" s="38"/>
      <c r="E51" s="33">
        <v>550</v>
      </c>
      <c r="F51" s="38">
        <f t="shared" si="151"/>
        <v>38.702999999999996</v>
      </c>
      <c r="G51" s="38">
        <f t="shared" si="152"/>
        <v>0</v>
      </c>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8">
        <f t="shared" si="153"/>
        <v>38.702999999999996</v>
      </c>
      <c r="AL51" s="33"/>
      <c r="AM51" s="33"/>
      <c r="AN51" s="33"/>
      <c r="AO51" s="33"/>
      <c r="AP51" s="33"/>
      <c r="AQ51" s="33"/>
      <c r="AR51" s="33"/>
      <c r="AS51" s="33"/>
      <c r="AT51" s="33"/>
      <c r="AU51" s="33"/>
      <c r="AV51" s="33"/>
      <c r="AW51" s="33"/>
      <c r="AX51" s="33"/>
      <c r="AY51" s="33"/>
      <c r="AZ51" s="33"/>
      <c r="BA51" s="33"/>
      <c r="BB51" s="33">
        <v>22.548999999999999</v>
      </c>
      <c r="BC51" s="33"/>
      <c r="BD51" s="33"/>
      <c r="BE51" s="33"/>
      <c r="BF51" s="33"/>
      <c r="BG51" s="33"/>
      <c r="BH51" s="33"/>
      <c r="BI51" s="33"/>
      <c r="BJ51" s="33"/>
      <c r="BK51" s="33"/>
      <c r="BL51" s="33"/>
      <c r="BM51" s="33">
        <v>9.9610000000000003</v>
      </c>
      <c r="BN51" s="33">
        <v>6.1929999999999996</v>
      </c>
      <c r="BO51" s="33"/>
      <c r="BP51" s="33"/>
      <c r="BQ51" s="34">
        <f t="shared" si="113"/>
        <v>7.0369090909090897</v>
      </c>
      <c r="BR51" s="34"/>
      <c r="BS51" s="34">
        <f t="shared" si="114"/>
        <v>7.0369090909090897</v>
      </c>
      <c r="BT51" s="95"/>
      <c r="BU51" s="8"/>
      <c r="BV51" s="8"/>
      <c r="BW51" s="8"/>
      <c r="BX51" s="8"/>
      <c r="BY51" s="8"/>
      <c r="BZ51" s="8"/>
      <c r="CA51" s="8"/>
      <c r="CB51" s="8"/>
      <c r="CC51" s="8"/>
      <c r="CD51" s="8"/>
      <c r="CE51" s="8"/>
    </row>
    <row r="52" spans="1:83" s="1" customFormat="1" x14ac:dyDescent="0.25">
      <c r="A52" s="31">
        <v>10</v>
      </c>
      <c r="B52" s="32" t="s">
        <v>44</v>
      </c>
      <c r="C52" s="38">
        <f t="shared" si="154"/>
        <v>2600</v>
      </c>
      <c r="D52" s="38"/>
      <c r="E52" s="33">
        <v>2600</v>
      </c>
      <c r="F52" s="38">
        <f t="shared" si="151"/>
        <v>2517.8289999999997</v>
      </c>
      <c r="G52" s="38">
        <f t="shared" si="152"/>
        <v>0</v>
      </c>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8">
        <f t="shared" si="153"/>
        <v>2517.8289999999997</v>
      </c>
      <c r="AL52" s="33">
        <v>1127.097</v>
      </c>
      <c r="AM52" s="33">
        <v>835.26400000000001</v>
      </c>
      <c r="AN52" s="33"/>
      <c r="AO52" s="33"/>
      <c r="AP52" s="33"/>
      <c r="AQ52" s="33">
        <v>549.76199999999994</v>
      </c>
      <c r="AR52" s="33"/>
      <c r="AS52" s="33"/>
      <c r="AT52" s="33"/>
      <c r="AU52" s="33"/>
      <c r="AV52" s="33"/>
      <c r="AW52" s="33"/>
      <c r="AX52" s="33"/>
      <c r="AY52" s="33">
        <v>5.7060000000000004</v>
      </c>
      <c r="AZ52" s="33"/>
      <c r="BA52" s="33"/>
      <c r="BB52" s="33"/>
      <c r="BC52" s="33"/>
      <c r="BD52" s="33"/>
      <c r="BE52" s="33"/>
      <c r="BF52" s="33"/>
      <c r="BG52" s="33"/>
      <c r="BH52" s="33"/>
      <c r="BI52" s="33"/>
      <c r="BJ52" s="33"/>
      <c r="BK52" s="33"/>
      <c r="BL52" s="33"/>
      <c r="BM52" s="33"/>
      <c r="BN52" s="33"/>
      <c r="BO52" s="33"/>
      <c r="BP52" s="33"/>
      <c r="BQ52" s="34">
        <f t="shared" si="113"/>
        <v>96.839576923076905</v>
      </c>
      <c r="BR52" s="34"/>
      <c r="BS52" s="34">
        <f t="shared" si="114"/>
        <v>96.839576923076905</v>
      </c>
      <c r="BT52" s="95"/>
      <c r="BU52" s="8"/>
      <c r="BV52" s="8"/>
      <c r="BW52" s="8"/>
      <c r="BX52" s="8"/>
      <c r="BY52" s="8"/>
      <c r="BZ52" s="8"/>
      <c r="CA52" s="8"/>
      <c r="CB52" s="8"/>
      <c r="CC52" s="8"/>
      <c r="CD52" s="8"/>
      <c r="CE52" s="8"/>
    </row>
    <row r="53" spans="1:83" s="1" customFormat="1" x14ac:dyDescent="0.25">
      <c r="A53" s="31">
        <v>11</v>
      </c>
      <c r="B53" s="32" t="s">
        <v>45</v>
      </c>
      <c r="C53" s="38">
        <f t="shared" si="154"/>
        <v>2093</v>
      </c>
      <c r="D53" s="38"/>
      <c r="E53" s="33">
        <v>2093</v>
      </c>
      <c r="F53" s="38">
        <f t="shared" si="151"/>
        <v>1621.9519999999998</v>
      </c>
      <c r="G53" s="38">
        <f t="shared" si="152"/>
        <v>0</v>
      </c>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8">
        <f t="shared" si="153"/>
        <v>1621.9519999999998</v>
      </c>
      <c r="AL53" s="33"/>
      <c r="AM53" s="33"/>
      <c r="AN53" s="33"/>
      <c r="AO53" s="33">
        <v>1055.02</v>
      </c>
      <c r="AP53" s="33"/>
      <c r="AQ53" s="33"/>
      <c r="AR53" s="33"/>
      <c r="AS53" s="33"/>
      <c r="AT53" s="33"/>
      <c r="AU53" s="33"/>
      <c r="AV53" s="33"/>
      <c r="AW53" s="33"/>
      <c r="AX53" s="33"/>
      <c r="AY53" s="33">
        <v>412.745</v>
      </c>
      <c r="AZ53" s="33"/>
      <c r="BA53" s="33"/>
      <c r="BB53" s="33">
        <v>134.51900000000001</v>
      </c>
      <c r="BC53" s="33"/>
      <c r="BD53" s="33">
        <v>0.26300000000000001</v>
      </c>
      <c r="BE53" s="33"/>
      <c r="BF53" s="33"/>
      <c r="BG53" s="33"/>
      <c r="BH53" s="33"/>
      <c r="BI53" s="33"/>
      <c r="BJ53" s="33"/>
      <c r="BK53" s="33"/>
      <c r="BL53" s="33">
        <v>8.9179999999999993</v>
      </c>
      <c r="BM53" s="33"/>
      <c r="BN53" s="33">
        <v>10.487</v>
      </c>
      <c r="BO53" s="33"/>
      <c r="BP53" s="33"/>
      <c r="BQ53" s="34">
        <f t="shared" si="113"/>
        <v>77.49412326803629</v>
      </c>
      <c r="BR53" s="34"/>
      <c r="BS53" s="34">
        <f t="shared" si="114"/>
        <v>77.49412326803629</v>
      </c>
      <c r="BT53" s="95"/>
      <c r="BU53" s="8"/>
      <c r="BV53" s="8"/>
      <c r="BW53" s="8"/>
      <c r="BX53" s="8"/>
      <c r="BY53" s="8"/>
      <c r="BZ53" s="8"/>
      <c r="CA53" s="8"/>
      <c r="CB53" s="8"/>
      <c r="CC53" s="8"/>
      <c r="CD53" s="8"/>
      <c r="CE53" s="8"/>
    </row>
    <row r="54" spans="1:83" s="1" customFormat="1" x14ac:dyDescent="0.25">
      <c r="A54" s="31">
        <v>12</v>
      </c>
      <c r="B54" s="478" t="s">
        <v>192</v>
      </c>
      <c r="C54" s="38">
        <f t="shared" si="154"/>
        <v>276.43099999999998</v>
      </c>
      <c r="D54" s="38">
        <v>101.431</v>
      </c>
      <c r="E54" s="33">
        <v>175</v>
      </c>
      <c r="F54" s="38">
        <f t="shared" si="151"/>
        <v>265.21999999999997</v>
      </c>
      <c r="G54" s="38">
        <f t="shared" si="152"/>
        <v>101.431</v>
      </c>
      <c r="H54" s="33"/>
      <c r="I54" s="33">
        <v>6.931</v>
      </c>
      <c r="J54" s="33"/>
      <c r="K54" s="33"/>
      <c r="L54" s="33"/>
      <c r="M54" s="33"/>
      <c r="N54" s="33"/>
      <c r="O54" s="33">
        <v>94.5</v>
      </c>
      <c r="P54" s="33"/>
      <c r="Q54" s="33"/>
      <c r="R54" s="33"/>
      <c r="S54" s="33"/>
      <c r="T54" s="33"/>
      <c r="U54" s="33"/>
      <c r="V54" s="33"/>
      <c r="W54" s="33"/>
      <c r="X54" s="33"/>
      <c r="Y54" s="33"/>
      <c r="Z54" s="33"/>
      <c r="AA54" s="33"/>
      <c r="AB54" s="33"/>
      <c r="AC54" s="33"/>
      <c r="AD54" s="33"/>
      <c r="AE54" s="33"/>
      <c r="AF54" s="33"/>
      <c r="AG54" s="33"/>
      <c r="AH54" s="33"/>
      <c r="AI54" s="33"/>
      <c r="AJ54" s="33"/>
      <c r="AK54" s="38">
        <f t="shared" si="153"/>
        <v>163.78899999999999</v>
      </c>
      <c r="AL54" s="33"/>
      <c r="AM54" s="33"/>
      <c r="AN54" s="33"/>
      <c r="AO54" s="33"/>
      <c r="AP54" s="33"/>
      <c r="AQ54" s="33"/>
      <c r="AR54" s="33"/>
      <c r="AS54" s="33">
        <v>163.78899999999999</v>
      </c>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4"/>
      <c r="BR54" s="34">
        <f t="shared" ref="BR54:BR62" si="155">+G54/D54*100</f>
        <v>100</v>
      </c>
      <c r="BS54" s="34"/>
      <c r="BT54" s="95"/>
      <c r="BU54" s="8"/>
      <c r="BV54" s="8"/>
      <c r="BW54" s="8"/>
      <c r="BX54" s="8"/>
      <c r="BY54" s="8"/>
      <c r="BZ54" s="8"/>
      <c r="CA54" s="8"/>
      <c r="CB54" s="8"/>
      <c r="CC54" s="8"/>
      <c r="CD54" s="8"/>
      <c r="CE54" s="8"/>
    </row>
    <row r="55" spans="1:83" s="1" customFormat="1" x14ac:dyDescent="0.25">
      <c r="A55" s="31">
        <v>13</v>
      </c>
      <c r="B55" s="96" t="s">
        <v>38</v>
      </c>
      <c r="C55" s="38">
        <f t="shared" si="154"/>
        <v>27.978999999999999</v>
      </c>
      <c r="D55" s="38">
        <v>27.978999999999999</v>
      </c>
      <c r="E55" s="33"/>
      <c r="F55" s="38">
        <f t="shared" si="151"/>
        <v>0</v>
      </c>
      <c r="G55" s="38">
        <f t="shared" si="152"/>
        <v>0</v>
      </c>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8">
        <f t="shared" si="153"/>
        <v>0</v>
      </c>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4">
        <f>+F55/C55*100</f>
        <v>0</v>
      </c>
      <c r="BR55" s="34">
        <f t="shared" si="155"/>
        <v>0</v>
      </c>
      <c r="BS55" s="34"/>
      <c r="BT55" s="95"/>
      <c r="BU55" s="8"/>
      <c r="BV55" s="8"/>
      <c r="BW55" s="8"/>
      <c r="BX55" s="8"/>
      <c r="BY55" s="8"/>
      <c r="BZ55" s="8"/>
      <c r="CA55" s="8"/>
      <c r="CB55" s="8"/>
      <c r="CC55" s="8"/>
      <c r="CD55" s="8"/>
      <c r="CE55" s="8"/>
    </row>
    <row r="56" spans="1:83" s="1" customFormat="1" x14ac:dyDescent="0.25">
      <c r="A56" s="31">
        <v>14</v>
      </c>
      <c r="B56" s="32" t="s">
        <v>41</v>
      </c>
      <c r="C56" s="38">
        <f t="shared" si="154"/>
        <v>27.173999999999999</v>
      </c>
      <c r="D56" s="38">
        <v>27.173999999999999</v>
      </c>
      <c r="E56" s="33"/>
      <c r="F56" s="38">
        <f t="shared" si="151"/>
        <v>4.4560000000000004</v>
      </c>
      <c r="G56" s="38">
        <f t="shared" si="152"/>
        <v>4.4560000000000004</v>
      </c>
      <c r="H56" s="33"/>
      <c r="I56" s="33"/>
      <c r="J56" s="33"/>
      <c r="K56" s="33"/>
      <c r="L56" s="33"/>
      <c r="M56" s="33"/>
      <c r="N56" s="33"/>
      <c r="O56" s="33"/>
      <c r="P56" s="33"/>
      <c r="Q56" s="33"/>
      <c r="R56" s="33"/>
      <c r="S56" s="33"/>
      <c r="T56" s="33">
        <v>4.4560000000000004</v>
      </c>
      <c r="U56" s="33"/>
      <c r="V56" s="33"/>
      <c r="W56" s="33"/>
      <c r="X56" s="33"/>
      <c r="Y56" s="33"/>
      <c r="Z56" s="33"/>
      <c r="AA56" s="33"/>
      <c r="AB56" s="33"/>
      <c r="AC56" s="33"/>
      <c r="AD56" s="33"/>
      <c r="AE56" s="33"/>
      <c r="AF56" s="33"/>
      <c r="AG56" s="33"/>
      <c r="AH56" s="33"/>
      <c r="AI56" s="33"/>
      <c r="AJ56" s="33"/>
      <c r="AK56" s="38">
        <f t="shared" si="153"/>
        <v>0</v>
      </c>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4">
        <f>+F56/C56*100</f>
        <v>16.398027526311918</v>
      </c>
      <c r="BR56" s="34">
        <f t="shared" si="155"/>
        <v>16.398027526311918</v>
      </c>
      <c r="BS56" s="34"/>
      <c r="BT56" s="95"/>
      <c r="BU56" s="8"/>
      <c r="BV56" s="8"/>
      <c r="BW56" s="8"/>
      <c r="BX56" s="8"/>
      <c r="BY56" s="8"/>
      <c r="BZ56" s="8"/>
      <c r="CA56" s="8"/>
      <c r="CB56" s="8"/>
      <c r="CC56" s="8"/>
      <c r="CD56" s="8"/>
      <c r="CE56" s="8"/>
    </row>
    <row r="57" spans="1:83" s="1" customFormat="1" x14ac:dyDescent="0.25">
      <c r="A57" s="31">
        <v>15</v>
      </c>
      <c r="B57" s="39" t="s">
        <v>188</v>
      </c>
      <c r="C57" s="38">
        <f t="shared" ref="C57:C62" si="156">+D57+E57</f>
        <v>45.276000000000003</v>
      </c>
      <c r="D57" s="38">
        <v>45.276000000000003</v>
      </c>
      <c r="E57" s="54"/>
      <c r="F57" s="38">
        <f t="shared" si="151"/>
        <v>23.622</v>
      </c>
      <c r="G57" s="38">
        <f t="shared" si="152"/>
        <v>23.622</v>
      </c>
      <c r="H57" s="33"/>
      <c r="I57" s="33">
        <v>14.074</v>
      </c>
      <c r="J57" s="33"/>
      <c r="K57" s="33"/>
      <c r="L57" s="33"/>
      <c r="M57" s="33"/>
      <c r="N57" s="33"/>
      <c r="O57" s="33"/>
      <c r="P57" s="33"/>
      <c r="Q57" s="33"/>
      <c r="R57" s="33"/>
      <c r="S57" s="33"/>
      <c r="T57" s="33">
        <v>9.548</v>
      </c>
      <c r="U57" s="33"/>
      <c r="V57" s="33"/>
      <c r="W57" s="33"/>
      <c r="X57" s="33"/>
      <c r="Y57" s="33"/>
      <c r="Z57" s="33"/>
      <c r="AA57" s="33"/>
      <c r="AB57" s="33"/>
      <c r="AC57" s="33"/>
      <c r="AD57" s="33"/>
      <c r="AE57" s="33"/>
      <c r="AF57" s="33"/>
      <c r="AG57" s="33"/>
      <c r="AH57" s="33"/>
      <c r="AI57" s="33"/>
      <c r="AJ57" s="33"/>
      <c r="AK57" s="38">
        <f t="shared" si="153"/>
        <v>0</v>
      </c>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4"/>
      <c r="BR57" s="34">
        <f t="shared" si="155"/>
        <v>52.173336867214417</v>
      </c>
      <c r="BS57" s="34"/>
      <c r="BT57" s="95"/>
      <c r="BU57" s="8"/>
      <c r="BV57" s="8"/>
      <c r="BW57" s="8"/>
      <c r="BX57" s="8"/>
      <c r="BY57" s="8"/>
      <c r="BZ57" s="8"/>
      <c r="CA57" s="8"/>
      <c r="CB57" s="8"/>
      <c r="CC57" s="8"/>
      <c r="CD57" s="8"/>
      <c r="CE57" s="8"/>
    </row>
    <row r="58" spans="1:83" s="25" customFormat="1" x14ac:dyDescent="0.25">
      <c r="A58" s="696">
        <v>16</v>
      </c>
      <c r="B58" s="697" t="s">
        <v>189</v>
      </c>
      <c r="C58" s="307">
        <f t="shared" si="156"/>
        <v>281.74</v>
      </c>
      <c r="D58" s="307">
        <v>281.74</v>
      </c>
      <c r="E58" s="698"/>
      <c r="F58" s="307">
        <f t="shared" si="151"/>
        <v>199.23000000000002</v>
      </c>
      <c r="G58" s="307">
        <f t="shared" si="152"/>
        <v>199.23000000000002</v>
      </c>
      <c r="H58" s="699"/>
      <c r="I58" s="699">
        <v>6.8769999999999998</v>
      </c>
      <c r="J58" s="699"/>
      <c r="K58" s="699"/>
      <c r="L58" s="699"/>
      <c r="M58" s="699"/>
      <c r="N58" s="699"/>
      <c r="O58" s="699"/>
      <c r="P58" s="699"/>
      <c r="Q58" s="699"/>
      <c r="R58" s="699"/>
      <c r="S58" s="699"/>
      <c r="T58" s="33">
        <v>1.3360000000000001</v>
      </c>
      <c r="U58" s="699">
        <v>190.95500000000001</v>
      </c>
      <c r="V58" s="699"/>
      <c r="W58" s="699"/>
      <c r="X58" s="699"/>
      <c r="Y58" s="699"/>
      <c r="Z58" s="699"/>
      <c r="AA58" s="699"/>
      <c r="AB58" s="699"/>
      <c r="AC58" s="699"/>
      <c r="AD58" s="699"/>
      <c r="AE58" s="699"/>
      <c r="AF58" s="699"/>
      <c r="AG58" s="699"/>
      <c r="AH58" s="699"/>
      <c r="AI58" s="699">
        <v>6.2E-2</v>
      </c>
      <c r="AJ58" s="699"/>
      <c r="AK58" s="307">
        <f t="shared" si="153"/>
        <v>0</v>
      </c>
      <c r="AL58" s="699"/>
      <c r="AM58" s="699"/>
      <c r="AN58" s="699"/>
      <c r="AO58" s="699"/>
      <c r="AP58" s="699"/>
      <c r="AQ58" s="699"/>
      <c r="AR58" s="699"/>
      <c r="AS58" s="699"/>
      <c r="AT58" s="699"/>
      <c r="AU58" s="699"/>
      <c r="AV58" s="699"/>
      <c r="AW58" s="699"/>
      <c r="AX58" s="699"/>
      <c r="AY58" s="699"/>
      <c r="AZ58" s="699"/>
      <c r="BA58" s="699"/>
      <c r="BB58" s="699"/>
      <c r="BC58" s="699"/>
      <c r="BD58" s="699"/>
      <c r="BE58" s="699"/>
      <c r="BF58" s="699"/>
      <c r="BG58" s="699"/>
      <c r="BH58" s="699"/>
      <c r="BI58" s="699"/>
      <c r="BJ58" s="699"/>
      <c r="BK58" s="699"/>
      <c r="BL58" s="699"/>
      <c r="BM58" s="699"/>
      <c r="BN58" s="699"/>
      <c r="BO58" s="699"/>
      <c r="BP58" s="699"/>
      <c r="BQ58" s="700"/>
      <c r="BR58" s="700">
        <f t="shared" si="155"/>
        <v>70.714133598353087</v>
      </c>
      <c r="BS58" s="700"/>
      <c r="BT58" s="701"/>
      <c r="BU58" s="198"/>
      <c r="BV58" s="198"/>
      <c r="BW58" s="198"/>
      <c r="BX58" s="198"/>
      <c r="BY58" s="198"/>
      <c r="BZ58" s="198"/>
      <c r="CA58" s="198"/>
      <c r="CB58" s="198"/>
      <c r="CC58" s="198"/>
      <c r="CD58" s="198"/>
      <c r="CE58" s="198"/>
    </row>
    <row r="59" spans="1:83" s="1" customFormat="1" x14ac:dyDescent="0.25">
      <c r="A59" s="31">
        <v>17</v>
      </c>
      <c r="B59" s="39" t="s">
        <v>190</v>
      </c>
      <c r="C59" s="38">
        <f t="shared" si="156"/>
        <v>562.44899999999996</v>
      </c>
      <c r="D59" s="38">
        <v>562.44899999999996</v>
      </c>
      <c r="E59" s="113"/>
      <c r="F59" s="38">
        <f t="shared" si="151"/>
        <v>529.64700000000005</v>
      </c>
      <c r="G59" s="38">
        <f t="shared" si="152"/>
        <v>529.64700000000005</v>
      </c>
      <c r="H59" s="33"/>
      <c r="I59" s="33">
        <v>13.676</v>
      </c>
      <c r="J59" s="33"/>
      <c r="K59" s="33"/>
      <c r="L59" s="33"/>
      <c r="M59" s="33"/>
      <c r="N59" s="33"/>
      <c r="O59" s="33"/>
      <c r="P59" s="33"/>
      <c r="Q59" s="33"/>
      <c r="R59" s="33"/>
      <c r="S59" s="33"/>
      <c r="T59" s="33">
        <v>515.971</v>
      </c>
      <c r="U59" s="33"/>
      <c r="V59" s="33"/>
      <c r="W59" s="33"/>
      <c r="X59" s="33"/>
      <c r="Y59" s="33"/>
      <c r="Z59" s="33"/>
      <c r="AA59" s="33"/>
      <c r="AB59" s="33"/>
      <c r="AC59" s="33"/>
      <c r="AD59" s="33"/>
      <c r="AE59" s="33"/>
      <c r="AF59" s="33"/>
      <c r="AG59" s="33"/>
      <c r="AH59" s="33"/>
      <c r="AI59" s="33"/>
      <c r="AJ59" s="33"/>
      <c r="AK59" s="38">
        <f t="shared" si="153"/>
        <v>0</v>
      </c>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4"/>
      <c r="BR59" s="34">
        <f t="shared" si="155"/>
        <v>94.16800456574731</v>
      </c>
      <c r="BS59" s="34"/>
      <c r="BT59" s="95"/>
      <c r="BU59" s="8"/>
      <c r="BV59" s="8"/>
      <c r="BW59" s="8"/>
      <c r="BX59" s="8"/>
      <c r="BY59" s="8"/>
      <c r="BZ59" s="8"/>
      <c r="CA59" s="8"/>
      <c r="CB59" s="8"/>
      <c r="CC59" s="8"/>
      <c r="CD59" s="8"/>
      <c r="CE59" s="8"/>
    </row>
    <row r="60" spans="1:83" s="1" customFormat="1" x14ac:dyDescent="0.25">
      <c r="A60" s="31">
        <v>18</v>
      </c>
      <c r="B60" s="41" t="s">
        <v>191</v>
      </c>
      <c r="C60" s="38">
        <f t="shared" si="156"/>
        <v>849.00800000000004</v>
      </c>
      <c r="D60" s="38">
        <v>849.00800000000004</v>
      </c>
      <c r="E60" s="113"/>
      <c r="F60" s="38">
        <f t="shared" si="151"/>
        <v>820.875</v>
      </c>
      <c r="G60" s="38">
        <f t="shared" si="152"/>
        <v>820.875</v>
      </c>
      <c r="H60" s="33"/>
      <c r="I60" s="33">
        <v>21.042999999999999</v>
      </c>
      <c r="J60" s="33"/>
      <c r="K60" s="33"/>
      <c r="L60" s="33"/>
      <c r="M60" s="33"/>
      <c r="N60" s="33"/>
      <c r="O60" s="33"/>
      <c r="P60" s="33"/>
      <c r="Q60" s="33"/>
      <c r="R60" s="33"/>
      <c r="S60" s="33"/>
      <c r="T60" s="33">
        <v>799.83199999999999</v>
      </c>
      <c r="U60" s="33"/>
      <c r="V60" s="33"/>
      <c r="W60" s="33"/>
      <c r="X60" s="33"/>
      <c r="Y60" s="33"/>
      <c r="Z60" s="33"/>
      <c r="AA60" s="33"/>
      <c r="AB60" s="33"/>
      <c r="AC60" s="33"/>
      <c r="AD60" s="33"/>
      <c r="AE60" s="33"/>
      <c r="AF60" s="33"/>
      <c r="AG60" s="33"/>
      <c r="AH60" s="33"/>
      <c r="AI60" s="33"/>
      <c r="AJ60" s="33"/>
      <c r="AK60" s="38">
        <f t="shared" si="153"/>
        <v>0</v>
      </c>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4"/>
      <c r="BR60" s="34">
        <f t="shared" si="155"/>
        <v>96.686368090760027</v>
      </c>
      <c r="BS60" s="34"/>
      <c r="BT60" s="95"/>
      <c r="BU60" s="8"/>
      <c r="BV60" s="8"/>
      <c r="BW60" s="8"/>
      <c r="BX60" s="8"/>
      <c r="BY60" s="8"/>
      <c r="BZ60" s="8"/>
      <c r="CA60" s="8"/>
      <c r="CB60" s="8"/>
      <c r="CC60" s="8"/>
      <c r="CD60" s="8"/>
      <c r="CE60" s="8"/>
    </row>
    <row r="61" spans="1:83" s="1" customFormat="1" x14ac:dyDescent="0.25">
      <c r="A61" s="31">
        <v>19</v>
      </c>
      <c r="B61" s="40" t="s">
        <v>193</v>
      </c>
      <c r="C61" s="38">
        <f>+D61+E61</f>
        <v>310.5</v>
      </c>
      <c r="D61" s="38">
        <v>310.5</v>
      </c>
      <c r="E61" s="114"/>
      <c r="F61" s="38">
        <f t="shared" si="151"/>
        <v>303.68099999999998</v>
      </c>
      <c r="G61" s="38">
        <f t="shared" si="152"/>
        <v>303.68099999999998</v>
      </c>
      <c r="H61" s="33"/>
      <c r="I61" s="33"/>
      <c r="J61" s="33"/>
      <c r="K61" s="33"/>
      <c r="L61" s="33"/>
      <c r="M61" s="33"/>
      <c r="N61" s="33"/>
      <c r="O61" s="33"/>
      <c r="P61" s="33"/>
      <c r="Q61" s="33"/>
      <c r="R61" s="33"/>
      <c r="S61" s="33"/>
      <c r="T61" s="33"/>
      <c r="U61" s="33">
        <v>303.68099999999998</v>
      </c>
      <c r="V61" s="33"/>
      <c r="W61" s="33"/>
      <c r="X61" s="33"/>
      <c r="Y61" s="33"/>
      <c r="Z61" s="33"/>
      <c r="AA61" s="33"/>
      <c r="AB61" s="33"/>
      <c r="AC61" s="33"/>
      <c r="AD61" s="33"/>
      <c r="AE61" s="33"/>
      <c r="AF61" s="33"/>
      <c r="AG61" s="33"/>
      <c r="AH61" s="33"/>
      <c r="AI61" s="33"/>
      <c r="AJ61" s="33"/>
      <c r="AK61" s="38">
        <f t="shared" si="153"/>
        <v>0</v>
      </c>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4"/>
      <c r="BR61" s="34">
        <f t="shared" si="155"/>
        <v>97.803864734299509</v>
      </c>
      <c r="BS61" s="34"/>
      <c r="BT61" s="95"/>
      <c r="BU61" s="8"/>
      <c r="BV61" s="8"/>
      <c r="BW61" s="8"/>
      <c r="BX61" s="8"/>
      <c r="BY61" s="8"/>
      <c r="BZ61" s="8"/>
      <c r="CA61" s="8"/>
      <c r="CB61" s="8"/>
      <c r="CC61" s="8"/>
      <c r="CD61" s="8"/>
      <c r="CE61" s="8"/>
    </row>
    <row r="62" spans="1:83" s="1" customFormat="1" x14ac:dyDescent="0.25">
      <c r="A62" s="31">
        <v>20</v>
      </c>
      <c r="B62" s="40" t="s">
        <v>194</v>
      </c>
      <c r="C62" s="38">
        <f t="shared" si="156"/>
        <v>34.231999999999999</v>
      </c>
      <c r="D62" s="38">
        <v>34.231999999999999</v>
      </c>
      <c r="E62" s="113"/>
      <c r="F62" s="38">
        <f t="shared" si="151"/>
        <v>21.221</v>
      </c>
      <c r="G62" s="38">
        <f t="shared" si="152"/>
        <v>21.221</v>
      </c>
      <c r="H62" s="33"/>
      <c r="I62" s="33">
        <v>14.315</v>
      </c>
      <c r="J62" s="33"/>
      <c r="K62" s="33"/>
      <c r="L62" s="33"/>
      <c r="M62" s="33"/>
      <c r="N62" s="33"/>
      <c r="O62" s="33"/>
      <c r="P62" s="33"/>
      <c r="Q62" s="33"/>
      <c r="R62" s="33"/>
      <c r="S62" s="33"/>
      <c r="T62" s="33">
        <v>6.9059999999999997</v>
      </c>
      <c r="U62" s="33"/>
      <c r="V62" s="33"/>
      <c r="W62" s="33"/>
      <c r="X62" s="33"/>
      <c r="Y62" s="33"/>
      <c r="Z62" s="33"/>
      <c r="AA62" s="33"/>
      <c r="AB62" s="33"/>
      <c r="AC62" s="33"/>
      <c r="AD62" s="33"/>
      <c r="AE62" s="33"/>
      <c r="AF62" s="33"/>
      <c r="AG62" s="33"/>
      <c r="AH62" s="33"/>
      <c r="AI62" s="33"/>
      <c r="AJ62" s="33"/>
      <c r="AK62" s="38">
        <f t="shared" si="153"/>
        <v>0</v>
      </c>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4"/>
      <c r="BR62" s="34">
        <f t="shared" si="155"/>
        <v>61.991703669081566</v>
      </c>
      <c r="BS62" s="34"/>
      <c r="BT62" s="95"/>
      <c r="BU62" s="8"/>
      <c r="BV62" s="8"/>
      <c r="BW62" s="8"/>
      <c r="BX62" s="8"/>
      <c r="BY62" s="8"/>
      <c r="BZ62" s="8"/>
      <c r="CA62" s="8"/>
      <c r="CB62" s="8"/>
      <c r="CC62" s="8"/>
      <c r="CD62" s="8"/>
      <c r="CE62" s="8"/>
    </row>
    <row r="63" spans="1:83" s="4" customFormat="1" x14ac:dyDescent="0.25">
      <c r="A63" s="90" t="s">
        <v>6</v>
      </c>
      <c r="B63" s="91" t="s">
        <v>27</v>
      </c>
      <c r="C63" s="47">
        <f t="shared" ref="C63:BP63" si="157">SUM(C64:C81)</f>
        <v>15517.808000000005</v>
      </c>
      <c r="D63" s="47">
        <f t="shared" si="157"/>
        <v>0</v>
      </c>
      <c r="E63" s="47">
        <f t="shared" si="157"/>
        <v>15517.808000000005</v>
      </c>
      <c r="F63" s="47">
        <f t="shared" si="157"/>
        <v>9602.6949999999997</v>
      </c>
      <c r="G63" s="47">
        <f t="shared" si="157"/>
        <v>0</v>
      </c>
      <c r="H63" s="47">
        <f t="shared" si="157"/>
        <v>0</v>
      </c>
      <c r="I63" s="47">
        <f t="shared" si="157"/>
        <v>0</v>
      </c>
      <c r="J63" s="47">
        <f t="shared" si="157"/>
        <v>0</v>
      </c>
      <c r="K63" s="47">
        <f t="shared" si="157"/>
        <v>0</v>
      </c>
      <c r="L63" s="47">
        <f t="shared" si="157"/>
        <v>0</v>
      </c>
      <c r="M63" s="47">
        <f t="shared" si="157"/>
        <v>0</v>
      </c>
      <c r="N63" s="47">
        <f t="shared" si="157"/>
        <v>0</v>
      </c>
      <c r="O63" s="47">
        <f t="shared" si="157"/>
        <v>0</v>
      </c>
      <c r="P63" s="47">
        <f t="shared" si="157"/>
        <v>0</v>
      </c>
      <c r="Q63" s="47">
        <f t="shared" si="157"/>
        <v>0</v>
      </c>
      <c r="R63" s="47">
        <f t="shared" ref="R63:Z63" si="158">SUM(R64:R81)</f>
        <v>0</v>
      </c>
      <c r="S63" s="47">
        <f t="shared" si="158"/>
        <v>0</v>
      </c>
      <c r="T63" s="47">
        <f t="shared" si="158"/>
        <v>0</v>
      </c>
      <c r="U63" s="47">
        <f t="shared" si="158"/>
        <v>0</v>
      </c>
      <c r="V63" s="47">
        <f t="shared" si="158"/>
        <v>0</v>
      </c>
      <c r="W63" s="47">
        <f t="shared" si="158"/>
        <v>0</v>
      </c>
      <c r="X63" s="47">
        <f t="shared" si="158"/>
        <v>0</v>
      </c>
      <c r="Y63" s="47">
        <f t="shared" si="158"/>
        <v>0</v>
      </c>
      <c r="Z63" s="47">
        <f t="shared" si="158"/>
        <v>0</v>
      </c>
      <c r="AA63" s="47">
        <f>SUM(AA64:AA81)</f>
        <v>0</v>
      </c>
      <c r="AB63" s="47">
        <f t="shared" ref="AB63" si="159">SUM(AB64:AB81)</f>
        <v>0</v>
      </c>
      <c r="AC63" s="47">
        <f t="shared" ref="AC63" si="160">SUM(AC64:AC81)</f>
        <v>0</v>
      </c>
      <c r="AD63" s="47">
        <f t="shared" ref="AD63" si="161">SUM(AD64:AD81)</f>
        <v>0</v>
      </c>
      <c r="AE63" s="47">
        <f t="shared" ref="AE63" si="162">SUM(AE64:AE81)</f>
        <v>0</v>
      </c>
      <c r="AF63" s="47">
        <f t="shared" ref="AF63" si="163">SUM(AF64:AF81)</f>
        <v>0</v>
      </c>
      <c r="AG63" s="47">
        <f t="shared" ref="AG63" si="164">SUM(AG64:AG81)</f>
        <v>0</v>
      </c>
      <c r="AH63" s="47">
        <f t="shared" ref="AH63" si="165">SUM(AH64:AH81)</f>
        <v>0</v>
      </c>
      <c r="AI63" s="1088">
        <f t="shared" ref="AI63" si="166">SUM(AI64:AI81)</f>
        <v>0</v>
      </c>
      <c r="AJ63" s="47">
        <f t="shared" si="157"/>
        <v>0</v>
      </c>
      <c r="AK63" s="47">
        <f>SUM(AK64:AK81)</f>
        <v>9602.6949999999997</v>
      </c>
      <c r="AL63" s="47">
        <f t="shared" si="157"/>
        <v>85.802000000000007</v>
      </c>
      <c r="AM63" s="47">
        <f t="shared" si="157"/>
        <v>370</v>
      </c>
      <c r="AN63" s="47">
        <f t="shared" si="157"/>
        <v>510.80099999999999</v>
      </c>
      <c r="AO63" s="47">
        <f t="shared" si="157"/>
        <v>0</v>
      </c>
      <c r="AP63" s="47">
        <f t="shared" si="157"/>
        <v>0</v>
      </c>
      <c r="AQ63" s="47">
        <f t="shared" si="157"/>
        <v>0</v>
      </c>
      <c r="AR63" s="47">
        <f t="shared" si="157"/>
        <v>372.44799999999998</v>
      </c>
      <c r="AS63" s="47">
        <f t="shared" si="157"/>
        <v>2178.6119999999996</v>
      </c>
      <c r="AT63" s="47">
        <f t="shared" si="157"/>
        <v>727.9849999999999</v>
      </c>
      <c r="AU63" s="47">
        <f t="shared" si="157"/>
        <v>365.79599999999999</v>
      </c>
      <c r="AV63" s="47">
        <f t="shared" ref="AV63:BE63" si="167">SUM(AV64:AV81)</f>
        <v>0</v>
      </c>
      <c r="AW63" s="47">
        <f t="shared" si="167"/>
        <v>392.47399999999999</v>
      </c>
      <c r="AX63" s="47">
        <f t="shared" si="167"/>
        <v>264.714</v>
      </c>
      <c r="AY63" s="47">
        <f t="shared" si="167"/>
        <v>2006.45</v>
      </c>
      <c r="AZ63" s="47">
        <f t="shared" si="167"/>
        <v>0</v>
      </c>
      <c r="BA63" s="47">
        <f t="shared" si="167"/>
        <v>412.95800000000003</v>
      </c>
      <c r="BB63" s="47">
        <f t="shared" si="167"/>
        <v>58.860999999999997</v>
      </c>
      <c r="BC63" s="47">
        <f t="shared" si="167"/>
        <v>329.846</v>
      </c>
      <c r="BD63" s="47">
        <f t="shared" si="167"/>
        <v>866.28800000000001</v>
      </c>
      <c r="BE63" s="47">
        <f t="shared" si="167"/>
        <v>361.233</v>
      </c>
      <c r="BF63" s="47">
        <f>SUM(BF64:BF81)</f>
        <v>0</v>
      </c>
      <c r="BG63" s="47">
        <f t="shared" ref="BG63" si="168">SUM(BG64:BG81)</f>
        <v>58.610999999999997</v>
      </c>
      <c r="BH63" s="47">
        <f t="shared" ref="BH63" si="169">SUM(BH64:BH81)</f>
        <v>1.1429999999999998</v>
      </c>
      <c r="BI63" s="47">
        <f t="shared" ref="BI63" si="170">SUM(BI64:BI81)</f>
        <v>170.29300000000001</v>
      </c>
      <c r="BJ63" s="47">
        <f t="shared" ref="BJ63" si="171">SUM(BJ64:BJ81)</f>
        <v>16.212</v>
      </c>
      <c r="BK63" s="47">
        <f t="shared" ref="BK63" si="172">SUM(BK64:BK81)</f>
        <v>0.18</v>
      </c>
      <c r="BL63" s="47">
        <f t="shared" ref="BL63" si="173">SUM(BL64:BL81)</f>
        <v>34.388000000000005</v>
      </c>
      <c r="BM63" s="47">
        <f t="shared" ref="BM63" si="174">SUM(BM64:BM81)</f>
        <v>0</v>
      </c>
      <c r="BN63" s="47">
        <f t="shared" ref="BN63" si="175">SUM(BN64:BN81)</f>
        <v>13.200000000000001</v>
      </c>
      <c r="BO63" s="1088">
        <f t="shared" ref="BO63" si="176">SUM(BO64:BO81)</f>
        <v>4.4000000000000004</v>
      </c>
      <c r="BP63" s="47">
        <f t="shared" si="157"/>
        <v>0</v>
      </c>
      <c r="BQ63" s="88">
        <f>+F63/C63*100</f>
        <v>61.881774797058938</v>
      </c>
      <c r="BR63" s="88"/>
      <c r="BS63" s="88">
        <f>+AK63/E63*100</f>
        <v>61.881774797058938</v>
      </c>
      <c r="BT63" s="94"/>
      <c r="BU63" s="20"/>
      <c r="BV63" s="20"/>
      <c r="BW63" s="20"/>
      <c r="BX63" s="20"/>
      <c r="BY63" s="20"/>
      <c r="BZ63" s="20"/>
      <c r="CA63" s="20"/>
      <c r="CB63" s="20"/>
      <c r="CC63" s="20"/>
      <c r="CD63" s="20"/>
      <c r="CE63" s="20"/>
    </row>
    <row r="64" spans="1:83" s="4" customFormat="1" x14ac:dyDescent="0.25">
      <c r="A64" s="65">
        <v>1</v>
      </c>
      <c r="B64" s="97" t="s">
        <v>226</v>
      </c>
      <c r="C64" s="38">
        <f t="shared" ref="C64:C81" si="177">+D64+E64</f>
        <v>1200</v>
      </c>
      <c r="D64" s="92"/>
      <c r="E64" s="38">
        <v>1200</v>
      </c>
      <c r="F64" s="38">
        <f t="shared" ref="F64:F81" si="178">+G64+AK64</f>
        <v>1149.213</v>
      </c>
      <c r="G64" s="38">
        <f t="shared" ref="G64:G81" si="179">SUM(H64:AJ64)</f>
        <v>0</v>
      </c>
      <c r="H64" s="92"/>
      <c r="I64" s="92"/>
      <c r="J64" s="92"/>
      <c r="K64" s="92"/>
      <c r="L64" s="92"/>
      <c r="M64" s="92"/>
      <c r="N64" s="92"/>
      <c r="O64" s="92"/>
      <c r="P64" s="92"/>
      <c r="Q64" s="92"/>
      <c r="R64" s="92"/>
      <c r="S64" s="92"/>
      <c r="T64" s="92"/>
      <c r="U64" s="92"/>
      <c r="V64" s="92"/>
      <c r="W64" s="92"/>
      <c r="X64" s="92"/>
      <c r="Y64" s="92"/>
      <c r="Z64" s="92"/>
      <c r="AA64" s="92"/>
      <c r="AB64" s="92"/>
      <c r="AC64" s="92"/>
      <c r="AD64" s="92"/>
      <c r="AE64" s="92"/>
      <c r="AF64" s="92"/>
      <c r="AG64" s="92"/>
      <c r="AH64" s="92"/>
      <c r="AI64" s="92"/>
      <c r="AJ64" s="92"/>
      <c r="AK64" s="38">
        <f t="shared" ref="AK64:AK79" si="180">SUM(AL64:BP64)</f>
        <v>1149.213</v>
      </c>
      <c r="AL64" s="92"/>
      <c r="AM64" s="92"/>
      <c r="AN64" s="33">
        <v>490</v>
      </c>
      <c r="AO64" s="92"/>
      <c r="AP64" s="92"/>
      <c r="AQ64" s="92"/>
      <c r="AR64" s="92"/>
      <c r="AS64" s="33">
        <v>25.556999999999999</v>
      </c>
      <c r="AT64" s="473">
        <v>98.134</v>
      </c>
      <c r="AU64" s="92"/>
      <c r="AV64" s="92"/>
      <c r="AW64" s="92"/>
      <c r="AX64" s="92"/>
      <c r="AY64" s="33">
        <v>186.17599999999999</v>
      </c>
      <c r="AZ64" s="92"/>
      <c r="BA64" s="92"/>
      <c r="BB64" s="92"/>
      <c r="BC64" s="92"/>
      <c r="BD64" s="92"/>
      <c r="BE64" s="33">
        <v>349.09300000000002</v>
      </c>
      <c r="BF64" s="92"/>
      <c r="BG64" s="92"/>
      <c r="BH64" s="33">
        <v>0.253</v>
      </c>
      <c r="BI64" s="92"/>
      <c r="BJ64" s="92"/>
      <c r="BK64" s="92"/>
      <c r="BL64" s="92"/>
      <c r="BM64" s="92"/>
      <c r="BN64" s="87"/>
      <c r="BO64" s="92"/>
      <c r="BP64" s="92"/>
      <c r="BQ64" s="88"/>
      <c r="BR64" s="88"/>
      <c r="BS64" s="88"/>
      <c r="BT64" s="94"/>
      <c r="BU64" s="20"/>
      <c r="BV64" s="20"/>
      <c r="BW64" s="20"/>
      <c r="BX64" s="20"/>
      <c r="BY64" s="20"/>
      <c r="BZ64" s="20"/>
      <c r="CA64" s="20"/>
      <c r="CB64" s="20"/>
      <c r="CC64" s="20"/>
      <c r="CD64" s="20"/>
      <c r="CE64" s="20"/>
    </row>
    <row r="65" spans="1:83" s="4" customFormat="1" x14ac:dyDescent="0.25">
      <c r="A65" s="65">
        <v>2</v>
      </c>
      <c r="B65" s="39" t="s">
        <v>227</v>
      </c>
      <c r="C65" s="38">
        <f t="shared" si="177"/>
        <v>1466</v>
      </c>
      <c r="D65" s="92"/>
      <c r="E65" s="38">
        <v>1466</v>
      </c>
      <c r="F65" s="38">
        <f t="shared" si="178"/>
        <v>757.84699999999998</v>
      </c>
      <c r="G65" s="38">
        <f t="shared" si="179"/>
        <v>0</v>
      </c>
      <c r="H65" s="92"/>
      <c r="I65" s="92"/>
      <c r="J65" s="92"/>
      <c r="K65" s="92"/>
      <c r="L65" s="92"/>
      <c r="M65" s="92"/>
      <c r="N65" s="92"/>
      <c r="O65" s="92"/>
      <c r="P65" s="92"/>
      <c r="Q65" s="92"/>
      <c r="R65" s="92"/>
      <c r="S65" s="92"/>
      <c r="T65" s="92"/>
      <c r="U65" s="92"/>
      <c r="V65" s="92"/>
      <c r="W65" s="92"/>
      <c r="X65" s="92"/>
      <c r="Y65" s="92"/>
      <c r="Z65" s="92"/>
      <c r="AA65" s="92"/>
      <c r="AB65" s="92"/>
      <c r="AC65" s="92"/>
      <c r="AD65" s="92"/>
      <c r="AE65" s="92"/>
      <c r="AF65" s="92"/>
      <c r="AG65" s="92"/>
      <c r="AH65" s="92"/>
      <c r="AI65" s="92"/>
      <c r="AJ65" s="92"/>
      <c r="AK65" s="38">
        <f t="shared" si="180"/>
        <v>757.84699999999998</v>
      </c>
      <c r="AL65" s="92"/>
      <c r="AM65" s="92"/>
      <c r="AN65" s="33"/>
      <c r="AO65" s="92"/>
      <c r="AP65" s="92"/>
      <c r="AQ65" s="92"/>
      <c r="AR65" s="92"/>
      <c r="AS65" s="33">
        <v>656.63099999999997</v>
      </c>
      <c r="AT65" s="473">
        <v>89.251000000000005</v>
      </c>
      <c r="AU65" s="92"/>
      <c r="AV65" s="92"/>
      <c r="AW65" s="92"/>
      <c r="AX65" s="92"/>
      <c r="AY65" s="92"/>
      <c r="AZ65" s="92"/>
      <c r="BA65" s="92"/>
      <c r="BB65" s="92"/>
      <c r="BC65" s="92"/>
      <c r="BD65" s="92"/>
      <c r="BE65" s="33">
        <v>7.49</v>
      </c>
      <c r="BF65" s="92"/>
      <c r="BG65" s="92"/>
      <c r="BH65" s="92"/>
      <c r="BI65" s="33">
        <v>0.154</v>
      </c>
      <c r="BJ65" s="33">
        <v>4.3209999999999997</v>
      </c>
      <c r="BK65" s="92"/>
      <c r="BL65" s="92"/>
      <c r="BM65" s="92"/>
      <c r="BN65" s="87"/>
      <c r="BO65" s="92"/>
      <c r="BP65" s="92"/>
      <c r="BQ65" s="88"/>
      <c r="BR65" s="88"/>
      <c r="BS65" s="88"/>
      <c r="BT65" s="94"/>
      <c r="BU65" s="20"/>
      <c r="BV65" s="20"/>
      <c r="BW65" s="20"/>
      <c r="BX65" s="20"/>
      <c r="BY65" s="20"/>
      <c r="BZ65" s="20"/>
      <c r="CA65" s="20"/>
      <c r="CB65" s="20"/>
      <c r="CC65" s="20"/>
      <c r="CD65" s="20"/>
      <c r="CE65" s="20"/>
    </row>
    <row r="66" spans="1:83" s="4" customFormat="1" ht="15.75" x14ac:dyDescent="0.25">
      <c r="A66" s="65">
        <v>3</v>
      </c>
      <c r="B66" s="32" t="s">
        <v>228</v>
      </c>
      <c r="C66" s="38">
        <f t="shared" si="177"/>
        <v>300</v>
      </c>
      <c r="D66" s="92"/>
      <c r="E66" s="38">
        <v>300</v>
      </c>
      <c r="F66" s="38">
        <f t="shared" si="178"/>
        <v>160.846</v>
      </c>
      <c r="G66" s="38">
        <f t="shared" si="179"/>
        <v>0</v>
      </c>
      <c r="H66" s="92"/>
      <c r="I66" s="92"/>
      <c r="J66" s="92"/>
      <c r="K66" s="92"/>
      <c r="L66" s="92"/>
      <c r="M66" s="92"/>
      <c r="N66" s="92"/>
      <c r="O66" s="92"/>
      <c r="P66" s="92"/>
      <c r="Q66" s="92"/>
      <c r="R66" s="92"/>
      <c r="S66" s="92"/>
      <c r="T66" s="92"/>
      <c r="U66" s="92"/>
      <c r="V66" s="92"/>
      <c r="W66" s="92"/>
      <c r="X66" s="92"/>
      <c r="Y66" s="92"/>
      <c r="Z66" s="92"/>
      <c r="AA66" s="92"/>
      <c r="AB66" s="92"/>
      <c r="AC66" s="92"/>
      <c r="AD66" s="92"/>
      <c r="AE66" s="92"/>
      <c r="AF66" s="92"/>
      <c r="AG66" s="92"/>
      <c r="AH66" s="92"/>
      <c r="AI66" s="92"/>
      <c r="AJ66" s="92"/>
      <c r="AK66" s="38">
        <f t="shared" si="180"/>
        <v>160.846</v>
      </c>
      <c r="AL66" s="92"/>
      <c r="AM66" s="92"/>
      <c r="AN66" s="33"/>
      <c r="AO66" s="92"/>
      <c r="AP66" s="92"/>
      <c r="AQ66" s="92"/>
      <c r="AR66" s="92"/>
      <c r="AS66" s="92"/>
      <c r="AT66" s="92"/>
      <c r="AU66" s="520">
        <v>123.5</v>
      </c>
      <c r="AV66" s="92"/>
      <c r="AW66" s="92"/>
      <c r="AX66" s="92"/>
      <c r="AY66" s="92"/>
      <c r="AZ66" s="92"/>
      <c r="BA66" s="92"/>
      <c r="BB66" s="92"/>
      <c r="BC66" s="92"/>
      <c r="BD66" s="92"/>
      <c r="BE66" s="92"/>
      <c r="BF66" s="92"/>
      <c r="BG66" s="33">
        <v>25.734999999999999</v>
      </c>
      <c r="BH66" s="33">
        <v>6.4000000000000001E-2</v>
      </c>
      <c r="BI66" s="33">
        <v>7.1470000000000002</v>
      </c>
      <c r="BJ66" s="92"/>
      <c r="BK66" s="92"/>
      <c r="BL66" s="92"/>
      <c r="BM66" s="92"/>
      <c r="BN66" s="33">
        <v>4.4000000000000004</v>
      </c>
      <c r="BO66" s="92"/>
      <c r="BP66" s="92"/>
      <c r="BQ66" s="88"/>
      <c r="BR66" s="88"/>
      <c r="BS66" s="88"/>
      <c r="BT66" s="94"/>
      <c r="BU66" s="20"/>
      <c r="BV66" s="20"/>
      <c r="BW66" s="20"/>
      <c r="BX66" s="20"/>
      <c r="BY66" s="20"/>
      <c r="BZ66" s="20"/>
      <c r="CA66" s="20"/>
      <c r="CB66" s="20"/>
      <c r="CC66" s="20"/>
      <c r="CD66" s="20"/>
      <c r="CE66" s="20"/>
    </row>
    <row r="67" spans="1:83" s="4" customFormat="1" x14ac:dyDescent="0.25">
      <c r="A67" s="65">
        <v>4</v>
      </c>
      <c r="B67" s="32" t="s">
        <v>229</v>
      </c>
      <c r="C67" s="38">
        <f t="shared" si="177"/>
        <v>900</v>
      </c>
      <c r="D67" s="92"/>
      <c r="E67" s="38">
        <v>900</v>
      </c>
      <c r="F67" s="38">
        <f t="shared" si="178"/>
        <v>871.01899999999989</v>
      </c>
      <c r="G67" s="38">
        <f t="shared" si="179"/>
        <v>0</v>
      </c>
      <c r="H67" s="92"/>
      <c r="I67" s="92"/>
      <c r="J67" s="92"/>
      <c r="K67" s="92"/>
      <c r="L67" s="92"/>
      <c r="M67" s="92"/>
      <c r="N67" s="92"/>
      <c r="O67" s="92"/>
      <c r="P67" s="92"/>
      <c r="Q67" s="92"/>
      <c r="R67" s="92"/>
      <c r="S67" s="92"/>
      <c r="T67" s="92"/>
      <c r="U67" s="92"/>
      <c r="V67" s="92"/>
      <c r="W67" s="92"/>
      <c r="X67" s="92"/>
      <c r="Y67" s="92"/>
      <c r="Z67" s="92"/>
      <c r="AA67" s="92"/>
      <c r="AB67" s="92"/>
      <c r="AC67" s="92"/>
      <c r="AD67" s="92"/>
      <c r="AE67" s="92"/>
      <c r="AF67" s="92"/>
      <c r="AG67" s="92"/>
      <c r="AH67" s="92"/>
      <c r="AI67" s="92"/>
      <c r="AJ67" s="92"/>
      <c r="AK67" s="38">
        <f t="shared" si="180"/>
        <v>871.01899999999989</v>
      </c>
      <c r="AL67" s="33">
        <v>85.802000000000007</v>
      </c>
      <c r="AM67" s="33">
        <v>370</v>
      </c>
      <c r="AN67" s="33">
        <v>20.800999999999998</v>
      </c>
      <c r="AO67" s="92"/>
      <c r="AP67" s="92"/>
      <c r="AQ67" s="92"/>
      <c r="AR67" s="473">
        <v>372.44799999999998</v>
      </c>
      <c r="AS67" s="92"/>
      <c r="AT67" s="92"/>
      <c r="AU67" s="92"/>
      <c r="AV67" s="92"/>
      <c r="AW67" s="92"/>
      <c r="AX67" s="92"/>
      <c r="AY67" s="92"/>
      <c r="AZ67" s="92"/>
      <c r="BA67" s="92"/>
      <c r="BB67" s="92"/>
      <c r="BC67" s="92"/>
      <c r="BD67" s="92"/>
      <c r="BE67" s="33">
        <v>2.65</v>
      </c>
      <c r="BF67" s="92"/>
      <c r="BG67" s="92"/>
      <c r="BH67" s="92"/>
      <c r="BI67" s="92"/>
      <c r="BJ67" s="92"/>
      <c r="BK67" s="92"/>
      <c r="BL67" s="33">
        <v>19.318000000000001</v>
      </c>
      <c r="BM67" s="92"/>
      <c r="BN67" s="87"/>
      <c r="BO67" s="92"/>
      <c r="BP67" s="92"/>
      <c r="BQ67" s="88"/>
      <c r="BR67" s="88"/>
      <c r="BS67" s="88"/>
      <c r="BT67" s="94"/>
      <c r="BU67" s="20"/>
      <c r="BV67" s="20"/>
      <c r="BW67" s="20"/>
      <c r="BX67" s="20"/>
      <c r="BY67" s="20"/>
      <c r="BZ67" s="20"/>
      <c r="CA67" s="20"/>
      <c r="CB67" s="20"/>
      <c r="CC67" s="20"/>
      <c r="CD67" s="20"/>
      <c r="CE67" s="20"/>
    </row>
    <row r="68" spans="1:83" s="4" customFormat="1" x14ac:dyDescent="0.25">
      <c r="A68" s="65">
        <v>5</v>
      </c>
      <c r="B68" s="39" t="s">
        <v>230</v>
      </c>
      <c r="C68" s="38">
        <f t="shared" si="177"/>
        <v>307.40600000000001</v>
      </c>
      <c r="D68" s="92"/>
      <c r="E68" s="38">
        <v>307.40600000000001</v>
      </c>
      <c r="F68" s="38">
        <f t="shared" si="178"/>
        <v>170.12500000000003</v>
      </c>
      <c r="G68" s="38">
        <f t="shared" si="179"/>
        <v>0</v>
      </c>
      <c r="H68" s="92"/>
      <c r="I68" s="92"/>
      <c r="J68" s="92"/>
      <c r="K68" s="92"/>
      <c r="L68" s="92"/>
      <c r="M68" s="92"/>
      <c r="N68" s="92"/>
      <c r="O68" s="92"/>
      <c r="P68" s="92"/>
      <c r="Q68" s="92"/>
      <c r="R68" s="92"/>
      <c r="S68" s="92"/>
      <c r="T68" s="92"/>
      <c r="U68" s="92"/>
      <c r="V68" s="92"/>
      <c r="W68" s="92"/>
      <c r="X68" s="92"/>
      <c r="Y68" s="92"/>
      <c r="Z68" s="92"/>
      <c r="AA68" s="92"/>
      <c r="AB68" s="92"/>
      <c r="AC68" s="92"/>
      <c r="AD68" s="92"/>
      <c r="AE68" s="92"/>
      <c r="AF68" s="92"/>
      <c r="AG68" s="92"/>
      <c r="AH68" s="92"/>
      <c r="AI68" s="92"/>
      <c r="AJ68" s="92"/>
      <c r="AK68" s="38">
        <f t="shared" si="180"/>
        <v>170.12500000000003</v>
      </c>
      <c r="AL68" s="92"/>
      <c r="AM68" s="92"/>
      <c r="AN68" s="92"/>
      <c r="AO68" s="92"/>
      <c r="AP68" s="92"/>
      <c r="AQ68" s="92"/>
      <c r="AR68" s="92"/>
      <c r="AS68" s="92"/>
      <c r="AT68" s="92"/>
      <c r="AU68" s="33">
        <v>132.78800000000001</v>
      </c>
      <c r="AV68" s="92"/>
      <c r="AW68" s="92"/>
      <c r="AX68" s="92"/>
      <c r="AY68" s="92"/>
      <c r="AZ68" s="92"/>
      <c r="BA68" s="92"/>
      <c r="BB68" s="92"/>
      <c r="BC68" s="92"/>
      <c r="BD68" s="92"/>
      <c r="BE68" s="92"/>
      <c r="BF68" s="92"/>
      <c r="BG68" s="33">
        <v>32.875999999999998</v>
      </c>
      <c r="BH68" s="33">
        <v>6.0999999999999999E-2</v>
      </c>
      <c r="BI68" s="92"/>
      <c r="BJ68" s="92"/>
      <c r="BK68" s="92"/>
      <c r="BL68" s="92"/>
      <c r="BM68" s="92"/>
      <c r="BN68" s="33">
        <v>4.4000000000000004</v>
      </c>
      <c r="BO68" s="92"/>
      <c r="BP68" s="92"/>
      <c r="BQ68" s="88"/>
      <c r="BR68" s="88"/>
      <c r="BS68" s="88"/>
      <c r="BT68" s="94"/>
      <c r="BU68" s="20"/>
      <c r="BV68" s="20"/>
      <c r="BW68" s="20"/>
      <c r="BX68" s="20"/>
      <c r="BY68" s="20"/>
      <c r="BZ68" s="20"/>
      <c r="CA68" s="20"/>
      <c r="CB68" s="20"/>
      <c r="CC68" s="20"/>
      <c r="CD68" s="20"/>
      <c r="CE68" s="20"/>
    </row>
    <row r="69" spans="1:83" s="4" customFormat="1" x14ac:dyDescent="0.25">
      <c r="A69" s="65">
        <v>6</v>
      </c>
      <c r="B69" s="39" t="s">
        <v>231</v>
      </c>
      <c r="C69" s="307">
        <f t="shared" si="177"/>
        <v>1844.44</v>
      </c>
      <c r="D69" s="92"/>
      <c r="E69" s="38">
        <v>1844.44</v>
      </c>
      <c r="F69" s="38">
        <f t="shared" si="178"/>
        <v>966.30600000000004</v>
      </c>
      <c r="G69" s="38">
        <f t="shared" si="179"/>
        <v>0</v>
      </c>
      <c r="H69" s="92"/>
      <c r="I69" s="92"/>
      <c r="J69" s="92"/>
      <c r="K69" s="92"/>
      <c r="L69" s="92"/>
      <c r="M69" s="92"/>
      <c r="N69" s="92"/>
      <c r="O69" s="92"/>
      <c r="P69" s="92"/>
      <c r="Q69" s="92"/>
      <c r="R69" s="92"/>
      <c r="S69" s="92"/>
      <c r="T69" s="92"/>
      <c r="U69" s="92"/>
      <c r="V69" s="92"/>
      <c r="W69" s="92"/>
      <c r="X69" s="92"/>
      <c r="Y69" s="92"/>
      <c r="Z69" s="92"/>
      <c r="AA69" s="92"/>
      <c r="AB69" s="92"/>
      <c r="AC69" s="92"/>
      <c r="AD69" s="92"/>
      <c r="AE69" s="92"/>
      <c r="AF69" s="92"/>
      <c r="AG69" s="92"/>
      <c r="AH69" s="92"/>
      <c r="AI69" s="92"/>
      <c r="AJ69" s="92"/>
      <c r="AK69" s="38">
        <f t="shared" si="180"/>
        <v>966.30600000000004</v>
      </c>
      <c r="AL69" s="92"/>
      <c r="AM69" s="92"/>
      <c r="AN69" s="92"/>
      <c r="AO69" s="92"/>
      <c r="AP69" s="92"/>
      <c r="AQ69" s="92"/>
      <c r="AR69" s="92"/>
      <c r="AS69" s="92"/>
      <c r="AT69" s="92"/>
      <c r="AU69" s="92"/>
      <c r="AV69" s="92"/>
      <c r="AW69" s="92"/>
      <c r="AX69" s="92"/>
      <c r="AY69" s="92"/>
      <c r="AZ69" s="92"/>
      <c r="BA69" s="92"/>
      <c r="BB69" s="92"/>
      <c r="BC69" s="33">
        <v>153.148</v>
      </c>
      <c r="BD69" s="33">
        <v>800</v>
      </c>
      <c r="BE69" s="33">
        <v>2</v>
      </c>
      <c r="BF69" s="92"/>
      <c r="BG69" s="92"/>
      <c r="BH69" s="33">
        <v>0.184</v>
      </c>
      <c r="BI69" s="33">
        <v>10.974</v>
      </c>
      <c r="BJ69" s="92"/>
      <c r="BK69" s="92"/>
      <c r="BL69" s="92"/>
      <c r="BM69" s="92"/>
      <c r="BN69" s="87"/>
      <c r="BO69" s="92"/>
      <c r="BP69" s="92"/>
      <c r="BQ69" s="88"/>
      <c r="BR69" s="88"/>
      <c r="BS69" s="88"/>
      <c r="BT69" s="94"/>
      <c r="BU69" s="20"/>
      <c r="BV69" s="20"/>
      <c r="BW69" s="20"/>
      <c r="BX69" s="20"/>
      <c r="BY69" s="20"/>
      <c r="BZ69" s="20"/>
      <c r="CA69" s="20"/>
      <c r="CB69" s="20"/>
      <c r="CC69" s="20"/>
      <c r="CD69" s="20"/>
      <c r="CE69" s="20"/>
    </row>
    <row r="70" spans="1:83" s="4" customFormat="1" x14ac:dyDescent="0.25">
      <c r="A70" s="65">
        <v>7</v>
      </c>
      <c r="B70" s="40" t="s">
        <v>232</v>
      </c>
      <c r="C70" s="38">
        <f t="shared" si="177"/>
        <v>614.81200000000001</v>
      </c>
      <c r="D70" s="92"/>
      <c r="E70" s="38">
        <v>614.81200000000001</v>
      </c>
      <c r="F70" s="38">
        <f t="shared" si="178"/>
        <v>320.52099999999996</v>
      </c>
      <c r="G70" s="38">
        <f t="shared" si="179"/>
        <v>0</v>
      </c>
      <c r="H70" s="92"/>
      <c r="I70" s="92"/>
      <c r="J70" s="92"/>
      <c r="K70" s="92"/>
      <c r="L70" s="92"/>
      <c r="M70" s="92"/>
      <c r="N70" s="92"/>
      <c r="O70" s="92"/>
      <c r="P70" s="92"/>
      <c r="Q70" s="92"/>
      <c r="R70" s="92"/>
      <c r="S70" s="92"/>
      <c r="T70" s="92"/>
      <c r="U70" s="92"/>
      <c r="V70" s="92"/>
      <c r="W70" s="92"/>
      <c r="X70" s="92"/>
      <c r="Y70" s="92"/>
      <c r="Z70" s="92"/>
      <c r="AA70" s="92"/>
      <c r="AB70" s="92"/>
      <c r="AC70" s="92"/>
      <c r="AD70" s="92"/>
      <c r="AE70" s="92"/>
      <c r="AF70" s="92"/>
      <c r="AG70" s="92"/>
      <c r="AH70" s="92"/>
      <c r="AI70" s="92"/>
      <c r="AJ70" s="92"/>
      <c r="AK70" s="38">
        <f t="shared" si="180"/>
        <v>320.52099999999996</v>
      </c>
      <c r="AL70" s="92"/>
      <c r="AM70" s="92"/>
      <c r="AN70" s="92"/>
      <c r="AO70" s="92"/>
      <c r="AP70" s="92"/>
      <c r="AQ70" s="92"/>
      <c r="AR70" s="92"/>
      <c r="AS70" s="92"/>
      <c r="AT70" s="33">
        <v>265.39999999999998</v>
      </c>
      <c r="AU70" s="33">
        <v>55.121000000000002</v>
      </c>
      <c r="AV70" s="92"/>
      <c r="AW70" s="87"/>
      <c r="AX70" s="92"/>
      <c r="AY70" s="92"/>
      <c r="AZ70" s="92"/>
      <c r="BA70" s="92"/>
      <c r="BB70" s="92"/>
      <c r="BC70" s="92"/>
      <c r="BD70" s="92"/>
      <c r="BE70" s="92"/>
      <c r="BF70" s="92"/>
      <c r="BG70" s="87"/>
      <c r="BH70" s="92"/>
      <c r="BI70" s="92"/>
      <c r="BJ70" s="92"/>
      <c r="BK70" s="92"/>
      <c r="BL70" s="92"/>
      <c r="BM70" s="92"/>
      <c r="BN70" s="87"/>
      <c r="BO70" s="92"/>
      <c r="BP70" s="87"/>
      <c r="BQ70" s="88"/>
      <c r="BR70" s="88"/>
      <c r="BS70" s="88"/>
      <c r="BT70" s="94"/>
      <c r="BU70" s="20"/>
      <c r="BV70" s="20"/>
      <c r="BW70" s="20"/>
      <c r="BX70" s="20"/>
      <c r="BY70" s="20"/>
      <c r="BZ70" s="20"/>
      <c r="CA70" s="20"/>
      <c r="CB70" s="20"/>
      <c r="CC70" s="20"/>
      <c r="CD70" s="20"/>
      <c r="CE70" s="20"/>
    </row>
    <row r="71" spans="1:83" s="4" customFormat="1" x14ac:dyDescent="0.25">
      <c r="A71" s="65">
        <v>8</v>
      </c>
      <c r="B71" s="39" t="s">
        <v>233</v>
      </c>
      <c r="C71" s="38">
        <f t="shared" si="177"/>
        <v>614.81200000000001</v>
      </c>
      <c r="D71" s="92"/>
      <c r="E71" s="38">
        <v>614.81200000000001</v>
      </c>
      <c r="F71" s="38">
        <f t="shared" si="178"/>
        <v>320.84799999999996</v>
      </c>
      <c r="G71" s="38">
        <f t="shared" si="179"/>
        <v>0</v>
      </c>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38">
        <f t="shared" si="180"/>
        <v>320.84799999999996</v>
      </c>
      <c r="AL71" s="92"/>
      <c r="AM71" s="92"/>
      <c r="AN71" s="92"/>
      <c r="AO71" s="92"/>
      <c r="AP71" s="92"/>
      <c r="AQ71" s="92"/>
      <c r="AR71" s="92"/>
      <c r="AS71" s="92"/>
      <c r="AT71" s="33">
        <v>266.39999999999998</v>
      </c>
      <c r="AU71" s="33">
        <v>54.387</v>
      </c>
      <c r="AV71" s="92"/>
      <c r="AW71" s="87"/>
      <c r="AX71" s="92"/>
      <c r="AY71" s="92"/>
      <c r="AZ71" s="92"/>
      <c r="BA71" s="92"/>
      <c r="BB71" s="92"/>
      <c r="BC71" s="92"/>
      <c r="BD71" s="92"/>
      <c r="BE71" s="92"/>
      <c r="BF71" s="92"/>
      <c r="BG71" s="87"/>
      <c r="BH71" s="33">
        <v>6.0999999999999999E-2</v>
      </c>
      <c r="BI71" s="92"/>
      <c r="BJ71" s="92"/>
      <c r="BK71" s="92"/>
      <c r="BL71" s="92"/>
      <c r="BM71" s="92"/>
      <c r="BN71" s="87"/>
      <c r="BO71" s="92"/>
      <c r="BP71" s="87"/>
      <c r="BQ71" s="88"/>
      <c r="BR71" s="88"/>
      <c r="BS71" s="88"/>
      <c r="BT71" s="94"/>
      <c r="BU71" s="20"/>
      <c r="BV71" s="20"/>
      <c r="BW71" s="20"/>
      <c r="BX71" s="20"/>
      <c r="BY71" s="20"/>
      <c r="BZ71" s="20"/>
      <c r="CA71" s="20"/>
      <c r="CB71" s="20"/>
      <c r="CC71" s="20"/>
      <c r="CD71" s="20"/>
      <c r="CE71" s="20"/>
    </row>
    <row r="72" spans="1:83" s="4" customFormat="1" ht="29.25" customHeight="1" x14ac:dyDescent="0.25">
      <c r="A72" s="65">
        <v>9</v>
      </c>
      <c r="B72" s="40" t="s">
        <v>234</v>
      </c>
      <c r="C72" s="38">
        <f t="shared" si="177"/>
        <v>614.81200000000001</v>
      </c>
      <c r="D72" s="92"/>
      <c r="E72" s="38">
        <v>614.81200000000001</v>
      </c>
      <c r="F72" s="38">
        <f t="shared" si="178"/>
        <v>320.09199999999998</v>
      </c>
      <c r="G72" s="38">
        <f t="shared" si="179"/>
        <v>0</v>
      </c>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c r="AG72" s="92"/>
      <c r="AH72" s="92"/>
      <c r="AI72" s="92"/>
      <c r="AJ72" s="92"/>
      <c r="AK72" s="38">
        <f t="shared" si="180"/>
        <v>320.09199999999998</v>
      </c>
      <c r="AL72" s="92"/>
      <c r="AM72" s="92"/>
      <c r="AN72" s="92"/>
      <c r="AO72" s="92"/>
      <c r="AP72" s="92"/>
      <c r="AQ72" s="92"/>
      <c r="AR72" s="92"/>
      <c r="AS72" s="92"/>
      <c r="AT72" s="87"/>
      <c r="AU72" s="92"/>
      <c r="AV72" s="92"/>
      <c r="AW72" s="87"/>
      <c r="AX72" s="92"/>
      <c r="AY72" s="92"/>
      <c r="AZ72" s="92"/>
      <c r="BA72" s="33">
        <v>277.05700000000002</v>
      </c>
      <c r="BB72" s="33">
        <v>4.4000000000000004</v>
      </c>
      <c r="BC72" s="33">
        <v>38.573999999999998</v>
      </c>
      <c r="BD72" s="92"/>
      <c r="BE72" s="92"/>
      <c r="BF72" s="92"/>
      <c r="BG72" s="87"/>
      <c r="BH72" s="33">
        <v>6.0999999999999999E-2</v>
      </c>
      <c r="BI72" s="92"/>
      <c r="BJ72" s="92"/>
      <c r="BK72" s="92"/>
      <c r="BL72" s="92"/>
      <c r="BM72" s="92"/>
      <c r="BN72" s="87"/>
      <c r="BO72" s="92"/>
      <c r="BP72" s="87"/>
      <c r="BQ72" s="88"/>
      <c r="BR72" s="88"/>
      <c r="BS72" s="88"/>
      <c r="BT72" s="94"/>
      <c r="BU72" s="20"/>
      <c r="BV72" s="20"/>
      <c r="BW72" s="20"/>
      <c r="BX72" s="20"/>
      <c r="BY72" s="20"/>
      <c r="BZ72" s="20"/>
      <c r="CA72" s="20"/>
      <c r="CB72" s="20"/>
      <c r="CC72" s="20"/>
      <c r="CD72" s="20"/>
      <c r="CE72" s="20"/>
    </row>
    <row r="73" spans="1:83" s="4" customFormat="1" ht="30" x14ac:dyDescent="0.25">
      <c r="A73" s="65">
        <v>10</v>
      </c>
      <c r="B73" s="40" t="s">
        <v>592</v>
      </c>
      <c r="C73" s="38">
        <f t="shared" si="177"/>
        <v>922.21800000000007</v>
      </c>
      <c r="D73" s="92"/>
      <c r="E73" s="38">
        <v>922.21800000000007</v>
      </c>
      <c r="F73" s="38">
        <f t="shared" si="178"/>
        <v>463.25399999999996</v>
      </c>
      <c r="G73" s="38">
        <f t="shared" si="179"/>
        <v>0</v>
      </c>
      <c r="H73" s="92"/>
      <c r="I73" s="92"/>
      <c r="J73" s="92"/>
      <c r="K73" s="92"/>
      <c r="L73" s="92"/>
      <c r="M73" s="92"/>
      <c r="N73" s="92"/>
      <c r="O73" s="92"/>
      <c r="P73" s="92"/>
      <c r="Q73" s="92"/>
      <c r="R73" s="92"/>
      <c r="S73" s="92"/>
      <c r="T73" s="92"/>
      <c r="U73" s="92"/>
      <c r="V73" s="92"/>
      <c r="W73" s="92"/>
      <c r="X73" s="92"/>
      <c r="Y73" s="92"/>
      <c r="Z73" s="92"/>
      <c r="AA73" s="92"/>
      <c r="AB73" s="92"/>
      <c r="AC73" s="92"/>
      <c r="AD73" s="92"/>
      <c r="AE73" s="92"/>
      <c r="AF73" s="92"/>
      <c r="AG73" s="92"/>
      <c r="AH73" s="92"/>
      <c r="AI73" s="92"/>
      <c r="AJ73" s="92"/>
      <c r="AK73" s="38">
        <f t="shared" si="180"/>
        <v>463.25399999999996</v>
      </c>
      <c r="AL73" s="92"/>
      <c r="AM73" s="92"/>
      <c r="AN73" s="92"/>
      <c r="AO73" s="92"/>
      <c r="AP73" s="92"/>
      <c r="AQ73" s="92"/>
      <c r="AR73" s="92"/>
      <c r="AS73" s="92"/>
      <c r="AT73" s="87"/>
      <c r="AU73" s="92"/>
      <c r="AV73" s="92"/>
      <c r="AW73" s="33">
        <v>392.47399999999999</v>
      </c>
      <c r="AX73" s="92"/>
      <c r="AY73" s="92"/>
      <c r="AZ73" s="92"/>
      <c r="BA73" s="92"/>
      <c r="BB73" s="92"/>
      <c r="BC73" s="92"/>
      <c r="BD73" s="33">
        <v>66.287999999999997</v>
      </c>
      <c r="BE73" s="92"/>
      <c r="BF73" s="92"/>
      <c r="BG73" s="87"/>
      <c r="BH73" s="33">
        <v>9.1999999999999998E-2</v>
      </c>
      <c r="BI73" s="92"/>
      <c r="BJ73" s="92"/>
      <c r="BK73" s="92"/>
      <c r="BL73" s="92"/>
      <c r="BM73" s="92"/>
      <c r="BN73" s="33">
        <v>4.4000000000000004</v>
      </c>
      <c r="BO73" s="92"/>
      <c r="BP73" s="87"/>
      <c r="BQ73" s="88"/>
      <c r="BR73" s="88"/>
      <c r="BS73" s="88"/>
      <c r="BT73" s="94"/>
      <c r="BU73" s="20"/>
      <c r="BV73" s="20"/>
      <c r="BW73" s="20"/>
      <c r="BX73" s="20"/>
      <c r="BY73" s="20"/>
      <c r="BZ73" s="20"/>
      <c r="CA73" s="20"/>
      <c r="CB73" s="20"/>
      <c r="CC73" s="20"/>
      <c r="CD73" s="20"/>
      <c r="CE73" s="20"/>
    </row>
    <row r="74" spans="1:83" s="4" customFormat="1" ht="30" x14ac:dyDescent="0.25">
      <c r="A74" s="65">
        <v>11</v>
      </c>
      <c r="B74" s="40" t="s">
        <v>235</v>
      </c>
      <c r="C74" s="307">
        <f t="shared" si="177"/>
        <v>922.21800000000007</v>
      </c>
      <c r="D74" s="92"/>
      <c r="E74" s="38">
        <v>922.21800000000007</v>
      </c>
      <c r="F74" s="38">
        <f t="shared" si="178"/>
        <v>461.94500000000005</v>
      </c>
      <c r="G74" s="38">
        <f t="shared" si="179"/>
        <v>0</v>
      </c>
      <c r="H74" s="92"/>
      <c r="I74" s="92"/>
      <c r="J74" s="92"/>
      <c r="K74" s="92"/>
      <c r="L74" s="92"/>
      <c r="M74" s="92"/>
      <c r="N74" s="92"/>
      <c r="O74" s="92"/>
      <c r="P74" s="92"/>
      <c r="Q74" s="92"/>
      <c r="R74" s="92"/>
      <c r="S74" s="92"/>
      <c r="T74" s="92"/>
      <c r="U74" s="92"/>
      <c r="V74" s="92"/>
      <c r="W74" s="92"/>
      <c r="X74" s="92"/>
      <c r="Y74" s="92"/>
      <c r="Z74" s="92"/>
      <c r="AA74" s="92"/>
      <c r="AB74" s="92"/>
      <c r="AC74" s="92"/>
      <c r="AD74" s="92"/>
      <c r="AE74" s="92"/>
      <c r="AF74" s="92"/>
      <c r="AG74" s="92"/>
      <c r="AH74" s="92"/>
      <c r="AI74" s="92"/>
      <c r="AJ74" s="92"/>
      <c r="AK74" s="38">
        <f t="shared" si="180"/>
        <v>461.94500000000005</v>
      </c>
      <c r="AL74" s="92"/>
      <c r="AM74" s="92"/>
      <c r="AN74" s="92"/>
      <c r="AO74" s="92"/>
      <c r="AP74" s="92"/>
      <c r="AQ74" s="92"/>
      <c r="AR74" s="92"/>
      <c r="AS74" s="92"/>
      <c r="AT74" s="87"/>
      <c r="AU74" s="92"/>
      <c r="AV74" s="92"/>
      <c r="AW74" s="87"/>
      <c r="AX74" s="92"/>
      <c r="AY74" s="33">
        <v>380.8</v>
      </c>
      <c r="AZ74" s="92"/>
      <c r="BA74" s="33"/>
      <c r="BB74" s="33">
        <v>24.728000000000002</v>
      </c>
      <c r="BC74" s="33">
        <v>56.329000000000001</v>
      </c>
      <c r="BD74" s="92"/>
      <c r="BE74" s="92"/>
      <c r="BF74" s="92"/>
      <c r="BG74" s="87"/>
      <c r="BH74" s="92"/>
      <c r="BI74" s="92"/>
      <c r="BJ74" s="92"/>
      <c r="BK74" s="33">
        <v>8.7999999999999995E-2</v>
      </c>
      <c r="BL74" s="92"/>
      <c r="BM74" s="92"/>
      <c r="BN74" s="87"/>
      <c r="BO74" s="92"/>
      <c r="BP74" s="87"/>
      <c r="BQ74" s="88"/>
      <c r="BR74" s="88"/>
      <c r="BS74" s="88"/>
      <c r="BT74" s="94"/>
      <c r="BU74" s="20"/>
      <c r="BV74" s="20"/>
      <c r="BW74" s="20"/>
      <c r="BX74" s="20"/>
      <c r="BY74" s="20"/>
      <c r="BZ74" s="20"/>
      <c r="CA74" s="20"/>
      <c r="CB74" s="20"/>
      <c r="CC74" s="20"/>
      <c r="CD74" s="20"/>
      <c r="CE74" s="20"/>
    </row>
    <row r="75" spans="1:83" s="4" customFormat="1" x14ac:dyDescent="0.25">
      <c r="A75" s="65">
        <v>12</v>
      </c>
      <c r="B75" s="40" t="s">
        <v>236</v>
      </c>
      <c r="C75" s="307">
        <f t="shared" si="177"/>
        <v>922.21800000000007</v>
      </c>
      <c r="D75" s="92"/>
      <c r="E75" s="38">
        <v>922.21800000000007</v>
      </c>
      <c r="F75" s="38">
        <f t="shared" si="178"/>
        <v>470.05899999999997</v>
      </c>
      <c r="G75" s="38">
        <f t="shared" si="179"/>
        <v>0</v>
      </c>
      <c r="H75" s="92"/>
      <c r="I75" s="92"/>
      <c r="J75" s="92"/>
      <c r="K75" s="92"/>
      <c r="L75" s="92"/>
      <c r="M75" s="92"/>
      <c r="N75" s="92"/>
      <c r="O75" s="92"/>
      <c r="P75" s="92"/>
      <c r="Q75" s="92"/>
      <c r="R75" s="92"/>
      <c r="S75" s="92"/>
      <c r="T75" s="92"/>
      <c r="U75" s="92"/>
      <c r="V75" s="92"/>
      <c r="W75" s="92"/>
      <c r="X75" s="92"/>
      <c r="Y75" s="92"/>
      <c r="Z75" s="92"/>
      <c r="AA75" s="92"/>
      <c r="AB75" s="92"/>
      <c r="AC75" s="92"/>
      <c r="AD75" s="92"/>
      <c r="AE75" s="92"/>
      <c r="AF75" s="92"/>
      <c r="AG75" s="92"/>
      <c r="AH75" s="92"/>
      <c r="AI75" s="92"/>
      <c r="AJ75" s="92"/>
      <c r="AK75" s="38">
        <f t="shared" si="180"/>
        <v>470.05899999999997</v>
      </c>
      <c r="AL75" s="92"/>
      <c r="AM75" s="92"/>
      <c r="AN75" s="92"/>
      <c r="AO75" s="92"/>
      <c r="AP75" s="92"/>
      <c r="AQ75" s="92"/>
      <c r="AR75" s="92"/>
      <c r="AS75" s="92"/>
      <c r="AT75" s="87"/>
      <c r="AU75" s="92"/>
      <c r="AV75" s="92"/>
      <c r="AW75" s="87"/>
      <c r="AX75" s="92"/>
      <c r="AY75" s="33">
        <v>385</v>
      </c>
      <c r="AZ75" s="92"/>
      <c r="BA75" s="92"/>
      <c r="BB75" s="33">
        <v>25.332999999999998</v>
      </c>
      <c r="BC75" s="33">
        <v>59.634</v>
      </c>
      <c r="BD75" s="92"/>
      <c r="BE75" s="92"/>
      <c r="BF75" s="92"/>
      <c r="BG75" s="87"/>
      <c r="BH75" s="92"/>
      <c r="BI75" s="92"/>
      <c r="BJ75" s="92"/>
      <c r="BK75" s="33">
        <v>9.1999999999999998E-2</v>
      </c>
      <c r="BL75" s="92"/>
      <c r="BM75" s="92"/>
      <c r="BN75" s="87"/>
      <c r="BO75" s="92"/>
      <c r="BP75" s="87"/>
      <c r="BQ75" s="88"/>
      <c r="BR75" s="88"/>
      <c r="BS75" s="88"/>
      <c r="BT75" s="94"/>
      <c r="BU75" s="20"/>
      <c r="BV75" s="20"/>
      <c r="BW75" s="20"/>
      <c r="BX75" s="20"/>
      <c r="BY75" s="20"/>
      <c r="BZ75" s="20"/>
      <c r="CA75" s="20"/>
      <c r="CB75" s="20"/>
      <c r="CC75" s="20"/>
      <c r="CD75" s="20"/>
      <c r="CE75" s="20"/>
    </row>
    <row r="76" spans="1:83" s="4" customFormat="1" x14ac:dyDescent="0.25">
      <c r="A76" s="65">
        <v>13</v>
      </c>
      <c r="B76" s="40" t="s">
        <v>237</v>
      </c>
      <c r="C76" s="307">
        <f t="shared" si="177"/>
        <v>307.40600000000001</v>
      </c>
      <c r="D76" s="92"/>
      <c r="E76" s="38">
        <v>307.40600000000001</v>
      </c>
      <c r="F76" s="38">
        <f t="shared" si="178"/>
        <v>299.32500000000005</v>
      </c>
      <c r="G76" s="38">
        <f t="shared" si="179"/>
        <v>0</v>
      </c>
      <c r="H76" s="92"/>
      <c r="I76" s="92"/>
      <c r="J76" s="92"/>
      <c r="K76" s="92"/>
      <c r="L76" s="92"/>
      <c r="M76" s="92"/>
      <c r="N76" s="92"/>
      <c r="O76" s="92"/>
      <c r="P76" s="92"/>
      <c r="Q76" s="92"/>
      <c r="R76" s="92"/>
      <c r="S76" s="92"/>
      <c r="T76" s="92"/>
      <c r="U76" s="92"/>
      <c r="V76" s="92"/>
      <c r="W76" s="92"/>
      <c r="X76" s="92"/>
      <c r="Y76" s="92"/>
      <c r="Z76" s="92"/>
      <c r="AA76" s="92"/>
      <c r="AB76" s="92"/>
      <c r="AC76" s="92"/>
      <c r="AD76" s="92"/>
      <c r="AE76" s="92"/>
      <c r="AF76" s="92"/>
      <c r="AG76" s="92"/>
      <c r="AH76" s="92"/>
      <c r="AI76" s="92"/>
      <c r="AJ76" s="92"/>
      <c r="AK76" s="38">
        <f t="shared" si="180"/>
        <v>299.32500000000005</v>
      </c>
      <c r="AL76" s="92"/>
      <c r="AM76" s="92"/>
      <c r="AN76" s="92"/>
      <c r="AO76" s="92"/>
      <c r="AP76" s="92"/>
      <c r="AQ76" s="92"/>
      <c r="AR76" s="92"/>
      <c r="AS76" s="92"/>
      <c r="AT76" s="87"/>
      <c r="AU76" s="92"/>
      <c r="AV76" s="92"/>
      <c r="AW76" s="87"/>
      <c r="AX76" s="92"/>
      <c r="AY76" s="92"/>
      <c r="AZ76" s="92"/>
      <c r="BA76" s="33">
        <v>135.90100000000001</v>
      </c>
      <c r="BB76" s="33">
        <v>4.4000000000000004</v>
      </c>
      <c r="BC76" s="33">
        <v>22.161000000000001</v>
      </c>
      <c r="BD76" s="92"/>
      <c r="BE76" s="92"/>
      <c r="BF76" s="92"/>
      <c r="BG76" s="87"/>
      <c r="BH76" s="33">
        <v>0.03</v>
      </c>
      <c r="BI76" s="33">
        <v>129.34200000000001</v>
      </c>
      <c r="BJ76" s="33">
        <v>7.4909999999999997</v>
      </c>
      <c r="BK76" s="92"/>
      <c r="BL76" s="92"/>
      <c r="BM76" s="92"/>
      <c r="BN76" s="87"/>
      <c r="BO76" s="92"/>
      <c r="BP76" s="87"/>
      <c r="BQ76" s="88"/>
      <c r="BR76" s="88"/>
      <c r="BS76" s="88"/>
      <c r="BT76" s="94"/>
      <c r="BU76" s="20"/>
      <c r="BV76" s="20"/>
      <c r="BW76" s="20"/>
      <c r="BX76" s="20"/>
      <c r="BY76" s="20"/>
      <c r="BZ76" s="20"/>
      <c r="CA76" s="20"/>
      <c r="CB76" s="20"/>
      <c r="CC76" s="20"/>
      <c r="CD76" s="20"/>
      <c r="CE76" s="20"/>
    </row>
    <row r="77" spans="1:83" s="4" customFormat="1" x14ac:dyDescent="0.25">
      <c r="A77" s="65">
        <v>14</v>
      </c>
      <c r="B77" s="39" t="s">
        <v>238</v>
      </c>
      <c r="C77" s="38">
        <f t="shared" si="177"/>
        <v>922.21799999999996</v>
      </c>
      <c r="D77" s="92"/>
      <c r="E77" s="38">
        <v>922.21799999999996</v>
      </c>
      <c r="F77" s="38">
        <f t="shared" si="178"/>
        <v>895.4</v>
      </c>
      <c r="G77" s="38">
        <f t="shared" si="179"/>
        <v>0</v>
      </c>
      <c r="H77" s="92"/>
      <c r="I77" s="92"/>
      <c r="J77" s="92"/>
      <c r="K77" s="92"/>
      <c r="L77" s="92"/>
      <c r="M77" s="92"/>
      <c r="N77" s="92"/>
      <c r="O77" s="92"/>
      <c r="P77" s="92"/>
      <c r="Q77" s="92"/>
      <c r="R77" s="92"/>
      <c r="S77" s="92"/>
      <c r="T77" s="92"/>
      <c r="U77" s="92"/>
      <c r="V77" s="92"/>
      <c r="W77" s="92"/>
      <c r="X77" s="92"/>
      <c r="Y77" s="92"/>
      <c r="Z77" s="92"/>
      <c r="AA77" s="92"/>
      <c r="AB77" s="92"/>
      <c r="AC77" s="92"/>
      <c r="AD77" s="92"/>
      <c r="AE77" s="92"/>
      <c r="AF77" s="92"/>
      <c r="AG77" s="92"/>
      <c r="AH77" s="92"/>
      <c r="AI77" s="92"/>
      <c r="AJ77" s="92"/>
      <c r="AK77" s="38">
        <f t="shared" si="180"/>
        <v>895.4</v>
      </c>
      <c r="AL77" s="92"/>
      <c r="AM77" s="92"/>
      <c r="AN77" s="92"/>
      <c r="AO77" s="92"/>
      <c r="AP77" s="92"/>
      <c r="AQ77" s="92"/>
      <c r="AR77" s="92"/>
      <c r="AS77" s="33">
        <v>409.786</v>
      </c>
      <c r="AT77" s="87"/>
      <c r="AU77" s="92"/>
      <c r="AV77" s="92"/>
      <c r="AW77" s="87"/>
      <c r="AX77" s="33">
        <v>69.445999999999998</v>
      </c>
      <c r="AY77" s="33">
        <v>389</v>
      </c>
      <c r="AZ77" s="92"/>
      <c r="BA77" s="92"/>
      <c r="BB77" s="92"/>
      <c r="BC77" s="92"/>
      <c r="BD77" s="92"/>
      <c r="BE77" s="92"/>
      <c r="BF77" s="92"/>
      <c r="BG77" s="87"/>
      <c r="BH77" s="33">
        <v>9.1999999999999998E-2</v>
      </c>
      <c r="BI77" s="33">
        <v>22.675999999999998</v>
      </c>
      <c r="BJ77" s="33">
        <v>4.4000000000000004</v>
      </c>
      <c r="BK77" s="92"/>
      <c r="BL77" s="92"/>
      <c r="BM77" s="92"/>
      <c r="BN77" s="87"/>
      <c r="BO77" s="92"/>
      <c r="BP77" s="87"/>
      <c r="BQ77" s="88"/>
      <c r="BR77" s="88"/>
      <c r="BS77" s="88"/>
      <c r="BT77" s="94"/>
      <c r="BU77" s="20"/>
      <c r="BV77" s="20"/>
      <c r="BW77" s="20"/>
      <c r="BX77" s="20"/>
      <c r="BY77" s="20"/>
      <c r="BZ77" s="20"/>
      <c r="CA77" s="20"/>
      <c r="CB77" s="20"/>
      <c r="CC77" s="20"/>
      <c r="CD77" s="20"/>
      <c r="CE77" s="20"/>
    </row>
    <row r="78" spans="1:83" s="4" customFormat="1" x14ac:dyDescent="0.25">
      <c r="A78" s="65">
        <v>15</v>
      </c>
      <c r="B78" s="39" t="s">
        <v>239</v>
      </c>
      <c r="C78" s="38">
        <f t="shared" si="177"/>
        <v>922.21799999999996</v>
      </c>
      <c r="D78" s="92"/>
      <c r="E78" s="38">
        <v>922.21799999999996</v>
      </c>
      <c r="F78" s="38">
        <f t="shared" si="178"/>
        <v>895.95199999999988</v>
      </c>
      <c r="G78" s="38">
        <f t="shared" si="179"/>
        <v>0</v>
      </c>
      <c r="H78" s="92"/>
      <c r="I78" s="92"/>
      <c r="J78" s="92"/>
      <c r="K78" s="92"/>
      <c r="L78" s="92"/>
      <c r="M78" s="92"/>
      <c r="N78" s="92"/>
      <c r="O78" s="92"/>
      <c r="P78" s="92"/>
      <c r="Q78" s="92"/>
      <c r="R78" s="92"/>
      <c r="S78" s="92"/>
      <c r="T78" s="92"/>
      <c r="U78" s="92"/>
      <c r="V78" s="92"/>
      <c r="W78" s="92"/>
      <c r="X78" s="92"/>
      <c r="Y78" s="92"/>
      <c r="Z78" s="92"/>
      <c r="AA78" s="92"/>
      <c r="AB78" s="92"/>
      <c r="AC78" s="92"/>
      <c r="AD78" s="92"/>
      <c r="AE78" s="92"/>
      <c r="AF78" s="92"/>
      <c r="AG78" s="92"/>
      <c r="AH78" s="92"/>
      <c r="AI78" s="92"/>
      <c r="AJ78" s="92"/>
      <c r="AK78" s="38">
        <f t="shared" si="180"/>
        <v>895.95199999999988</v>
      </c>
      <c r="AL78" s="92"/>
      <c r="AM78" s="92"/>
      <c r="AN78" s="92"/>
      <c r="AO78" s="92"/>
      <c r="AP78" s="92"/>
      <c r="AQ78" s="92"/>
      <c r="AR78" s="92"/>
      <c r="AS78" s="33">
        <v>404.52100000000002</v>
      </c>
      <c r="AT78" s="33">
        <v>4.4000000000000004</v>
      </c>
      <c r="AU78" s="92"/>
      <c r="AV78" s="92"/>
      <c r="AW78" s="87"/>
      <c r="AX78" s="33">
        <v>79.965000000000003</v>
      </c>
      <c r="AY78" s="33">
        <v>406.97399999999999</v>
      </c>
      <c r="AZ78" s="92"/>
      <c r="BA78" s="92"/>
      <c r="BB78" s="92"/>
      <c r="BC78" s="92"/>
      <c r="BD78" s="92"/>
      <c r="BE78" s="92"/>
      <c r="BF78" s="92"/>
      <c r="BG78" s="87"/>
      <c r="BH78" s="33">
        <v>9.1999999999999998E-2</v>
      </c>
      <c r="BI78" s="92"/>
      <c r="BJ78" s="92"/>
      <c r="BK78" s="92"/>
      <c r="BL78" s="92"/>
      <c r="BM78" s="92"/>
      <c r="BN78" s="87"/>
      <c r="BO78" s="92"/>
      <c r="BP78" s="87"/>
      <c r="BQ78" s="88"/>
      <c r="BR78" s="88"/>
      <c r="BS78" s="88"/>
      <c r="BT78" s="94"/>
      <c r="BU78" s="20"/>
      <c r="BV78" s="20"/>
      <c r="BW78" s="20"/>
      <c r="BX78" s="20"/>
      <c r="BY78" s="20"/>
      <c r="BZ78" s="20"/>
      <c r="CA78" s="20"/>
      <c r="CB78" s="20"/>
      <c r="CC78" s="20"/>
      <c r="CD78" s="20"/>
      <c r="CE78" s="20"/>
    </row>
    <row r="79" spans="1:83" s="4" customFormat="1" x14ac:dyDescent="0.25">
      <c r="A79" s="65">
        <v>16</v>
      </c>
      <c r="B79" s="39" t="s">
        <v>240</v>
      </c>
      <c r="C79" s="38">
        <f t="shared" si="177"/>
        <v>922.21799999999996</v>
      </c>
      <c r="D79" s="92"/>
      <c r="E79" s="38">
        <v>922.21799999999996</v>
      </c>
      <c r="F79" s="38">
        <f t="shared" si="178"/>
        <v>483.04599999999994</v>
      </c>
      <c r="G79" s="38">
        <f t="shared" si="179"/>
        <v>0</v>
      </c>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38">
        <f t="shared" si="180"/>
        <v>483.04599999999994</v>
      </c>
      <c r="AL79" s="92"/>
      <c r="AM79" s="92"/>
      <c r="AN79" s="92"/>
      <c r="AO79" s="92"/>
      <c r="AP79" s="92"/>
      <c r="AQ79" s="92"/>
      <c r="AR79" s="92"/>
      <c r="AS79" s="33">
        <v>409.803</v>
      </c>
      <c r="AT79" s="33">
        <v>4.4000000000000004</v>
      </c>
      <c r="AU79" s="92"/>
      <c r="AV79" s="92"/>
      <c r="AW79" s="87"/>
      <c r="AX79" s="33">
        <v>68.751000000000005</v>
      </c>
      <c r="AY79" s="92"/>
      <c r="AZ79" s="92"/>
      <c r="BA79" s="92"/>
      <c r="BB79" s="92"/>
      <c r="BC79" s="92"/>
      <c r="BD79" s="92"/>
      <c r="BE79" s="92"/>
      <c r="BF79" s="92"/>
      <c r="BG79" s="87"/>
      <c r="BH79" s="33">
        <v>9.1999999999999998E-2</v>
      </c>
      <c r="BI79" s="92"/>
      <c r="BJ79" s="92"/>
      <c r="BK79" s="92"/>
      <c r="BL79" s="92"/>
      <c r="BM79" s="92"/>
      <c r="BN79" s="87"/>
      <c r="BO79" s="92"/>
      <c r="BP79" s="87"/>
      <c r="BQ79" s="88"/>
      <c r="BR79" s="88"/>
      <c r="BS79" s="88"/>
      <c r="BT79" s="94"/>
      <c r="BU79" s="20"/>
      <c r="BV79" s="20"/>
      <c r="BW79" s="20"/>
      <c r="BX79" s="20"/>
      <c r="BY79" s="20"/>
      <c r="BZ79" s="20"/>
      <c r="CA79" s="20"/>
      <c r="CB79" s="20"/>
      <c r="CC79" s="20"/>
      <c r="CD79" s="20"/>
      <c r="CE79" s="20"/>
    </row>
    <row r="80" spans="1:83" s="4" customFormat="1" x14ac:dyDescent="0.25">
      <c r="A80" s="65">
        <v>17</v>
      </c>
      <c r="B80" s="39" t="s">
        <v>241</v>
      </c>
      <c r="C80" s="38">
        <f>+D80+E80</f>
        <v>614.81200000000001</v>
      </c>
      <c r="D80" s="92"/>
      <c r="E80" s="38">
        <v>614.81200000000001</v>
      </c>
      <c r="F80" s="38">
        <f t="shared" si="178"/>
        <v>596.89700000000005</v>
      </c>
      <c r="G80" s="38">
        <f t="shared" si="179"/>
        <v>0</v>
      </c>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c r="AG80" s="92"/>
      <c r="AH80" s="92"/>
      <c r="AI80" s="92"/>
      <c r="AJ80" s="92"/>
      <c r="AK80" s="38">
        <f>SUM(AL80:BP80)</f>
        <v>596.89700000000005</v>
      </c>
      <c r="AL80" s="92"/>
      <c r="AM80" s="92"/>
      <c r="AN80" s="92"/>
      <c r="AO80" s="92"/>
      <c r="AP80" s="92"/>
      <c r="AQ80" s="92"/>
      <c r="AR80" s="92"/>
      <c r="AS80" s="33">
        <v>272.31400000000002</v>
      </c>
      <c r="AT80" s="92"/>
      <c r="AU80" s="92"/>
      <c r="AV80" s="92"/>
      <c r="AW80" s="92"/>
      <c r="AX80" s="33">
        <v>46.552</v>
      </c>
      <c r="AY80" s="33">
        <v>258.5</v>
      </c>
      <c r="AZ80" s="92"/>
      <c r="BA80" s="92"/>
      <c r="BB80" s="92"/>
      <c r="BC80" s="92"/>
      <c r="BD80" s="92"/>
      <c r="BE80" s="92"/>
      <c r="BF80" s="92"/>
      <c r="BG80" s="92"/>
      <c r="BH80" s="33">
        <v>6.0999999999999999E-2</v>
      </c>
      <c r="BI80" s="92"/>
      <c r="BJ80" s="92"/>
      <c r="BK80" s="92"/>
      <c r="BL80" s="33">
        <v>15.07</v>
      </c>
      <c r="BM80" s="92"/>
      <c r="BN80" s="87"/>
      <c r="BO80" s="33">
        <v>4.4000000000000004</v>
      </c>
      <c r="BP80" s="92"/>
      <c r="BQ80" s="88"/>
      <c r="BR80" s="88"/>
      <c r="BS80" s="88"/>
      <c r="BT80" s="94"/>
      <c r="BU80" s="20"/>
      <c r="BV80" s="20"/>
      <c r="BW80" s="20"/>
      <c r="BX80" s="20"/>
      <c r="BY80" s="20"/>
      <c r="BZ80" s="20"/>
      <c r="CA80" s="20"/>
      <c r="CB80" s="20"/>
      <c r="CC80" s="20"/>
      <c r="CD80" s="20"/>
      <c r="CE80" s="20"/>
    </row>
    <row r="81" spans="1:83" s="4" customFormat="1" x14ac:dyDescent="0.25">
      <c r="A81" s="65">
        <v>18</v>
      </c>
      <c r="B81" s="39" t="s">
        <v>643</v>
      </c>
      <c r="C81" s="307">
        <f t="shared" si="177"/>
        <v>1200</v>
      </c>
      <c r="D81" s="92"/>
      <c r="E81" s="38">
        <v>1200</v>
      </c>
      <c r="F81" s="38">
        <f t="shared" si="178"/>
        <v>0</v>
      </c>
      <c r="G81" s="38">
        <f t="shared" si="179"/>
        <v>0</v>
      </c>
      <c r="H81" s="92"/>
      <c r="I81" s="92"/>
      <c r="J81" s="92"/>
      <c r="K81" s="92"/>
      <c r="L81" s="92"/>
      <c r="M81" s="92"/>
      <c r="N81" s="92"/>
      <c r="O81" s="92"/>
      <c r="P81" s="92"/>
      <c r="Q81" s="92"/>
      <c r="R81" s="92"/>
      <c r="S81" s="92"/>
      <c r="T81" s="92"/>
      <c r="U81" s="92"/>
      <c r="V81" s="92"/>
      <c r="W81" s="92"/>
      <c r="X81" s="92"/>
      <c r="Y81" s="92"/>
      <c r="Z81" s="92"/>
      <c r="AA81" s="92"/>
      <c r="AB81" s="92"/>
      <c r="AC81" s="92"/>
      <c r="AD81" s="92"/>
      <c r="AE81" s="92"/>
      <c r="AF81" s="92"/>
      <c r="AG81" s="92"/>
      <c r="AH81" s="92"/>
      <c r="AI81" s="92"/>
      <c r="AJ81" s="92"/>
      <c r="AK81" s="38">
        <f>SUM(AL81:BP81)</f>
        <v>0</v>
      </c>
      <c r="AL81" s="92"/>
      <c r="AM81" s="92"/>
      <c r="AN81" s="92"/>
      <c r="AO81" s="92"/>
      <c r="AP81" s="92"/>
      <c r="AQ81" s="92"/>
      <c r="AR81" s="92"/>
      <c r="AS81" s="87"/>
      <c r="AT81" s="92"/>
      <c r="AU81" s="92"/>
      <c r="AV81" s="92"/>
      <c r="AW81" s="92"/>
      <c r="AX81" s="92"/>
      <c r="AY81" s="92"/>
      <c r="AZ81" s="92"/>
      <c r="BA81" s="92"/>
      <c r="BB81" s="92"/>
      <c r="BC81" s="92"/>
      <c r="BD81" s="92"/>
      <c r="BE81" s="92"/>
      <c r="BF81" s="92"/>
      <c r="BG81" s="92"/>
      <c r="BH81" s="33"/>
      <c r="BI81" s="92"/>
      <c r="BJ81" s="92"/>
      <c r="BK81" s="92"/>
      <c r="BL81" s="92"/>
      <c r="BM81" s="92"/>
      <c r="BN81" s="87"/>
      <c r="BO81" s="92"/>
      <c r="BP81" s="92"/>
      <c r="BQ81" s="88"/>
      <c r="BR81" s="88"/>
      <c r="BS81" s="88"/>
      <c r="BT81" s="94"/>
      <c r="BU81" s="20"/>
      <c r="BV81" s="20"/>
      <c r="BW81" s="20"/>
      <c r="BX81" s="20"/>
      <c r="BY81" s="20"/>
      <c r="BZ81" s="20"/>
      <c r="CA81" s="20"/>
      <c r="CB81" s="20"/>
      <c r="CC81" s="20"/>
      <c r="CD81" s="20"/>
      <c r="CE81" s="20"/>
    </row>
    <row r="82" spans="1:83" s="24" customFormat="1" x14ac:dyDescent="0.25">
      <c r="A82" s="98" t="s">
        <v>49</v>
      </c>
      <c r="B82" s="99" t="s">
        <v>50</v>
      </c>
      <c r="C82" s="100">
        <f t="shared" ref="C82:BP83" si="181">+C83</f>
        <v>8454.0630000000001</v>
      </c>
      <c r="D82" s="100">
        <f t="shared" si="181"/>
        <v>137.298</v>
      </c>
      <c r="E82" s="100">
        <f t="shared" si="181"/>
        <v>8316.7649999999994</v>
      </c>
      <c r="F82" s="100">
        <f t="shared" si="181"/>
        <v>6060.79</v>
      </c>
      <c r="G82" s="100">
        <f t="shared" si="181"/>
        <v>117.90899999999999</v>
      </c>
      <c r="H82" s="100">
        <f t="shared" si="181"/>
        <v>0</v>
      </c>
      <c r="I82" s="100">
        <f t="shared" si="181"/>
        <v>0</v>
      </c>
      <c r="J82" s="100">
        <f t="shared" si="181"/>
        <v>0</v>
      </c>
      <c r="K82" s="100">
        <f t="shared" si="181"/>
        <v>0</v>
      </c>
      <c r="L82" s="100">
        <f t="shared" si="181"/>
        <v>0</v>
      </c>
      <c r="M82" s="100">
        <f t="shared" si="181"/>
        <v>0</v>
      </c>
      <c r="N82" s="100">
        <f t="shared" si="181"/>
        <v>0</v>
      </c>
      <c r="O82" s="100">
        <f t="shared" si="181"/>
        <v>0</v>
      </c>
      <c r="P82" s="100">
        <f t="shared" si="181"/>
        <v>16.896999999999998</v>
      </c>
      <c r="Q82" s="100">
        <f t="shared" si="181"/>
        <v>5.7750000000000004</v>
      </c>
      <c r="R82" s="100">
        <f t="shared" si="181"/>
        <v>0</v>
      </c>
      <c r="S82" s="100">
        <f t="shared" si="181"/>
        <v>0</v>
      </c>
      <c r="T82" s="100">
        <f t="shared" si="181"/>
        <v>4.641</v>
      </c>
      <c r="U82" s="100">
        <f t="shared" si="181"/>
        <v>0</v>
      </c>
      <c r="V82" s="100">
        <f t="shared" si="181"/>
        <v>90.596000000000004</v>
      </c>
      <c r="W82" s="100">
        <f t="shared" si="181"/>
        <v>0</v>
      </c>
      <c r="X82" s="100">
        <f t="shared" si="181"/>
        <v>0</v>
      </c>
      <c r="Y82" s="100">
        <f t="shared" si="181"/>
        <v>0</v>
      </c>
      <c r="Z82" s="100">
        <f t="shared" si="181"/>
        <v>0</v>
      </c>
      <c r="AA82" s="100">
        <f t="shared" si="181"/>
        <v>0</v>
      </c>
      <c r="AB82" s="100">
        <f t="shared" si="181"/>
        <v>0</v>
      </c>
      <c r="AC82" s="100">
        <f t="shared" si="181"/>
        <v>0</v>
      </c>
      <c r="AD82" s="100">
        <f t="shared" si="181"/>
        <v>0</v>
      </c>
      <c r="AE82" s="100">
        <f t="shared" si="181"/>
        <v>0</v>
      </c>
      <c r="AF82" s="100">
        <f t="shared" si="181"/>
        <v>0</v>
      </c>
      <c r="AG82" s="100">
        <f t="shared" si="181"/>
        <v>0</v>
      </c>
      <c r="AH82" s="100">
        <f t="shared" si="181"/>
        <v>0</v>
      </c>
      <c r="AI82" s="100">
        <f t="shared" si="181"/>
        <v>0</v>
      </c>
      <c r="AJ82" s="100">
        <f t="shared" si="181"/>
        <v>0</v>
      </c>
      <c r="AK82" s="100">
        <f t="shared" si="181"/>
        <v>5942.8810000000003</v>
      </c>
      <c r="AL82" s="100">
        <f t="shared" si="181"/>
        <v>204.02</v>
      </c>
      <c r="AM82" s="100">
        <f t="shared" si="181"/>
        <v>634.43799999999999</v>
      </c>
      <c r="AN82" s="100">
        <f t="shared" si="181"/>
        <v>0</v>
      </c>
      <c r="AO82" s="100">
        <f t="shared" si="181"/>
        <v>378.98599999999999</v>
      </c>
      <c r="AP82" s="100">
        <f t="shared" si="181"/>
        <v>35.774000000000001</v>
      </c>
      <c r="AQ82" s="100">
        <f t="shared" si="181"/>
        <v>372.666</v>
      </c>
      <c r="AR82" s="100">
        <f t="shared" si="181"/>
        <v>680.19200000000001</v>
      </c>
      <c r="AS82" s="100">
        <f t="shared" si="181"/>
        <v>1251.972</v>
      </c>
      <c r="AT82" s="100">
        <f t="shared" si="181"/>
        <v>1060.5229999999999</v>
      </c>
      <c r="AU82" s="100">
        <f t="shared" si="181"/>
        <v>0</v>
      </c>
      <c r="AV82" s="100">
        <f t="shared" si="181"/>
        <v>8.4480000000000004</v>
      </c>
      <c r="AW82" s="100">
        <f t="shared" si="181"/>
        <v>0</v>
      </c>
      <c r="AX82" s="100">
        <f t="shared" si="181"/>
        <v>0</v>
      </c>
      <c r="AY82" s="100">
        <f t="shared" si="181"/>
        <v>0</v>
      </c>
      <c r="AZ82" s="100">
        <f t="shared" si="181"/>
        <v>0</v>
      </c>
      <c r="BA82" s="100">
        <f t="shared" si="181"/>
        <v>5.1790000000000003</v>
      </c>
      <c r="BB82" s="100">
        <f t="shared" si="181"/>
        <v>46.353999999999999</v>
      </c>
      <c r="BC82" s="100">
        <f t="shared" si="181"/>
        <v>0</v>
      </c>
      <c r="BD82" s="100">
        <f t="shared" si="181"/>
        <v>961.47799999999995</v>
      </c>
      <c r="BE82" s="100">
        <f t="shared" si="181"/>
        <v>6.9990000000000006</v>
      </c>
      <c r="BF82" s="100">
        <f t="shared" si="181"/>
        <v>0</v>
      </c>
      <c r="BG82" s="100">
        <f t="shared" si="181"/>
        <v>61.540999999999997</v>
      </c>
      <c r="BH82" s="100">
        <f t="shared" si="181"/>
        <v>0</v>
      </c>
      <c r="BI82" s="100">
        <f t="shared" si="181"/>
        <v>158.661</v>
      </c>
      <c r="BJ82" s="100">
        <f t="shared" si="181"/>
        <v>43.527999999999999</v>
      </c>
      <c r="BK82" s="100">
        <f t="shared" si="181"/>
        <v>27.837</v>
      </c>
      <c r="BL82" s="100">
        <f t="shared" si="181"/>
        <v>0</v>
      </c>
      <c r="BM82" s="100">
        <f t="shared" si="181"/>
        <v>0</v>
      </c>
      <c r="BN82" s="100">
        <f t="shared" si="181"/>
        <v>0</v>
      </c>
      <c r="BO82" s="100">
        <f t="shared" si="181"/>
        <v>4.2850000000000001</v>
      </c>
      <c r="BP82" s="100">
        <f t="shared" si="181"/>
        <v>0</v>
      </c>
      <c r="BQ82" s="101">
        <f t="shared" ref="BQ82:BR85" si="182">+F82/C82*100</f>
        <v>71.690854444779987</v>
      </c>
      <c r="BR82" s="101">
        <f t="shared" si="182"/>
        <v>85.878162828300475</v>
      </c>
      <c r="BS82" s="101">
        <f t="shared" ref="BS82:BS92" si="183">+AK82/E82*100</f>
        <v>71.4566420958149</v>
      </c>
      <c r="BT82" s="102"/>
      <c r="BU82" s="10"/>
      <c r="BV82" s="10"/>
      <c r="BW82" s="10"/>
      <c r="BX82" s="10"/>
      <c r="BY82" s="10"/>
      <c r="BZ82" s="10"/>
      <c r="CA82" s="10"/>
      <c r="CB82" s="10"/>
      <c r="CC82" s="10"/>
      <c r="CD82" s="10"/>
      <c r="CE82" s="10"/>
    </row>
    <row r="83" spans="1:83" s="1" customFormat="1" x14ac:dyDescent="0.25">
      <c r="A83" s="103">
        <v>1</v>
      </c>
      <c r="B83" s="104" t="s">
        <v>51</v>
      </c>
      <c r="C83" s="87">
        <f>+C84</f>
        <v>8454.0630000000001</v>
      </c>
      <c r="D83" s="87">
        <f t="shared" si="181"/>
        <v>137.298</v>
      </c>
      <c r="E83" s="87">
        <f t="shared" si="181"/>
        <v>8316.7649999999994</v>
      </c>
      <c r="F83" s="87">
        <f t="shared" si="181"/>
        <v>6060.79</v>
      </c>
      <c r="G83" s="87">
        <f t="shared" si="181"/>
        <v>117.90899999999999</v>
      </c>
      <c r="H83" s="87">
        <f t="shared" si="181"/>
        <v>0</v>
      </c>
      <c r="I83" s="87">
        <f t="shared" si="181"/>
        <v>0</v>
      </c>
      <c r="J83" s="87">
        <f t="shared" si="181"/>
        <v>0</v>
      </c>
      <c r="K83" s="87">
        <f t="shared" si="181"/>
        <v>0</v>
      </c>
      <c r="L83" s="87">
        <f t="shared" si="181"/>
        <v>0</v>
      </c>
      <c r="M83" s="87">
        <f t="shared" si="181"/>
        <v>0</v>
      </c>
      <c r="N83" s="87">
        <f t="shared" si="181"/>
        <v>0</v>
      </c>
      <c r="O83" s="87">
        <f t="shared" si="181"/>
        <v>0</v>
      </c>
      <c r="P83" s="87">
        <f t="shared" si="181"/>
        <v>16.896999999999998</v>
      </c>
      <c r="Q83" s="87">
        <f t="shared" si="181"/>
        <v>5.7750000000000004</v>
      </c>
      <c r="R83" s="87">
        <f t="shared" si="181"/>
        <v>0</v>
      </c>
      <c r="S83" s="87">
        <f t="shared" si="181"/>
        <v>0</v>
      </c>
      <c r="T83" s="87">
        <f t="shared" si="181"/>
        <v>4.641</v>
      </c>
      <c r="U83" s="87">
        <f t="shared" si="181"/>
        <v>0</v>
      </c>
      <c r="V83" s="87">
        <f t="shared" si="181"/>
        <v>90.596000000000004</v>
      </c>
      <c r="W83" s="87">
        <f t="shared" si="181"/>
        <v>0</v>
      </c>
      <c r="X83" s="87">
        <f t="shared" si="181"/>
        <v>0</v>
      </c>
      <c r="Y83" s="87">
        <f t="shared" si="181"/>
        <v>0</v>
      </c>
      <c r="Z83" s="87">
        <f t="shared" si="181"/>
        <v>0</v>
      </c>
      <c r="AA83" s="87">
        <f t="shared" si="181"/>
        <v>0</v>
      </c>
      <c r="AB83" s="87">
        <f t="shared" si="181"/>
        <v>0</v>
      </c>
      <c r="AC83" s="87">
        <f t="shared" si="181"/>
        <v>0</v>
      </c>
      <c r="AD83" s="87">
        <f t="shared" si="181"/>
        <v>0</v>
      </c>
      <c r="AE83" s="87">
        <f t="shared" si="181"/>
        <v>0</v>
      </c>
      <c r="AF83" s="87">
        <f t="shared" si="181"/>
        <v>0</v>
      </c>
      <c r="AG83" s="87">
        <f t="shared" si="181"/>
        <v>0</v>
      </c>
      <c r="AH83" s="87">
        <f t="shared" si="181"/>
        <v>0</v>
      </c>
      <c r="AI83" s="87">
        <f t="shared" si="181"/>
        <v>0</v>
      </c>
      <c r="AJ83" s="87">
        <f t="shared" si="181"/>
        <v>0</v>
      </c>
      <c r="AK83" s="87">
        <f t="shared" si="181"/>
        <v>5942.8810000000003</v>
      </c>
      <c r="AL83" s="87">
        <f t="shared" si="181"/>
        <v>204.02</v>
      </c>
      <c r="AM83" s="87">
        <f t="shared" si="181"/>
        <v>634.43799999999999</v>
      </c>
      <c r="AN83" s="87">
        <f t="shared" si="181"/>
        <v>0</v>
      </c>
      <c r="AO83" s="87">
        <f t="shared" si="181"/>
        <v>378.98599999999999</v>
      </c>
      <c r="AP83" s="87">
        <f t="shared" si="181"/>
        <v>35.774000000000001</v>
      </c>
      <c r="AQ83" s="87">
        <f t="shared" si="181"/>
        <v>372.666</v>
      </c>
      <c r="AR83" s="87">
        <f t="shared" si="181"/>
        <v>680.19200000000001</v>
      </c>
      <c r="AS83" s="87">
        <f t="shared" si="181"/>
        <v>1251.972</v>
      </c>
      <c r="AT83" s="87">
        <f t="shared" si="181"/>
        <v>1060.5229999999999</v>
      </c>
      <c r="AU83" s="87">
        <f t="shared" si="181"/>
        <v>0</v>
      </c>
      <c r="AV83" s="87">
        <f t="shared" si="181"/>
        <v>8.4480000000000004</v>
      </c>
      <c r="AW83" s="87">
        <f t="shared" si="181"/>
        <v>0</v>
      </c>
      <c r="AX83" s="87">
        <f t="shared" si="181"/>
        <v>0</v>
      </c>
      <c r="AY83" s="87">
        <f t="shared" si="181"/>
        <v>0</v>
      </c>
      <c r="AZ83" s="87">
        <f t="shared" si="181"/>
        <v>0</v>
      </c>
      <c r="BA83" s="87">
        <f t="shared" si="181"/>
        <v>5.1790000000000003</v>
      </c>
      <c r="BB83" s="87">
        <f t="shared" si="181"/>
        <v>46.353999999999999</v>
      </c>
      <c r="BC83" s="87">
        <f t="shared" si="181"/>
        <v>0</v>
      </c>
      <c r="BD83" s="87">
        <f t="shared" si="181"/>
        <v>961.47799999999995</v>
      </c>
      <c r="BE83" s="87">
        <f t="shared" si="181"/>
        <v>6.9990000000000006</v>
      </c>
      <c r="BF83" s="87">
        <f t="shared" si="181"/>
        <v>0</v>
      </c>
      <c r="BG83" s="87">
        <f t="shared" si="181"/>
        <v>61.540999999999997</v>
      </c>
      <c r="BH83" s="87">
        <f t="shared" si="181"/>
        <v>0</v>
      </c>
      <c r="BI83" s="87">
        <f t="shared" si="181"/>
        <v>158.661</v>
      </c>
      <c r="BJ83" s="87">
        <f t="shared" si="181"/>
        <v>43.527999999999999</v>
      </c>
      <c r="BK83" s="87">
        <f t="shared" si="181"/>
        <v>27.837</v>
      </c>
      <c r="BL83" s="87">
        <f t="shared" si="181"/>
        <v>0</v>
      </c>
      <c r="BM83" s="87">
        <f t="shared" si="181"/>
        <v>0</v>
      </c>
      <c r="BN83" s="87">
        <f t="shared" si="181"/>
        <v>0</v>
      </c>
      <c r="BO83" s="87">
        <f t="shared" si="181"/>
        <v>4.2850000000000001</v>
      </c>
      <c r="BP83" s="87">
        <f t="shared" si="181"/>
        <v>0</v>
      </c>
      <c r="BQ83" s="88">
        <f t="shared" si="182"/>
        <v>71.690854444779987</v>
      </c>
      <c r="BR83" s="88">
        <f t="shared" si="182"/>
        <v>85.878162828300475</v>
      </c>
      <c r="BS83" s="88">
        <f t="shared" si="183"/>
        <v>71.4566420958149</v>
      </c>
      <c r="BT83" s="89"/>
      <c r="BU83" s="8"/>
      <c r="BV83" s="8"/>
      <c r="BW83" s="8"/>
      <c r="BX83" s="8"/>
      <c r="BY83" s="8"/>
      <c r="BZ83" s="8"/>
      <c r="CA83" s="8"/>
      <c r="CB83" s="8"/>
      <c r="CC83" s="8"/>
      <c r="CD83" s="8"/>
      <c r="CE83" s="8"/>
    </row>
    <row r="84" spans="1:83" s="1" customFormat="1" x14ac:dyDescent="0.25">
      <c r="A84" s="85"/>
      <c r="B84" s="86" t="s">
        <v>35</v>
      </c>
      <c r="C84" s="87">
        <f>+C85+C94</f>
        <v>8454.0630000000001</v>
      </c>
      <c r="D84" s="87">
        <f>+D85+D94</f>
        <v>137.298</v>
      </c>
      <c r="E84" s="87">
        <f>+E85+E94</f>
        <v>8316.7649999999994</v>
      </c>
      <c r="F84" s="87">
        <f>+F85+F94</f>
        <v>6060.79</v>
      </c>
      <c r="G84" s="87">
        <f>+G85+G94</f>
        <v>117.90899999999999</v>
      </c>
      <c r="H84" s="87">
        <f t="shared" ref="H84:Q84" si="184">+H85+H94</f>
        <v>0</v>
      </c>
      <c r="I84" s="87">
        <f t="shared" si="184"/>
        <v>0</v>
      </c>
      <c r="J84" s="87">
        <f t="shared" si="184"/>
        <v>0</v>
      </c>
      <c r="K84" s="87">
        <f t="shared" si="184"/>
        <v>0</v>
      </c>
      <c r="L84" s="87">
        <f t="shared" si="184"/>
        <v>0</v>
      </c>
      <c r="M84" s="87">
        <f t="shared" si="184"/>
        <v>0</v>
      </c>
      <c r="N84" s="87">
        <f t="shared" si="184"/>
        <v>0</v>
      </c>
      <c r="O84" s="87">
        <f t="shared" si="184"/>
        <v>0</v>
      </c>
      <c r="P84" s="87">
        <f t="shared" si="184"/>
        <v>16.896999999999998</v>
      </c>
      <c r="Q84" s="87">
        <f t="shared" si="184"/>
        <v>5.7750000000000004</v>
      </c>
      <c r="R84" s="87">
        <f t="shared" ref="R84:AL84" si="185">+R85+R94</f>
        <v>0</v>
      </c>
      <c r="S84" s="87">
        <f t="shared" si="185"/>
        <v>0</v>
      </c>
      <c r="T84" s="87">
        <f t="shared" si="185"/>
        <v>4.641</v>
      </c>
      <c r="U84" s="87">
        <f t="shared" ref="U84:AI84" si="186">+U85+U94</f>
        <v>0</v>
      </c>
      <c r="V84" s="87">
        <f t="shared" si="186"/>
        <v>90.596000000000004</v>
      </c>
      <c r="W84" s="87">
        <f t="shared" si="186"/>
        <v>0</v>
      </c>
      <c r="X84" s="87">
        <f t="shared" si="186"/>
        <v>0</v>
      </c>
      <c r="Y84" s="87">
        <f t="shared" si="186"/>
        <v>0</v>
      </c>
      <c r="Z84" s="87">
        <f t="shared" si="186"/>
        <v>0</v>
      </c>
      <c r="AA84" s="87">
        <f t="shared" si="186"/>
        <v>0</v>
      </c>
      <c r="AB84" s="87">
        <f t="shared" si="186"/>
        <v>0</v>
      </c>
      <c r="AC84" s="87">
        <f t="shared" si="186"/>
        <v>0</v>
      </c>
      <c r="AD84" s="87">
        <f t="shared" si="186"/>
        <v>0</v>
      </c>
      <c r="AE84" s="87">
        <f t="shared" si="186"/>
        <v>0</v>
      </c>
      <c r="AF84" s="87">
        <f t="shared" si="186"/>
        <v>0</v>
      </c>
      <c r="AG84" s="87">
        <f t="shared" si="186"/>
        <v>0</v>
      </c>
      <c r="AH84" s="87">
        <f t="shared" si="186"/>
        <v>0</v>
      </c>
      <c r="AI84" s="87">
        <f t="shared" si="186"/>
        <v>0</v>
      </c>
      <c r="AJ84" s="87">
        <f t="shared" si="185"/>
        <v>0</v>
      </c>
      <c r="AK84" s="87">
        <f t="shared" si="185"/>
        <v>5942.8810000000003</v>
      </c>
      <c r="AL84" s="87">
        <f t="shared" si="185"/>
        <v>204.02</v>
      </c>
      <c r="AM84" s="87">
        <f t="shared" ref="AM84:AU84" si="187">+AM85+AM94</f>
        <v>634.43799999999999</v>
      </c>
      <c r="AN84" s="87">
        <f t="shared" si="187"/>
        <v>0</v>
      </c>
      <c r="AO84" s="87">
        <f t="shared" si="187"/>
        <v>378.98599999999999</v>
      </c>
      <c r="AP84" s="87">
        <f t="shared" si="187"/>
        <v>35.774000000000001</v>
      </c>
      <c r="AQ84" s="87">
        <f t="shared" si="187"/>
        <v>372.666</v>
      </c>
      <c r="AR84" s="87">
        <f t="shared" si="187"/>
        <v>680.19200000000001</v>
      </c>
      <c r="AS84" s="87">
        <f t="shared" si="187"/>
        <v>1251.972</v>
      </c>
      <c r="AT84" s="87">
        <f t="shared" si="187"/>
        <v>1060.5229999999999</v>
      </c>
      <c r="AU84" s="87">
        <f t="shared" si="187"/>
        <v>0</v>
      </c>
      <c r="AV84" s="87">
        <f>+AV85+AV94</f>
        <v>8.4480000000000004</v>
      </c>
      <c r="AW84" s="87">
        <f>+AW85+AW94</f>
        <v>0</v>
      </c>
      <c r="AX84" s="87">
        <f>+AX85+AX94</f>
        <v>0</v>
      </c>
      <c r="AY84" s="87">
        <f>+AY85+AY94</f>
        <v>0</v>
      </c>
      <c r="AZ84" s="87">
        <f t="shared" ref="AZ84:BF84" si="188">+AZ85+AZ94</f>
        <v>0</v>
      </c>
      <c r="BA84" s="87">
        <f t="shared" si="188"/>
        <v>5.1790000000000003</v>
      </c>
      <c r="BB84" s="87">
        <f t="shared" si="188"/>
        <v>46.353999999999999</v>
      </c>
      <c r="BC84" s="87">
        <f t="shared" si="188"/>
        <v>0</v>
      </c>
      <c r="BD84" s="87">
        <f t="shared" si="188"/>
        <v>961.47799999999995</v>
      </c>
      <c r="BE84" s="87">
        <f t="shared" si="188"/>
        <v>6.9990000000000006</v>
      </c>
      <c r="BF84" s="87">
        <f t="shared" si="188"/>
        <v>0</v>
      </c>
      <c r="BG84" s="87">
        <f>+BG85+BG94</f>
        <v>61.540999999999997</v>
      </c>
      <c r="BH84" s="87">
        <f t="shared" ref="BH84:BO84" si="189">+BH85+BH94</f>
        <v>0</v>
      </c>
      <c r="BI84" s="87">
        <f t="shared" si="189"/>
        <v>158.661</v>
      </c>
      <c r="BJ84" s="87">
        <f t="shared" si="189"/>
        <v>43.527999999999999</v>
      </c>
      <c r="BK84" s="87">
        <f t="shared" si="189"/>
        <v>27.837</v>
      </c>
      <c r="BL84" s="87">
        <f t="shared" si="189"/>
        <v>0</v>
      </c>
      <c r="BM84" s="87">
        <f t="shared" si="189"/>
        <v>0</v>
      </c>
      <c r="BN84" s="87">
        <f t="shared" si="189"/>
        <v>0</v>
      </c>
      <c r="BO84" s="87">
        <f t="shared" si="189"/>
        <v>4.2850000000000001</v>
      </c>
      <c r="BP84" s="87">
        <f>+BP85+BP94</f>
        <v>0</v>
      </c>
      <c r="BQ84" s="88">
        <f t="shared" si="182"/>
        <v>71.690854444779987</v>
      </c>
      <c r="BR84" s="88">
        <f t="shared" si="182"/>
        <v>85.878162828300475</v>
      </c>
      <c r="BS84" s="88">
        <f t="shared" si="183"/>
        <v>71.4566420958149</v>
      </c>
      <c r="BT84" s="89"/>
      <c r="BU84" s="8"/>
      <c r="BV84" s="8"/>
      <c r="BW84" s="8"/>
      <c r="BX84" s="8"/>
      <c r="BY84" s="8"/>
      <c r="BZ84" s="8"/>
      <c r="CA84" s="8"/>
      <c r="CB84" s="8"/>
      <c r="CC84" s="8"/>
      <c r="CD84" s="8"/>
      <c r="CE84" s="8"/>
    </row>
    <row r="85" spans="1:83" s="4" customFormat="1" x14ac:dyDescent="0.25">
      <c r="A85" s="90" t="s">
        <v>6</v>
      </c>
      <c r="B85" s="91" t="s">
        <v>26</v>
      </c>
      <c r="C85" s="92">
        <f t="shared" ref="C85:BP85" si="190">SUM(C86:C93)</f>
        <v>2326.0629999999996</v>
      </c>
      <c r="D85" s="92">
        <f t="shared" si="190"/>
        <v>137.298</v>
      </c>
      <c r="E85" s="92">
        <f t="shared" si="190"/>
        <v>2188.7649999999999</v>
      </c>
      <c r="F85" s="92">
        <f t="shared" si="190"/>
        <v>1966.2</v>
      </c>
      <c r="G85" s="92">
        <f t="shared" si="190"/>
        <v>117.90899999999999</v>
      </c>
      <c r="H85" s="92">
        <f t="shared" si="190"/>
        <v>0</v>
      </c>
      <c r="I85" s="92">
        <f t="shared" si="190"/>
        <v>0</v>
      </c>
      <c r="J85" s="92">
        <f t="shared" si="190"/>
        <v>0</v>
      </c>
      <c r="K85" s="92">
        <f t="shared" si="190"/>
        <v>0</v>
      </c>
      <c r="L85" s="92">
        <f t="shared" si="190"/>
        <v>0</v>
      </c>
      <c r="M85" s="92">
        <f t="shared" si="190"/>
        <v>0</v>
      </c>
      <c r="N85" s="92">
        <f t="shared" si="190"/>
        <v>0</v>
      </c>
      <c r="O85" s="92">
        <f t="shared" si="190"/>
        <v>0</v>
      </c>
      <c r="P85" s="92">
        <f t="shared" si="190"/>
        <v>16.896999999999998</v>
      </c>
      <c r="Q85" s="92">
        <f t="shared" si="190"/>
        <v>5.7750000000000004</v>
      </c>
      <c r="R85" s="92">
        <f t="shared" ref="R85:Z85" si="191">SUM(R86:R93)</f>
        <v>0</v>
      </c>
      <c r="S85" s="92">
        <f t="shared" si="191"/>
        <v>0</v>
      </c>
      <c r="T85" s="92">
        <f t="shared" si="191"/>
        <v>4.641</v>
      </c>
      <c r="U85" s="92">
        <f t="shared" si="191"/>
        <v>0</v>
      </c>
      <c r="V85" s="92">
        <f t="shared" si="191"/>
        <v>90.596000000000004</v>
      </c>
      <c r="W85" s="92">
        <f t="shared" si="191"/>
        <v>0</v>
      </c>
      <c r="X85" s="92">
        <f t="shared" si="191"/>
        <v>0</v>
      </c>
      <c r="Y85" s="92">
        <f t="shared" si="191"/>
        <v>0</v>
      </c>
      <c r="Z85" s="92">
        <f t="shared" si="191"/>
        <v>0</v>
      </c>
      <c r="AA85" s="92">
        <f>SUM(AA86:AA93)</f>
        <v>0</v>
      </c>
      <c r="AB85" s="92">
        <f t="shared" ref="AB85" si="192">SUM(AB86:AB93)</f>
        <v>0</v>
      </c>
      <c r="AC85" s="92">
        <f t="shared" ref="AC85" si="193">SUM(AC86:AC93)</f>
        <v>0</v>
      </c>
      <c r="AD85" s="92">
        <f t="shared" ref="AD85" si="194">SUM(AD86:AD93)</f>
        <v>0</v>
      </c>
      <c r="AE85" s="92">
        <f t="shared" ref="AE85" si="195">SUM(AE86:AE93)</f>
        <v>0</v>
      </c>
      <c r="AF85" s="92">
        <f t="shared" ref="AF85" si="196">SUM(AF86:AF93)</f>
        <v>0</v>
      </c>
      <c r="AG85" s="92">
        <f t="shared" ref="AG85" si="197">SUM(AG86:AG93)</f>
        <v>0</v>
      </c>
      <c r="AH85" s="92">
        <f t="shared" ref="AH85" si="198">SUM(AH86:AH93)</f>
        <v>0</v>
      </c>
      <c r="AI85" s="92">
        <f t="shared" ref="AI85" si="199">SUM(AI86:AI93)</f>
        <v>0</v>
      </c>
      <c r="AJ85" s="92">
        <f t="shared" si="190"/>
        <v>0</v>
      </c>
      <c r="AK85" s="92">
        <f t="shared" si="190"/>
        <v>1848.2909999999999</v>
      </c>
      <c r="AL85" s="92">
        <f t="shared" si="190"/>
        <v>204.02</v>
      </c>
      <c r="AM85" s="92">
        <f t="shared" si="190"/>
        <v>634.43799999999999</v>
      </c>
      <c r="AN85" s="92">
        <f t="shared" si="190"/>
        <v>0</v>
      </c>
      <c r="AO85" s="92">
        <f t="shared" si="190"/>
        <v>0</v>
      </c>
      <c r="AP85" s="92">
        <f t="shared" si="190"/>
        <v>35.774000000000001</v>
      </c>
      <c r="AQ85" s="92">
        <f t="shared" si="190"/>
        <v>372.666</v>
      </c>
      <c r="AR85" s="92">
        <f t="shared" si="190"/>
        <v>46.847999999999999</v>
      </c>
      <c r="AS85" s="92">
        <f t="shared" si="190"/>
        <v>245.90199999999999</v>
      </c>
      <c r="AT85" s="92">
        <f t="shared" si="190"/>
        <v>59.628999999999998</v>
      </c>
      <c r="AU85" s="92">
        <f t="shared" si="190"/>
        <v>0</v>
      </c>
      <c r="AV85" s="92">
        <f t="shared" ref="AV85:BE85" si="200">SUM(AV86:AV93)</f>
        <v>8.4480000000000004</v>
      </c>
      <c r="AW85" s="92">
        <f t="shared" si="200"/>
        <v>0</v>
      </c>
      <c r="AX85" s="92">
        <f t="shared" si="200"/>
        <v>0</v>
      </c>
      <c r="AY85" s="92">
        <f t="shared" si="200"/>
        <v>0</v>
      </c>
      <c r="AZ85" s="92">
        <f t="shared" si="200"/>
        <v>0</v>
      </c>
      <c r="BA85" s="92">
        <f t="shared" si="200"/>
        <v>5.1790000000000003</v>
      </c>
      <c r="BB85" s="92">
        <f t="shared" si="200"/>
        <v>46.353999999999999</v>
      </c>
      <c r="BC85" s="92">
        <f t="shared" si="200"/>
        <v>0</v>
      </c>
      <c r="BD85" s="92">
        <f t="shared" si="200"/>
        <v>0</v>
      </c>
      <c r="BE85" s="92">
        <f t="shared" si="200"/>
        <v>0</v>
      </c>
      <c r="BF85" s="92">
        <f>SUM(BF86:BF93)</f>
        <v>0</v>
      </c>
      <c r="BG85" s="92">
        <f t="shared" ref="BG85" si="201">SUM(BG86:BG93)</f>
        <v>0</v>
      </c>
      <c r="BH85" s="92">
        <f t="shared" ref="BH85" si="202">SUM(BH86:BH93)</f>
        <v>0</v>
      </c>
      <c r="BI85" s="92">
        <f t="shared" ref="BI85" si="203">SUM(BI86:BI93)</f>
        <v>158.661</v>
      </c>
      <c r="BJ85" s="92">
        <f t="shared" ref="BJ85" si="204">SUM(BJ86:BJ93)</f>
        <v>30.372</v>
      </c>
      <c r="BK85" s="92">
        <f t="shared" ref="BK85" si="205">SUM(BK86:BK93)</f>
        <v>0</v>
      </c>
      <c r="BL85" s="92">
        <f t="shared" ref="BL85" si="206">SUM(BL86:BL93)</f>
        <v>0</v>
      </c>
      <c r="BM85" s="92">
        <f t="shared" ref="BM85" si="207">SUM(BM86:BM93)</f>
        <v>0</v>
      </c>
      <c r="BN85" s="87">
        <f t="shared" ref="BN85" si="208">SUM(BN86:BN93)</f>
        <v>0</v>
      </c>
      <c r="BO85" s="92">
        <f t="shared" ref="BO85" si="209">SUM(BO86:BO93)</f>
        <v>0</v>
      </c>
      <c r="BP85" s="92">
        <f t="shared" si="190"/>
        <v>0</v>
      </c>
      <c r="BQ85" s="88">
        <f t="shared" si="182"/>
        <v>84.529094869743432</v>
      </c>
      <c r="BR85" s="88">
        <f t="shared" si="182"/>
        <v>85.878162828300475</v>
      </c>
      <c r="BS85" s="88">
        <f t="shared" si="183"/>
        <v>84.4444698265917</v>
      </c>
      <c r="BT85" s="94"/>
      <c r="BU85" s="20"/>
      <c r="BV85" s="20"/>
      <c r="BW85" s="20"/>
      <c r="BX85" s="20"/>
      <c r="BY85" s="20"/>
      <c r="BZ85" s="20"/>
      <c r="CA85" s="20"/>
      <c r="CB85" s="20"/>
      <c r="CC85" s="20"/>
      <c r="CD85" s="20"/>
      <c r="CE85" s="20"/>
    </row>
    <row r="86" spans="1:83" s="1" customFormat="1" x14ac:dyDescent="0.25">
      <c r="A86" s="105">
        <v>1</v>
      </c>
      <c r="B86" s="39" t="s">
        <v>81</v>
      </c>
      <c r="C86" s="38">
        <f t="shared" ref="C86:C93" si="210">+D86+E86</f>
        <v>468.03800000000001</v>
      </c>
      <c r="D86" s="38"/>
      <c r="E86" s="33">
        <v>468.03800000000001</v>
      </c>
      <c r="F86" s="38">
        <f t="shared" ref="F86:F93" si="211">+G86+AK86</f>
        <v>419.51400000000001</v>
      </c>
      <c r="G86" s="38">
        <f t="shared" ref="G86:G93" si="212">SUM(H86:AJ86)</f>
        <v>0</v>
      </c>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8">
        <f t="shared" ref="AK86:AK96" si="213">SUM(AL86:BP86)</f>
        <v>419.51400000000001</v>
      </c>
      <c r="AL86" s="33"/>
      <c r="AM86" s="33"/>
      <c r="AN86" s="33"/>
      <c r="AO86" s="33"/>
      <c r="AP86" s="33"/>
      <c r="AQ86" s="33">
        <v>372.666</v>
      </c>
      <c r="AR86" s="33">
        <v>46.847999999999999</v>
      </c>
      <c r="AS86" s="33"/>
      <c r="AT86" s="33"/>
      <c r="AU86" s="33"/>
      <c r="AV86" s="33"/>
      <c r="AW86" s="33"/>
      <c r="AX86" s="33"/>
      <c r="AY86" s="33"/>
      <c r="AZ86" s="33"/>
      <c r="BA86" s="33"/>
      <c r="BB86" s="33"/>
      <c r="BC86" s="33"/>
      <c r="BD86" s="33"/>
      <c r="BE86" s="33"/>
      <c r="BF86" s="33"/>
      <c r="BG86" s="33"/>
      <c r="BH86" s="33"/>
      <c r="BI86" s="33"/>
      <c r="BJ86" s="33"/>
      <c r="BK86" s="33"/>
      <c r="BL86" s="33"/>
      <c r="BM86" s="33"/>
      <c r="BN86" s="33"/>
      <c r="BO86" s="33"/>
      <c r="BP86" s="33"/>
      <c r="BQ86" s="34">
        <f t="shared" ref="BQ86:BQ97" si="214">+F86/C86*100</f>
        <v>89.63246573996129</v>
      </c>
      <c r="BR86" s="34"/>
      <c r="BS86" s="34">
        <f t="shared" si="183"/>
        <v>89.63246573996129</v>
      </c>
      <c r="BT86" s="89"/>
      <c r="BU86" s="8"/>
      <c r="BV86" s="8"/>
      <c r="BW86" s="8"/>
      <c r="BX86" s="8"/>
      <c r="BY86" s="8"/>
      <c r="BZ86" s="8"/>
      <c r="CA86" s="8"/>
      <c r="CB86" s="8"/>
      <c r="CC86" s="8"/>
      <c r="CD86" s="8"/>
      <c r="CE86" s="8"/>
    </row>
    <row r="87" spans="1:83" s="1" customFormat="1" x14ac:dyDescent="0.25">
      <c r="A87" s="105">
        <v>2</v>
      </c>
      <c r="B87" s="39" t="s">
        <v>79</v>
      </c>
      <c r="C87" s="38">
        <f t="shared" si="210"/>
        <v>226.477</v>
      </c>
      <c r="D87" s="38"/>
      <c r="E87" s="33">
        <v>226.477</v>
      </c>
      <c r="F87" s="38">
        <f t="shared" si="211"/>
        <v>44.149000000000001</v>
      </c>
      <c r="G87" s="38">
        <f t="shared" si="212"/>
        <v>0</v>
      </c>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8">
        <f t="shared" si="213"/>
        <v>44.149000000000001</v>
      </c>
      <c r="AL87" s="33"/>
      <c r="AM87" s="33"/>
      <c r="AN87" s="33"/>
      <c r="AO87" s="33"/>
      <c r="AP87" s="33"/>
      <c r="AQ87" s="33"/>
      <c r="AR87" s="33"/>
      <c r="AS87" s="33"/>
      <c r="AT87" s="33"/>
      <c r="AU87" s="33"/>
      <c r="AV87" s="33"/>
      <c r="AW87" s="33"/>
      <c r="AX87" s="33"/>
      <c r="AY87" s="33"/>
      <c r="AZ87" s="33"/>
      <c r="BA87" s="33"/>
      <c r="BB87" s="33">
        <v>34.970999999999997</v>
      </c>
      <c r="BC87" s="33"/>
      <c r="BD87" s="33"/>
      <c r="BE87" s="33"/>
      <c r="BF87" s="33"/>
      <c r="BG87" s="33"/>
      <c r="BH87" s="33"/>
      <c r="BI87" s="33"/>
      <c r="BJ87" s="33">
        <v>9.1780000000000008</v>
      </c>
      <c r="BK87" s="33"/>
      <c r="BL87" s="33"/>
      <c r="BM87" s="33"/>
      <c r="BN87" s="33"/>
      <c r="BO87" s="33"/>
      <c r="BP87" s="33"/>
      <c r="BQ87" s="34">
        <f t="shared" si="214"/>
        <v>19.493811733641827</v>
      </c>
      <c r="BR87" s="34"/>
      <c r="BS87" s="34">
        <f t="shared" si="183"/>
        <v>19.493811733641827</v>
      </c>
      <c r="BT87" s="89"/>
      <c r="BU87" s="8"/>
      <c r="BV87" s="8"/>
      <c r="BW87" s="8"/>
      <c r="BX87" s="8"/>
      <c r="BY87" s="8"/>
      <c r="BZ87" s="8"/>
      <c r="CA87" s="8"/>
      <c r="CB87" s="8"/>
      <c r="CC87" s="8"/>
      <c r="CD87" s="8"/>
      <c r="CE87" s="8"/>
    </row>
    <row r="88" spans="1:83" s="1" customFormat="1" x14ac:dyDescent="0.25">
      <c r="A88" s="105">
        <v>3</v>
      </c>
      <c r="B88" s="39" t="s">
        <v>83</v>
      </c>
      <c r="C88" s="38">
        <f t="shared" si="210"/>
        <v>449.5</v>
      </c>
      <c r="D88" s="38"/>
      <c r="E88" s="33">
        <v>449.5</v>
      </c>
      <c r="F88" s="38">
        <f t="shared" si="211"/>
        <v>400.44399999999996</v>
      </c>
      <c r="G88" s="38">
        <f t="shared" si="212"/>
        <v>0</v>
      </c>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8">
        <f t="shared" si="213"/>
        <v>400.44399999999996</v>
      </c>
      <c r="AL88" s="33"/>
      <c r="AM88" s="33">
        <v>116.48099999999999</v>
      </c>
      <c r="AN88" s="33"/>
      <c r="AO88" s="33"/>
      <c r="AP88" s="33"/>
      <c r="AQ88" s="33"/>
      <c r="AR88" s="33"/>
      <c r="AS88" s="33">
        <v>245.90199999999999</v>
      </c>
      <c r="AT88" s="33">
        <v>32.881999999999998</v>
      </c>
      <c r="AU88" s="33"/>
      <c r="AV88" s="33"/>
      <c r="AW88" s="33"/>
      <c r="AX88" s="33"/>
      <c r="AY88" s="33"/>
      <c r="AZ88" s="33"/>
      <c r="BA88" s="33">
        <v>5.1790000000000003</v>
      </c>
      <c r="BB88" s="33"/>
      <c r="BC88" s="33"/>
      <c r="BD88" s="33"/>
      <c r="BE88" s="33"/>
      <c r="BF88" s="33"/>
      <c r="BG88" s="33"/>
      <c r="BH88" s="33"/>
      <c r="BI88" s="33"/>
      <c r="BJ88" s="33"/>
      <c r="BK88" s="33"/>
      <c r="BL88" s="33"/>
      <c r="BM88" s="33"/>
      <c r="BN88" s="33"/>
      <c r="BO88" s="33"/>
      <c r="BP88" s="33"/>
      <c r="BQ88" s="34">
        <f t="shared" si="214"/>
        <v>89.086540600667391</v>
      </c>
      <c r="BR88" s="34"/>
      <c r="BS88" s="34">
        <f t="shared" si="183"/>
        <v>89.086540600667391</v>
      </c>
      <c r="BT88" s="95"/>
      <c r="BU88" s="8"/>
      <c r="BV88" s="8"/>
      <c r="BW88" s="8"/>
      <c r="BX88" s="8"/>
      <c r="BY88" s="8"/>
      <c r="BZ88" s="8"/>
      <c r="CA88" s="8"/>
      <c r="CB88" s="8"/>
      <c r="CC88" s="8"/>
      <c r="CD88" s="8"/>
      <c r="CE88" s="8"/>
    </row>
    <row r="89" spans="1:83" s="1" customFormat="1" x14ac:dyDescent="0.25">
      <c r="A89" s="105">
        <v>4</v>
      </c>
      <c r="B89" s="39" t="s">
        <v>246</v>
      </c>
      <c r="C89" s="38">
        <f t="shared" si="210"/>
        <v>4.75</v>
      </c>
      <c r="D89" s="38"/>
      <c r="E89" s="33">
        <v>4.75</v>
      </c>
      <c r="F89" s="38">
        <f t="shared" si="211"/>
        <v>0</v>
      </c>
      <c r="G89" s="38">
        <f t="shared" si="212"/>
        <v>0</v>
      </c>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8">
        <f t="shared" si="213"/>
        <v>0</v>
      </c>
      <c r="AL89" s="33"/>
      <c r="AM89" s="33"/>
      <c r="AN89" s="33"/>
      <c r="AO89" s="33"/>
      <c r="AP89" s="33"/>
      <c r="AQ89" s="33"/>
      <c r="AR89" s="33"/>
      <c r="AS89" s="33"/>
      <c r="AT89" s="33"/>
      <c r="AU89" s="33"/>
      <c r="AV89" s="33"/>
      <c r="AW89" s="33"/>
      <c r="AX89" s="33"/>
      <c r="AY89" s="33"/>
      <c r="AZ89" s="33"/>
      <c r="BA89" s="33"/>
      <c r="BB89" s="33"/>
      <c r="BC89" s="33"/>
      <c r="BD89" s="33"/>
      <c r="BE89" s="33"/>
      <c r="BF89" s="33"/>
      <c r="BG89" s="33"/>
      <c r="BH89" s="33"/>
      <c r="BI89" s="33"/>
      <c r="BJ89" s="33"/>
      <c r="BK89" s="33"/>
      <c r="BL89" s="33"/>
      <c r="BM89" s="33"/>
      <c r="BN89" s="33"/>
      <c r="BO89" s="33"/>
      <c r="BP89" s="33"/>
      <c r="BQ89" s="34">
        <f t="shared" si="214"/>
        <v>0</v>
      </c>
      <c r="BR89" s="34"/>
      <c r="BS89" s="34">
        <f t="shared" si="183"/>
        <v>0</v>
      </c>
      <c r="BT89" s="89"/>
      <c r="BU89" s="8"/>
      <c r="BV89" s="8"/>
      <c r="BW89" s="8"/>
      <c r="BX89" s="8"/>
      <c r="BY89" s="8"/>
      <c r="BZ89" s="8"/>
      <c r="CA89" s="8"/>
      <c r="CB89" s="8"/>
      <c r="CC89" s="8"/>
      <c r="CD89" s="8"/>
      <c r="CE89" s="8"/>
    </row>
    <row r="90" spans="1:83" s="1" customFormat="1" x14ac:dyDescent="0.25">
      <c r="A90" s="105">
        <v>5</v>
      </c>
      <c r="B90" s="106" t="s">
        <v>85</v>
      </c>
      <c r="C90" s="38">
        <f t="shared" si="210"/>
        <v>240</v>
      </c>
      <c r="D90" s="38"/>
      <c r="E90" s="33">
        <v>240</v>
      </c>
      <c r="F90" s="38">
        <f t="shared" si="211"/>
        <v>218.21900000000002</v>
      </c>
      <c r="G90" s="38">
        <f t="shared" si="212"/>
        <v>0</v>
      </c>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8">
        <f t="shared" si="213"/>
        <v>218.21900000000002</v>
      </c>
      <c r="AL90" s="33">
        <v>204.02</v>
      </c>
      <c r="AM90" s="33"/>
      <c r="AN90" s="33"/>
      <c r="AO90" s="33"/>
      <c r="AP90" s="33"/>
      <c r="AQ90" s="33"/>
      <c r="AR90" s="33"/>
      <c r="AS90" s="33"/>
      <c r="AT90" s="33"/>
      <c r="AU90" s="33"/>
      <c r="AV90" s="33">
        <v>2.8159999999999998</v>
      </c>
      <c r="AW90" s="33"/>
      <c r="AX90" s="33"/>
      <c r="AY90" s="33"/>
      <c r="AZ90" s="33"/>
      <c r="BA90" s="33"/>
      <c r="BB90" s="33">
        <v>11.382999999999999</v>
      </c>
      <c r="BC90" s="33"/>
      <c r="BD90" s="33"/>
      <c r="BE90" s="33"/>
      <c r="BF90" s="33"/>
      <c r="BG90" s="33"/>
      <c r="BH90" s="33"/>
      <c r="BI90" s="33"/>
      <c r="BJ90" s="33"/>
      <c r="BK90" s="33"/>
      <c r="BL90" s="33"/>
      <c r="BM90" s="33"/>
      <c r="BN90" s="33"/>
      <c r="BO90" s="33"/>
      <c r="BP90" s="33"/>
      <c r="BQ90" s="34">
        <f t="shared" si="214"/>
        <v>90.924583333333345</v>
      </c>
      <c r="BR90" s="34"/>
      <c r="BS90" s="34">
        <f t="shared" si="183"/>
        <v>90.924583333333345</v>
      </c>
      <c r="BT90" s="95"/>
      <c r="BU90" s="8"/>
      <c r="BV90" s="8"/>
      <c r="BW90" s="8"/>
      <c r="BX90" s="8"/>
      <c r="BY90" s="8"/>
      <c r="BZ90" s="8"/>
      <c r="CA90" s="8"/>
      <c r="CB90" s="8"/>
      <c r="CC90" s="8"/>
      <c r="CD90" s="8"/>
      <c r="CE90" s="8"/>
    </row>
    <row r="91" spans="1:83" s="1" customFormat="1" x14ac:dyDescent="0.25">
      <c r="A91" s="105">
        <v>6</v>
      </c>
      <c r="B91" s="39" t="s">
        <v>86</v>
      </c>
      <c r="C91" s="38">
        <f t="shared" si="210"/>
        <v>600</v>
      </c>
      <c r="D91" s="38"/>
      <c r="E91" s="33">
        <v>600</v>
      </c>
      <c r="F91" s="38">
        <f t="shared" si="211"/>
        <v>592.40899999999988</v>
      </c>
      <c r="G91" s="38">
        <f t="shared" si="212"/>
        <v>0</v>
      </c>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8">
        <f t="shared" si="213"/>
        <v>592.40899999999988</v>
      </c>
      <c r="AL91" s="33"/>
      <c r="AM91" s="33">
        <v>517.95699999999999</v>
      </c>
      <c r="AN91" s="33"/>
      <c r="AO91" s="33"/>
      <c r="AP91" s="33">
        <v>35.774000000000001</v>
      </c>
      <c r="AQ91" s="33"/>
      <c r="AR91" s="33"/>
      <c r="AS91" s="33"/>
      <c r="AT91" s="33">
        <v>26.747</v>
      </c>
      <c r="AU91" s="33"/>
      <c r="AV91" s="33">
        <v>5.6319999999999997</v>
      </c>
      <c r="AW91" s="33"/>
      <c r="AX91" s="33"/>
      <c r="AY91" s="33"/>
      <c r="AZ91" s="33"/>
      <c r="BA91" s="33"/>
      <c r="BB91" s="33"/>
      <c r="BC91" s="33"/>
      <c r="BD91" s="33"/>
      <c r="BE91" s="33"/>
      <c r="BF91" s="33"/>
      <c r="BG91" s="33"/>
      <c r="BH91" s="33"/>
      <c r="BI91" s="33"/>
      <c r="BJ91" s="33">
        <v>6.2990000000000004</v>
      </c>
      <c r="BK91" s="33"/>
      <c r="BL91" s="33"/>
      <c r="BM91" s="33"/>
      <c r="BN91" s="33"/>
      <c r="BO91" s="33"/>
      <c r="BP91" s="33"/>
      <c r="BQ91" s="34">
        <f t="shared" si="214"/>
        <v>98.734833333333313</v>
      </c>
      <c r="BR91" s="34"/>
      <c r="BS91" s="34">
        <f t="shared" si="183"/>
        <v>98.734833333333313</v>
      </c>
      <c r="BT91" s="95"/>
      <c r="BU91" s="8"/>
      <c r="BV91" s="8"/>
      <c r="BW91" s="8"/>
      <c r="BX91" s="8"/>
      <c r="BY91" s="8"/>
      <c r="BZ91" s="8"/>
      <c r="CA91" s="8"/>
      <c r="CB91" s="8"/>
      <c r="CC91" s="8"/>
      <c r="CD91" s="8"/>
      <c r="CE91" s="8"/>
    </row>
    <row r="92" spans="1:83" s="1" customFormat="1" x14ac:dyDescent="0.25">
      <c r="A92" s="105">
        <v>7</v>
      </c>
      <c r="B92" s="39" t="s">
        <v>87</v>
      </c>
      <c r="C92" s="38">
        <f t="shared" si="210"/>
        <v>293.10399999999998</v>
      </c>
      <c r="D92" s="38">
        <v>93.103999999999999</v>
      </c>
      <c r="E92" s="33">
        <v>200</v>
      </c>
      <c r="F92" s="38">
        <f t="shared" si="211"/>
        <v>266.66000000000003</v>
      </c>
      <c r="G92" s="38">
        <f t="shared" si="212"/>
        <v>93.103999999999999</v>
      </c>
      <c r="H92" s="33"/>
      <c r="I92" s="33"/>
      <c r="J92" s="33"/>
      <c r="K92" s="33"/>
      <c r="L92" s="33"/>
      <c r="M92" s="33"/>
      <c r="N92" s="33"/>
      <c r="O92" s="33"/>
      <c r="P92" s="33"/>
      <c r="Q92" s="33">
        <v>2.508</v>
      </c>
      <c r="R92" s="33"/>
      <c r="S92" s="33"/>
      <c r="T92" s="33"/>
      <c r="U92" s="33"/>
      <c r="V92" s="33">
        <v>90.596000000000004</v>
      </c>
      <c r="W92" s="33"/>
      <c r="X92" s="33"/>
      <c r="Y92" s="33"/>
      <c r="Z92" s="33"/>
      <c r="AA92" s="33"/>
      <c r="AB92" s="33"/>
      <c r="AC92" s="33"/>
      <c r="AD92" s="33"/>
      <c r="AE92" s="33"/>
      <c r="AF92" s="33"/>
      <c r="AG92" s="33"/>
      <c r="AH92" s="33"/>
      <c r="AI92" s="33"/>
      <c r="AJ92" s="33"/>
      <c r="AK92" s="38">
        <f t="shared" si="213"/>
        <v>173.55600000000001</v>
      </c>
      <c r="AL92" s="33"/>
      <c r="AM92" s="33"/>
      <c r="AN92" s="33"/>
      <c r="AO92" s="33"/>
      <c r="AP92" s="33"/>
      <c r="AQ92" s="33"/>
      <c r="AR92" s="33"/>
      <c r="AS92" s="33"/>
      <c r="AT92" s="33"/>
      <c r="AU92" s="33"/>
      <c r="AV92" s="33"/>
      <c r="AW92" s="33"/>
      <c r="AX92" s="33"/>
      <c r="AY92" s="33"/>
      <c r="AZ92" s="33"/>
      <c r="BA92" s="33"/>
      <c r="BB92" s="33"/>
      <c r="BC92" s="33"/>
      <c r="BD92" s="33"/>
      <c r="BE92" s="33"/>
      <c r="BF92" s="33"/>
      <c r="BG92" s="33"/>
      <c r="BH92" s="33"/>
      <c r="BI92" s="33">
        <v>158.661</v>
      </c>
      <c r="BJ92" s="33">
        <v>14.895</v>
      </c>
      <c r="BK92" s="33"/>
      <c r="BL92" s="33"/>
      <c r="BM92" s="33"/>
      <c r="BN92" s="33"/>
      <c r="BO92" s="33"/>
      <c r="BP92" s="33"/>
      <c r="BQ92" s="34">
        <f t="shared" si="214"/>
        <v>90.977946394453852</v>
      </c>
      <c r="BR92" s="34"/>
      <c r="BS92" s="34">
        <f t="shared" si="183"/>
        <v>86.778000000000006</v>
      </c>
      <c r="BT92" s="95"/>
      <c r="BU92" s="8"/>
      <c r="BV92" s="8"/>
      <c r="BW92" s="8"/>
      <c r="BX92" s="8"/>
      <c r="BY92" s="8"/>
      <c r="BZ92" s="8"/>
      <c r="CA92" s="8"/>
      <c r="CB92" s="8"/>
      <c r="CC92" s="8"/>
      <c r="CD92" s="8"/>
      <c r="CE92" s="8"/>
    </row>
    <row r="93" spans="1:83" s="1" customFormat="1" x14ac:dyDescent="0.25">
      <c r="A93" s="105">
        <v>8</v>
      </c>
      <c r="B93" s="39" t="s">
        <v>84</v>
      </c>
      <c r="C93" s="38">
        <f t="shared" si="210"/>
        <v>44.194000000000003</v>
      </c>
      <c r="D93" s="38">
        <v>44.194000000000003</v>
      </c>
      <c r="E93" s="33"/>
      <c r="F93" s="38">
        <f t="shared" si="211"/>
        <v>24.805</v>
      </c>
      <c r="G93" s="38">
        <f t="shared" si="212"/>
        <v>24.805</v>
      </c>
      <c r="H93" s="33"/>
      <c r="I93" s="33"/>
      <c r="J93" s="33"/>
      <c r="K93" s="33"/>
      <c r="L93" s="33"/>
      <c r="M93" s="33"/>
      <c r="N93" s="33"/>
      <c r="O93" s="33"/>
      <c r="P93" s="33">
        <v>16.896999999999998</v>
      </c>
      <c r="Q93" s="33">
        <v>3.2669999999999999</v>
      </c>
      <c r="R93" s="33"/>
      <c r="S93" s="33"/>
      <c r="T93" s="33">
        <v>4.641</v>
      </c>
      <c r="U93" s="33"/>
      <c r="V93" s="33"/>
      <c r="W93" s="33"/>
      <c r="X93" s="33"/>
      <c r="Y93" s="33"/>
      <c r="Z93" s="33"/>
      <c r="AA93" s="33"/>
      <c r="AB93" s="33"/>
      <c r="AC93" s="33"/>
      <c r="AD93" s="33"/>
      <c r="AE93" s="33"/>
      <c r="AF93" s="33"/>
      <c r="AG93" s="33"/>
      <c r="AH93" s="33"/>
      <c r="AI93" s="33"/>
      <c r="AJ93" s="33"/>
      <c r="AK93" s="38">
        <f t="shared" si="213"/>
        <v>0</v>
      </c>
      <c r="AL93" s="33"/>
      <c r="AM93" s="33"/>
      <c r="AN93" s="33"/>
      <c r="AO93" s="33"/>
      <c r="AP93" s="33"/>
      <c r="AQ93" s="33"/>
      <c r="AR93" s="33"/>
      <c r="AS93" s="33"/>
      <c r="AT93" s="33"/>
      <c r="AU93" s="33"/>
      <c r="AV93" s="33"/>
      <c r="AW93" s="33"/>
      <c r="AX93" s="33"/>
      <c r="AY93" s="33"/>
      <c r="AZ93" s="33"/>
      <c r="BA93" s="33"/>
      <c r="BB93" s="33"/>
      <c r="BC93" s="33"/>
      <c r="BD93" s="33"/>
      <c r="BE93" s="33"/>
      <c r="BF93" s="33"/>
      <c r="BG93" s="33"/>
      <c r="BH93" s="33"/>
      <c r="BI93" s="33"/>
      <c r="BJ93" s="33"/>
      <c r="BK93" s="33"/>
      <c r="BL93" s="33"/>
      <c r="BM93" s="33"/>
      <c r="BN93" s="33"/>
      <c r="BO93" s="33"/>
      <c r="BP93" s="33"/>
      <c r="BQ93" s="34">
        <f t="shared" si="214"/>
        <v>56.127528623795087</v>
      </c>
      <c r="BR93" s="34"/>
      <c r="BS93" s="34"/>
      <c r="BT93" s="95"/>
      <c r="BU93" s="8"/>
      <c r="BV93" s="8"/>
      <c r="BW93" s="8"/>
      <c r="BX93" s="8"/>
      <c r="BY93" s="8"/>
      <c r="BZ93" s="8"/>
      <c r="CA93" s="8"/>
      <c r="CB93" s="8"/>
      <c r="CC93" s="8"/>
      <c r="CD93" s="8"/>
      <c r="CE93" s="8"/>
    </row>
    <row r="94" spans="1:83" s="4" customFormat="1" x14ac:dyDescent="0.25">
      <c r="A94" s="90" t="s">
        <v>6</v>
      </c>
      <c r="B94" s="91" t="s">
        <v>27</v>
      </c>
      <c r="C94" s="107">
        <f t="shared" ref="C94:BP94" si="215">SUM(C95:C97)</f>
        <v>6128</v>
      </c>
      <c r="D94" s="107">
        <f t="shared" si="215"/>
        <v>0</v>
      </c>
      <c r="E94" s="107">
        <f t="shared" si="215"/>
        <v>6128</v>
      </c>
      <c r="F94" s="107">
        <f t="shared" si="215"/>
        <v>4094.59</v>
      </c>
      <c r="G94" s="107">
        <f t="shared" si="215"/>
        <v>0</v>
      </c>
      <c r="H94" s="107">
        <f t="shared" si="215"/>
        <v>0</v>
      </c>
      <c r="I94" s="107">
        <f t="shared" si="215"/>
        <v>0</v>
      </c>
      <c r="J94" s="107">
        <f t="shared" si="215"/>
        <v>0</v>
      </c>
      <c r="K94" s="107">
        <f t="shared" si="215"/>
        <v>0</v>
      </c>
      <c r="L94" s="107">
        <f t="shared" si="215"/>
        <v>0</v>
      </c>
      <c r="M94" s="107">
        <f t="shared" si="215"/>
        <v>0</v>
      </c>
      <c r="N94" s="107">
        <f t="shared" si="215"/>
        <v>0</v>
      </c>
      <c r="O94" s="107">
        <f t="shared" si="215"/>
        <v>0</v>
      </c>
      <c r="P94" s="107">
        <f t="shared" si="215"/>
        <v>0</v>
      </c>
      <c r="Q94" s="107">
        <f t="shared" si="215"/>
        <v>0</v>
      </c>
      <c r="R94" s="107">
        <f t="shared" ref="R94:Z94" si="216">SUM(R95:R97)</f>
        <v>0</v>
      </c>
      <c r="S94" s="107">
        <f t="shared" si="216"/>
        <v>0</v>
      </c>
      <c r="T94" s="107">
        <f t="shared" si="216"/>
        <v>0</v>
      </c>
      <c r="U94" s="107">
        <f t="shared" si="216"/>
        <v>0</v>
      </c>
      <c r="V94" s="107">
        <f t="shared" si="216"/>
        <v>0</v>
      </c>
      <c r="W94" s="107">
        <f t="shared" si="216"/>
        <v>0</v>
      </c>
      <c r="X94" s="107">
        <f t="shared" si="216"/>
        <v>0</v>
      </c>
      <c r="Y94" s="107">
        <f t="shared" si="216"/>
        <v>0</v>
      </c>
      <c r="Z94" s="107">
        <f t="shared" si="216"/>
        <v>0</v>
      </c>
      <c r="AA94" s="107">
        <f>SUM(AA95:AA97)</f>
        <v>0</v>
      </c>
      <c r="AB94" s="107">
        <f t="shared" ref="AB94" si="217">SUM(AB95:AB97)</f>
        <v>0</v>
      </c>
      <c r="AC94" s="107">
        <f t="shared" ref="AC94" si="218">SUM(AC95:AC97)</f>
        <v>0</v>
      </c>
      <c r="AD94" s="107">
        <f t="shared" ref="AD94" si="219">SUM(AD95:AD97)</f>
        <v>0</v>
      </c>
      <c r="AE94" s="107">
        <f t="shared" ref="AE94" si="220">SUM(AE95:AE97)</f>
        <v>0</v>
      </c>
      <c r="AF94" s="107">
        <f t="shared" ref="AF94" si="221">SUM(AF95:AF97)</f>
        <v>0</v>
      </c>
      <c r="AG94" s="107">
        <f t="shared" ref="AG94" si="222">SUM(AG95:AG97)</f>
        <v>0</v>
      </c>
      <c r="AH94" s="107">
        <f t="shared" ref="AH94" si="223">SUM(AH95:AH97)</f>
        <v>0</v>
      </c>
      <c r="AI94" s="107">
        <f t="shared" ref="AI94" si="224">SUM(AI95:AI97)</f>
        <v>0</v>
      </c>
      <c r="AJ94" s="107">
        <f t="shared" si="215"/>
        <v>0</v>
      </c>
      <c r="AK94" s="107">
        <f t="shared" si="215"/>
        <v>4094.59</v>
      </c>
      <c r="AL94" s="107">
        <f t="shared" si="215"/>
        <v>0</v>
      </c>
      <c r="AM94" s="107">
        <f t="shared" si="215"/>
        <v>0</v>
      </c>
      <c r="AN94" s="107">
        <f t="shared" si="215"/>
        <v>0</v>
      </c>
      <c r="AO94" s="107">
        <f t="shared" si="215"/>
        <v>378.98599999999999</v>
      </c>
      <c r="AP94" s="107">
        <f t="shared" si="215"/>
        <v>0</v>
      </c>
      <c r="AQ94" s="107">
        <f t="shared" si="215"/>
        <v>0</v>
      </c>
      <c r="AR94" s="107">
        <f t="shared" si="215"/>
        <v>633.34400000000005</v>
      </c>
      <c r="AS94" s="107">
        <f t="shared" si="215"/>
        <v>1006.07</v>
      </c>
      <c r="AT94" s="107">
        <f t="shared" si="215"/>
        <v>1000.894</v>
      </c>
      <c r="AU94" s="107">
        <f t="shared" si="215"/>
        <v>0</v>
      </c>
      <c r="AV94" s="107">
        <f t="shared" ref="AV94:BE94" si="225">SUM(AV95:AV97)</f>
        <v>0</v>
      </c>
      <c r="AW94" s="107">
        <f t="shared" si="225"/>
        <v>0</v>
      </c>
      <c r="AX94" s="107">
        <f t="shared" si="225"/>
        <v>0</v>
      </c>
      <c r="AY94" s="107">
        <f t="shared" si="225"/>
        <v>0</v>
      </c>
      <c r="AZ94" s="107">
        <f t="shared" si="225"/>
        <v>0</v>
      </c>
      <c r="BA94" s="107">
        <f t="shared" si="225"/>
        <v>0</v>
      </c>
      <c r="BB94" s="107">
        <f t="shared" si="225"/>
        <v>0</v>
      </c>
      <c r="BC94" s="107">
        <f t="shared" si="225"/>
        <v>0</v>
      </c>
      <c r="BD94" s="107">
        <f t="shared" si="225"/>
        <v>961.47799999999995</v>
      </c>
      <c r="BE94" s="107">
        <f t="shared" si="225"/>
        <v>6.9990000000000006</v>
      </c>
      <c r="BF94" s="107">
        <f>SUM(BF95:BF97)</f>
        <v>0</v>
      </c>
      <c r="BG94" s="107">
        <f t="shared" ref="BG94" si="226">SUM(BG95:BG97)</f>
        <v>61.540999999999997</v>
      </c>
      <c r="BH94" s="107">
        <f t="shared" ref="BH94" si="227">SUM(BH95:BH97)</f>
        <v>0</v>
      </c>
      <c r="BI94" s="107">
        <f t="shared" ref="BI94" si="228">SUM(BI95:BI97)</f>
        <v>0</v>
      </c>
      <c r="BJ94" s="107">
        <f t="shared" ref="BJ94" si="229">SUM(BJ95:BJ97)</f>
        <v>13.155999999999999</v>
      </c>
      <c r="BK94" s="107">
        <f t="shared" ref="BK94" si="230">SUM(BK95:BK97)</f>
        <v>27.837</v>
      </c>
      <c r="BL94" s="107">
        <f t="shared" ref="BL94" si="231">SUM(BL95:BL97)</f>
        <v>0</v>
      </c>
      <c r="BM94" s="107">
        <f t="shared" ref="BM94" si="232">SUM(BM95:BM97)</f>
        <v>0</v>
      </c>
      <c r="BN94" s="1069">
        <f t="shared" ref="BN94" si="233">SUM(BN95:BN97)</f>
        <v>0</v>
      </c>
      <c r="BO94" s="107">
        <f t="shared" ref="BO94" si="234">SUM(BO95:BO97)</f>
        <v>4.2850000000000001</v>
      </c>
      <c r="BP94" s="107">
        <f t="shared" si="215"/>
        <v>0</v>
      </c>
      <c r="BQ94" s="93">
        <f t="shared" si="214"/>
        <v>66.817721932114878</v>
      </c>
      <c r="BR94" s="88"/>
      <c r="BS94" s="93">
        <f>+AK94/E94*100</f>
        <v>66.817721932114878</v>
      </c>
      <c r="BT94" s="94"/>
      <c r="BU94" s="20"/>
      <c r="BV94" s="20"/>
      <c r="BW94" s="20"/>
      <c r="BX94" s="20"/>
      <c r="BY94" s="20"/>
      <c r="BZ94" s="20"/>
      <c r="CA94" s="20"/>
      <c r="CB94" s="20"/>
      <c r="CC94" s="20"/>
      <c r="CD94" s="20"/>
      <c r="CE94" s="20"/>
    </row>
    <row r="95" spans="1:83" s="1" customFormat="1" x14ac:dyDescent="0.25">
      <c r="A95" s="70">
        <v>1</v>
      </c>
      <c r="B95" s="40" t="s">
        <v>247</v>
      </c>
      <c r="C95" s="38">
        <f>+D95+E95</f>
        <v>1500</v>
      </c>
      <c r="D95" s="38"/>
      <c r="E95" s="38">
        <v>1500</v>
      </c>
      <c r="F95" s="38">
        <f>+G95+AK95</f>
        <v>730.46500000000003</v>
      </c>
      <c r="G95" s="38">
        <f>SUM(H95:AJ95)</f>
        <v>0</v>
      </c>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8">
        <f t="shared" si="213"/>
        <v>730.46500000000003</v>
      </c>
      <c r="AL95" s="33"/>
      <c r="AM95" s="33"/>
      <c r="AN95" s="33"/>
      <c r="AO95" s="33">
        <v>62</v>
      </c>
      <c r="AP95" s="33"/>
      <c r="AQ95" s="33"/>
      <c r="AR95" s="33">
        <v>633.34400000000005</v>
      </c>
      <c r="AS95" s="33"/>
      <c r="AT95" s="33"/>
      <c r="AU95" s="33"/>
      <c r="AV95" s="33"/>
      <c r="AW95" s="33"/>
      <c r="AX95" s="33"/>
      <c r="AY95" s="33"/>
      <c r="AZ95" s="33"/>
      <c r="BA95" s="33"/>
      <c r="BB95" s="33"/>
      <c r="BC95" s="33"/>
      <c r="BD95" s="33"/>
      <c r="BE95" s="33">
        <v>2.9990000000000001</v>
      </c>
      <c r="BF95" s="33"/>
      <c r="BG95" s="33"/>
      <c r="BH95" s="33"/>
      <c r="BI95" s="33"/>
      <c r="BJ95" s="33"/>
      <c r="BK95" s="33">
        <v>27.837</v>
      </c>
      <c r="BL95" s="33"/>
      <c r="BM95" s="33"/>
      <c r="BN95" s="33"/>
      <c r="BO95" s="33">
        <v>4.2850000000000001</v>
      </c>
      <c r="BP95" s="33"/>
      <c r="BQ95" s="34">
        <f t="shared" si="214"/>
        <v>48.69766666666667</v>
      </c>
      <c r="BR95" s="34"/>
      <c r="BS95" s="34">
        <f>+AK95/E95*100</f>
        <v>48.69766666666667</v>
      </c>
      <c r="BT95" s="1226" t="s">
        <v>250</v>
      </c>
      <c r="BU95" s="8"/>
      <c r="BV95" s="8"/>
      <c r="BW95" s="8"/>
      <c r="BX95" s="8"/>
      <c r="BY95" s="8"/>
      <c r="BZ95" s="8"/>
      <c r="CA95" s="8"/>
      <c r="CB95" s="8"/>
      <c r="CC95" s="8"/>
      <c r="CD95" s="8"/>
      <c r="CE95" s="8"/>
    </row>
    <row r="96" spans="1:83" s="1" customFormat="1" x14ac:dyDescent="0.25">
      <c r="A96" s="65">
        <v>2</v>
      </c>
      <c r="B96" s="40" t="s">
        <v>248</v>
      </c>
      <c r="C96" s="38">
        <f>+D96+E96</f>
        <v>2300</v>
      </c>
      <c r="D96" s="38"/>
      <c r="E96" s="38">
        <v>2300</v>
      </c>
      <c r="F96" s="38">
        <f>+G96+AK96</f>
        <v>1173.7070000000001</v>
      </c>
      <c r="G96" s="38">
        <f>SUM(H96:AJ96)</f>
        <v>0</v>
      </c>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8">
        <f t="shared" si="213"/>
        <v>1173.7070000000001</v>
      </c>
      <c r="AL96" s="33"/>
      <c r="AM96" s="33"/>
      <c r="AN96" s="33"/>
      <c r="AO96" s="33">
        <v>159.12899999999999</v>
      </c>
      <c r="AP96" s="33"/>
      <c r="AQ96" s="33"/>
      <c r="AR96" s="33"/>
      <c r="AS96" s="33">
        <v>1006.07</v>
      </c>
      <c r="AT96" s="33"/>
      <c r="AU96" s="33"/>
      <c r="AV96" s="33"/>
      <c r="AW96" s="33"/>
      <c r="AX96" s="33"/>
      <c r="AY96" s="33"/>
      <c r="AZ96" s="33"/>
      <c r="BA96" s="33"/>
      <c r="BB96" s="33"/>
      <c r="BC96" s="33"/>
      <c r="BD96" s="33"/>
      <c r="BE96" s="33">
        <v>2</v>
      </c>
      <c r="BF96" s="33"/>
      <c r="BG96" s="33"/>
      <c r="BH96" s="33"/>
      <c r="BI96" s="33"/>
      <c r="BJ96" s="33">
        <v>6.508</v>
      </c>
      <c r="BK96" s="33"/>
      <c r="BL96" s="33"/>
      <c r="BM96" s="33"/>
      <c r="BN96" s="33"/>
      <c r="BO96" s="33"/>
      <c r="BP96" s="33"/>
      <c r="BQ96" s="34">
        <f t="shared" si="214"/>
        <v>51.030739130434789</v>
      </c>
      <c r="BR96" s="34"/>
      <c r="BS96" s="34">
        <f>+AK96/E96*100</f>
        <v>51.030739130434789</v>
      </c>
      <c r="BT96" s="1226"/>
      <c r="BU96" s="8"/>
      <c r="BV96" s="8"/>
      <c r="BW96" s="8"/>
      <c r="BX96" s="8"/>
      <c r="BY96" s="8"/>
      <c r="BZ96" s="8"/>
      <c r="CA96" s="8"/>
      <c r="CB96" s="8"/>
      <c r="CC96" s="8"/>
      <c r="CD96" s="8"/>
      <c r="CE96" s="8"/>
    </row>
    <row r="97" spans="1:83" s="1" customFormat="1" x14ac:dyDescent="0.25">
      <c r="A97" s="70">
        <v>3</v>
      </c>
      <c r="B97" s="40" t="s">
        <v>249</v>
      </c>
      <c r="C97" s="38">
        <f>+D97+E97</f>
        <v>2328</v>
      </c>
      <c r="D97" s="38"/>
      <c r="E97" s="38">
        <v>2328</v>
      </c>
      <c r="F97" s="38">
        <f>+G97+AK97</f>
        <v>2190.4180000000001</v>
      </c>
      <c r="G97" s="38">
        <f>SUM(H97:AJ97)</f>
        <v>0</v>
      </c>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8">
        <f>SUM(AL97:BP97)</f>
        <v>2190.4180000000001</v>
      </c>
      <c r="AL97" s="33"/>
      <c r="AM97" s="33"/>
      <c r="AN97" s="33"/>
      <c r="AO97" s="33">
        <v>157.857</v>
      </c>
      <c r="AP97" s="33"/>
      <c r="AQ97" s="33"/>
      <c r="AR97" s="33"/>
      <c r="AS97" s="33"/>
      <c r="AT97" s="33">
        <v>1000.894</v>
      </c>
      <c r="AU97" s="33"/>
      <c r="AV97" s="33"/>
      <c r="AW97" s="33"/>
      <c r="AX97" s="33"/>
      <c r="AY97" s="33"/>
      <c r="AZ97" s="33"/>
      <c r="BA97" s="33"/>
      <c r="BB97" s="33"/>
      <c r="BC97" s="33"/>
      <c r="BD97" s="33">
        <v>961.47799999999995</v>
      </c>
      <c r="BE97" s="33">
        <v>2</v>
      </c>
      <c r="BF97" s="33"/>
      <c r="BG97" s="33">
        <v>61.540999999999997</v>
      </c>
      <c r="BH97" s="33"/>
      <c r="BI97" s="33"/>
      <c r="BJ97" s="33">
        <v>6.6479999999999997</v>
      </c>
      <c r="BK97" s="33"/>
      <c r="BL97" s="33"/>
      <c r="BM97" s="33"/>
      <c r="BN97" s="33"/>
      <c r="BO97" s="33"/>
      <c r="BP97" s="33"/>
      <c r="BQ97" s="34">
        <f t="shared" si="214"/>
        <v>94.090120274914085</v>
      </c>
      <c r="BR97" s="34"/>
      <c r="BS97" s="34">
        <f>+AK97/E97*100</f>
        <v>94.090120274914085</v>
      </c>
      <c r="BT97" s="1226"/>
      <c r="BU97" s="8"/>
      <c r="BV97" s="8"/>
      <c r="BW97" s="8"/>
      <c r="BX97" s="8"/>
      <c r="BY97" s="8"/>
      <c r="BZ97" s="8"/>
      <c r="CA97" s="8"/>
      <c r="CB97" s="8"/>
      <c r="CC97" s="8"/>
      <c r="CD97" s="8"/>
      <c r="CE97" s="8"/>
    </row>
    <row r="98" spans="1:83" s="23" customFormat="1" ht="14.25" x14ac:dyDescent="0.2">
      <c r="A98" s="109" t="s">
        <v>208</v>
      </c>
      <c r="B98" s="110" t="s">
        <v>210</v>
      </c>
      <c r="C98" s="47">
        <f t="shared" ref="C98:BR98" si="235">SUM(C99:C102)</f>
        <v>119405.935</v>
      </c>
      <c r="D98" s="706">
        <f t="shared" si="235"/>
        <v>119405.935</v>
      </c>
      <c r="E98" s="47">
        <f t="shared" si="235"/>
        <v>0</v>
      </c>
      <c r="F98" s="47">
        <f t="shared" si="235"/>
        <v>100154.398</v>
      </c>
      <c r="G98" s="47">
        <f t="shared" si="235"/>
        <v>100154.398</v>
      </c>
      <c r="H98" s="47">
        <f t="shared" si="235"/>
        <v>0</v>
      </c>
      <c r="I98" s="47">
        <f t="shared" si="235"/>
        <v>0</v>
      </c>
      <c r="J98" s="47">
        <f t="shared" si="235"/>
        <v>4316.9349999999995</v>
      </c>
      <c r="K98" s="47">
        <f t="shared" si="235"/>
        <v>950.424262</v>
      </c>
      <c r="L98" s="47">
        <f t="shared" si="235"/>
        <v>0</v>
      </c>
      <c r="M98" s="47">
        <f t="shared" si="235"/>
        <v>-7.8232619999999997</v>
      </c>
      <c r="N98" s="47">
        <f t="shared" si="235"/>
        <v>0</v>
      </c>
      <c r="O98" s="47">
        <f t="shared" si="235"/>
        <v>850</v>
      </c>
      <c r="P98" s="47">
        <f t="shared" si="235"/>
        <v>0</v>
      </c>
      <c r="Q98" s="47">
        <f t="shared" si="235"/>
        <v>43.408999999999999</v>
      </c>
      <c r="R98" s="47">
        <f t="shared" ref="R98:Z98" si="236">SUM(R99:R102)</f>
        <v>0</v>
      </c>
      <c r="S98" s="47">
        <f t="shared" si="236"/>
        <v>2193.6370000000002</v>
      </c>
      <c r="T98" s="47">
        <f t="shared" si="236"/>
        <v>18</v>
      </c>
      <c r="U98" s="47">
        <f t="shared" si="236"/>
        <v>0</v>
      </c>
      <c r="V98" s="47">
        <f t="shared" si="236"/>
        <v>0</v>
      </c>
      <c r="W98" s="47">
        <f t="shared" si="236"/>
        <v>0</v>
      </c>
      <c r="X98" s="47">
        <f t="shared" si="236"/>
        <v>282.19</v>
      </c>
      <c r="Y98" s="47">
        <f t="shared" si="236"/>
        <v>89834.078999999998</v>
      </c>
      <c r="Z98" s="47">
        <f t="shared" si="236"/>
        <v>0</v>
      </c>
      <c r="AA98" s="47">
        <f>SUM(AA99:AA102)</f>
        <v>0</v>
      </c>
      <c r="AB98" s="47">
        <f t="shared" ref="AB98" si="237">SUM(AB99:AB102)</f>
        <v>0</v>
      </c>
      <c r="AC98" s="47">
        <f t="shared" ref="AC98" si="238">SUM(AC99:AC102)</f>
        <v>0</v>
      </c>
      <c r="AD98" s="47">
        <f t="shared" ref="AD98" si="239">SUM(AD99:AD102)</f>
        <v>129.86199999999999</v>
      </c>
      <c r="AE98" s="47">
        <f t="shared" ref="AE98" si="240">SUM(AE99:AE102)</f>
        <v>1008.641</v>
      </c>
      <c r="AF98" s="47">
        <f t="shared" ref="AF98" si="241">SUM(AF99:AF102)</f>
        <v>535.0440000000001</v>
      </c>
      <c r="AG98" s="47">
        <f t="shared" ref="AG98" si="242">SUM(AG99:AG102)</f>
        <v>0</v>
      </c>
      <c r="AH98" s="47">
        <f t="shared" ref="AH98" si="243">SUM(AH99:AH102)</f>
        <v>0</v>
      </c>
      <c r="AI98" s="1088">
        <f t="shared" ref="AI98" si="244">SUM(AI99:AI102)</f>
        <v>0</v>
      </c>
      <c r="AJ98" s="47">
        <f t="shared" si="235"/>
        <v>0</v>
      </c>
      <c r="AK98" s="47">
        <f t="shared" si="235"/>
        <v>0</v>
      </c>
      <c r="AL98" s="47">
        <f t="shared" si="235"/>
        <v>0</v>
      </c>
      <c r="AM98" s="47">
        <f t="shared" si="235"/>
        <v>0</v>
      </c>
      <c r="AN98" s="47">
        <f t="shared" si="235"/>
        <v>0</v>
      </c>
      <c r="AO98" s="47">
        <f t="shared" si="235"/>
        <v>0</v>
      </c>
      <c r="AP98" s="47">
        <f t="shared" si="235"/>
        <v>0</v>
      </c>
      <c r="AQ98" s="47">
        <f t="shared" si="235"/>
        <v>0</v>
      </c>
      <c r="AR98" s="47">
        <f t="shared" si="235"/>
        <v>0</v>
      </c>
      <c r="AS98" s="47">
        <f t="shared" si="235"/>
        <v>0</v>
      </c>
      <c r="AT98" s="47">
        <f t="shared" si="235"/>
        <v>0</v>
      </c>
      <c r="AU98" s="47">
        <f t="shared" si="235"/>
        <v>0</v>
      </c>
      <c r="AV98" s="47">
        <f t="shared" ref="AV98:BE98" si="245">SUM(AV99:AV102)</f>
        <v>0</v>
      </c>
      <c r="AW98" s="47">
        <f t="shared" si="245"/>
        <v>0</v>
      </c>
      <c r="AX98" s="47">
        <f t="shared" si="245"/>
        <v>0</v>
      </c>
      <c r="AY98" s="47">
        <f t="shared" si="245"/>
        <v>0</v>
      </c>
      <c r="AZ98" s="47">
        <f t="shared" si="245"/>
        <v>0</v>
      </c>
      <c r="BA98" s="47">
        <f t="shared" si="245"/>
        <v>0</v>
      </c>
      <c r="BB98" s="47">
        <f t="shared" si="245"/>
        <v>0</v>
      </c>
      <c r="BC98" s="47">
        <f t="shared" si="245"/>
        <v>0</v>
      </c>
      <c r="BD98" s="47">
        <f t="shared" si="245"/>
        <v>0</v>
      </c>
      <c r="BE98" s="47">
        <f t="shared" si="245"/>
        <v>0</v>
      </c>
      <c r="BF98" s="47">
        <f>SUM(BF99:BF102)</f>
        <v>0</v>
      </c>
      <c r="BG98" s="47">
        <f t="shared" ref="BG98" si="246">SUM(BG99:BG102)</f>
        <v>0</v>
      </c>
      <c r="BH98" s="47">
        <f t="shared" ref="BH98" si="247">SUM(BH99:BH102)</f>
        <v>0</v>
      </c>
      <c r="BI98" s="47">
        <f t="shared" ref="BI98" si="248">SUM(BI99:BI102)</f>
        <v>0</v>
      </c>
      <c r="BJ98" s="47">
        <f t="shared" ref="BJ98" si="249">SUM(BJ99:BJ102)</f>
        <v>0</v>
      </c>
      <c r="BK98" s="47">
        <f t="shared" ref="BK98" si="250">SUM(BK99:BK102)</f>
        <v>0</v>
      </c>
      <c r="BL98" s="47">
        <f t="shared" ref="BL98" si="251">SUM(BL99:BL102)</f>
        <v>0</v>
      </c>
      <c r="BM98" s="47">
        <f t="shared" ref="BM98" si="252">SUM(BM99:BM102)</f>
        <v>0</v>
      </c>
      <c r="BN98" s="47">
        <f t="shared" ref="BN98" si="253">SUM(BN99:BN102)</f>
        <v>0</v>
      </c>
      <c r="BO98" s="1088">
        <f t="shared" ref="BO98" si="254">SUM(BO99:BO102)</f>
        <v>0</v>
      </c>
      <c r="BP98" s="47">
        <f t="shared" si="235"/>
        <v>0</v>
      </c>
      <c r="BQ98" s="108">
        <f t="shared" si="235"/>
        <v>200</v>
      </c>
      <c r="BR98" s="108">
        <f t="shared" si="235"/>
        <v>375.16108028145743</v>
      </c>
      <c r="BS98" s="117"/>
      <c r="BT98" s="111"/>
    </row>
    <row r="99" spans="1:83" ht="45" x14ac:dyDescent="0.25">
      <c r="A99" s="44">
        <v>1</v>
      </c>
      <c r="B99" s="35" t="s">
        <v>95</v>
      </c>
      <c r="C99" s="38">
        <f>+D99+E99</f>
        <v>2316.9349999999999</v>
      </c>
      <c r="D99" s="54">
        <v>2316.9349999999999</v>
      </c>
      <c r="E99" s="54"/>
      <c r="F99" s="38">
        <f>+G99+AK99</f>
        <v>2316.9349999999999</v>
      </c>
      <c r="G99" s="38">
        <f>SUM(H99:AJ99)</f>
        <v>2316.9349999999999</v>
      </c>
      <c r="H99" s="116"/>
      <c r="I99" s="116"/>
      <c r="J99" s="116">
        <v>2316.9349999999999</v>
      </c>
      <c r="K99" s="116"/>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6"/>
      <c r="AI99" s="116"/>
      <c r="AJ99" s="116"/>
      <c r="AK99" s="38">
        <f>SUM(AL99:BP99)</f>
        <v>0</v>
      </c>
      <c r="AL99" s="116"/>
      <c r="AM99" s="116"/>
      <c r="AN99" s="116"/>
      <c r="AO99" s="116"/>
      <c r="AP99" s="116"/>
      <c r="AQ99" s="116"/>
      <c r="AR99" s="116"/>
      <c r="AS99" s="116"/>
      <c r="AT99" s="116"/>
      <c r="AU99" s="116"/>
      <c r="AV99" s="116"/>
      <c r="AW99" s="116"/>
      <c r="AX99" s="116"/>
      <c r="AY99" s="116"/>
      <c r="AZ99" s="116"/>
      <c r="BA99" s="116"/>
      <c r="BB99" s="116"/>
      <c r="BC99" s="116"/>
      <c r="BD99" s="116"/>
      <c r="BE99" s="116"/>
      <c r="BF99" s="116"/>
      <c r="BG99" s="116"/>
      <c r="BH99" s="116"/>
      <c r="BI99" s="116"/>
      <c r="BJ99" s="116"/>
      <c r="BK99" s="116"/>
      <c r="BL99" s="116"/>
      <c r="BM99" s="116"/>
      <c r="BN99" s="116"/>
      <c r="BO99" s="116"/>
      <c r="BP99" s="116"/>
      <c r="BQ99" s="34">
        <f>+F99/C99*100</f>
        <v>100</v>
      </c>
      <c r="BR99" s="34">
        <f>+G99/D99*100</f>
        <v>100</v>
      </c>
      <c r="BS99" s="34"/>
      <c r="BT99" s="42"/>
    </row>
    <row r="100" spans="1:83" ht="36" customHeight="1" x14ac:dyDescent="0.25">
      <c r="A100" s="44">
        <v>2</v>
      </c>
      <c r="B100" s="112" t="s">
        <v>211</v>
      </c>
      <c r="C100" s="38">
        <f>+D100+E100</f>
        <v>2000</v>
      </c>
      <c r="D100" s="54">
        <v>2000</v>
      </c>
      <c r="E100" s="54"/>
      <c r="F100" s="38">
        <f>+G100+AK100</f>
        <v>2000</v>
      </c>
      <c r="G100" s="38">
        <f>SUM(H100:AJ100)</f>
        <v>2000</v>
      </c>
      <c r="H100" s="116"/>
      <c r="I100" s="116"/>
      <c r="J100" s="116">
        <v>2000</v>
      </c>
      <c r="K100" s="116"/>
      <c r="L100" s="116"/>
      <c r="M100" s="116"/>
      <c r="N100" s="116"/>
      <c r="O100" s="116"/>
      <c r="P100" s="116"/>
      <c r="Q100" s="116"/>
      <c r="R100" s="116"/>
      <c r="S100" s="116"/>
      <c r="T100" s="116"/>
      <c r="U100" s="116"/>
      <c r="V100" s="116"/>
      <c r="W100" s="116"/>
      <c r="X100" s="116"/>
      <c r="Y100" s="116"/>
      <c r="Z100" s="116"/>
      <c r="AA100" s="116"/>
      <c r="AB100" s="116"/>
      <c r="AC100" s="116"/>
      <c r="AD100" s="116"/>
      <c r="AE100" s="116"/>
      <c r="AF100" s="116"/>
      <c r="AG100" s="116"/>
      <c r="AH100" s="116"/>
      <c r="AI100" s="116"/>
      <c r="AJ100" s="116"/>
      <c r="AK100" s="38">
        <f>SUM(AL100:BP100)</f>
        <v>0</v>
      </c>
      <c r="AL100" s="116"/>
      <c r="AM100" s="116"/>
      <c r="AN100" s="116"/>
      <c r="AO100" s="116"/>
      <c r="AP100" s="116"/>
      <c r="AQ100" s="116"/>
      <c r="AR100" s="116"/>
      <c r="AS100" s="116"/>
      <c r="AT100" s="116"/>
      <c r="AU100" s="116"/>
      <c r="AV100" s="116"/>
      <c r="AW100" s="116"/>
      <c r="AX100" s="116"/>
      <c r="AY100" s="116"/>
      <c r="AZ100" s="116"/>
      <c r="BA100" s="116"/>
      <c r="BB100" s="116"/>
      <c r="BC100" s="116"/>
      <c r="BD100" s="116"/>
      <c r="BE100" s="116"/>
      <c r="BF100" s="116"/>
      <c r="BG100" s="116"/>
      <c r="BH100" s="116"/>
      <c r="BI100" s="116"/>
      <c r="BJ100" s="116"/>
      <c r="BK100" s="116"/>
      <c r="BL100" s="116"/>
      <c r="BM100" s="116"/>
      <c r="BN100" s="116"/>
      <c r="BO100" s="116"/>
      <c r="BP100" s="116"/>
      <c r="BQ100" s="34">
        <f>+F100/C100*100</f>
        <v>100</v>
      </c>
      <c r="BR100" s="34">
        <f>+G100/D100*100</f>
        <v>100</v>
      </c>
      <c r="BS100" s="34"/>
      <c r="BT100" s="42"/>
    </row>
    <row r="101" spans="1:83" ht="30" x14ac:dyDescent="0.25">
      <c r="A101" s="44">
        <v>3</v>
      </c>
      <c r="B101" s="35" t="s">
        <v>251</v>
      </c>
      <c r="C101" s="38">
        <f>+D101+E101</f>
        <v>113000</v>
      </c>
      <c r="D101" s="705">
        <v>113000</v>
      </c>
      <c r="E101" s="54"/>
      <c r="F101" s="38">
        <f>+G101+AK101</f>
        <v>93914.52</v>
      </c>
      <c r="G101" s="38">
        <f>SUM(H101:AJ101)</f>
        <v>93914.52</v>
      </c>
      <c r="H101" s="116"/>
      <c r="I101" s="116"/>
      <c r="J101" s="116"/>
      <c r="K101" s="116">
        <v>950.424262</v>
      </c>
      <c r="L101" s="116"/>
      <c r="M101" s="116">
        <v>-7.8232619999999997</v>
      </c>
      <c r="N101" s="116"/>
      <c r="O101" s="116"/>
      <c r="P101" s="116"/>
      <c r="Q101" s="116"/>
      <c r="R101" s="116"/>
      <c r="S101" s="116">
        <v>2101.297</v>
      </c>
      <c r="T101" s="116">
        <v>18</v>
      </c>
      <c r="U101" s="116"/>
      <c r="V101" s="116"/>
      <c r="W101" s="116"/>
      <c r="X101" s="116">
        <v>282.19</v>
      </c>
      <c r="Y101" s="116">
        <v>88912.231</v>
      </c>
      <c r="Z101" s="116"/>
      <c r="AA101" s="116"/>
      <c r="AB101" s="116"/>
      <c r="AC101" s="116"/>
      <c r="AD101" s="116">
        <v>129.86199999999999</v>
      </c>
      <c r="AE101" s="116">
        <v>1000</v>
      </c>
      <c r="AF101" s="116">
        <v>528.33900000000006</v>
      </c>
      <c r="AG101" s="116"/>
      <c r="AH101" s="116"/>
      <c r="AI101" s="116"/>
      <c r="AJ101" s="116"/>
      <c r="AK101" s="38">
        <f>SUM(AL101:BP101)</f>
        <v>0</v>
      </c>
      <c r="AL101" s="116"/>
      <c r="AM101" s="116"/>
      <c r="AN101" s="116"/>
      <c r="AO101" s="116"/>
      <c r="AP101" s="116"/>
      <c r="AQ101" s="116"/>
      <c r="AR101" s="116"/>
      <c r="AS101" s="116"/>
      <c r="AT101" s="116"/>
      <c r="AU101" s="116"/>
      <c r="AV101" s="116"/>
      <c r="AW101" s="116"/>
      <c r="AX101" s="116"/>
      <c r="AY101" s="116"/>
      <c r="AZ101" s="116"/>
      <c r="BA101" s="116"/>
      <c r="BB101" s="116"/>
      <c r="BC101" s="116"/>
      <c r="BD101" s="116"/>
      <c r="BE101" s="116"/>
      <c r="BF101" s="116"/>
      <c r="BG101" s="116"/>
      <c r="BH101" s="116"/>
      <c r="BI101" s="116"/>
      <c r="BJ101" s="116"/>
      <c r="BK101" s="116"/>
      <c r="BL101" s="116"/>
      <c r="BM101" s="116"/>
      <c r="BN101" s="116"/>
      <c r="BO101" s="116"/>
      <c r="BP101" s="116"/>
      <c r="BQ101" s="34"/>
      <c r="BR101" s="34">
        <f>+G101/D101*100</f>
        <v>83.110194690265487</v>
      </c>
      <c r="BS101" s="34"/>
      <c r="BT101" s="42"/>
    </row>
    <row r="102" spans="1:83" x14ac:dyDescent="0.25">
      <c r="A102" s="44">
        <v>4</v>
      </c>
      <c r="B102" s="35" t="s">
        <v>252</v>
      </c>
      <c r="C102" s="38">
        <f>+D102+E102</f>
        <v>2089</v>
      </c>
      <c r="D102" s="54">
        <v>2089</v>
      </c>
      <c r="E102" s="54"/>
      <c r="F102" s="38">
        <f>+G102+AK102</f>
        <v>1922.943</v>
      </c>
      <c r="G102" s="38">
        <f>SUM(H102:AJ102)</f>
        <v>1922.943</v>
      </c>
      <c r="H102" s="116"/>
      <c r="I102" s="116"/>
      <c r="J102" s="116"/>
      <c r="K102" s="116"/>
      <c r="L102" s="116"/>
      <c r="M102" s="116"/>
      <c r="N102" s="116"/>
      <c r="O102" s="116">
        <v>850</v>
      </c>
      <c r="P102" s="116"/>
      <c r="Q102" s="116">
        <v>43.408999999999999</v>
      </c>
      <c r="R102" s="116"/>
      <c r="S102" s="116">
        <v>92.34</v>
      </c>
      <c r="T102" s="116"/>
      <c r="U102" s="116"/>
      <c r="V102" s="116"/>
      <c r="W102" s="116"/>
      <c r="X102" s="116"/>
      <c r="Y102" s="116">
        <v>921.84799999999996</v>
      </c>
      <c r="Z102" s="116"/>
      <c r="AA102" s="116"/>
      <c r="AB102" s="116"/>
      <c r="AC102" s="116"/>
      <c r="AD102" s="116"/>
      <c r="AE102" s="116">
        <v>8.641</v>
      </c>
      <c r="AF102" s="116">
        <v>6.7050000000000001</v>
      </c>
      <c r="AG102" s="116"/>
      <c r="AH102" s="116"/>
      <c r="AI102" s="116"/>
      <c r="AJ102" s="116"/>
      <c r="AK102" s="38">
        <f>SUM(AL102:BP102)</f>
        <v>0</v>
      </c>
      <c r="AL102" s="116"/>
      <c r="AM102" s="116"/>
      <c r="AN102" s="116"/>
      <c r="AO102" s="116"/>
      <c r="AP102" s="116"/>
      <c r="AQ102" s="116"/>
      <c r="AR102" s="116"/>
      <c r="AS102" s="116"/>
      <c r="AT102" s="116"/>
      <c r="AU102" s="116"/>
      <c r="AV102" s="116"/>
      <c r="AW102" s="116"/>
      <c r="AX102" s="116"/>
      <c r="AY102" s="116"/>
      <c r="AZ102" s="116"/>
      <c r="BA102" s="116"/>
      <c r="BB102" s="116"/>
      <c r="BC102" s="116"/>
      <c r="BD102" s="116"/>
      <c r="BE102" s="116"/>
      <c r="BF102" s="116"/>
      <c r="BG102" s="116"/>
      <c r="BH102" s="116"/>
      <c r="BI102" s="116"/>
      <c r="BJ102" s="116"/>
      <c r="BK102" s="116"/>
      <c r="BL102" s="116"/>
      <c r="BM102" s="116"/>
      <c r="BN102" s="116"/>
      <c r="BO102" s="116"/>
      <c r="BP102" s="116"/>
      <c r="BQ102" s="34"/>
      <c r="BR102" s="34">
        <f>+G102/D102*100</f>
        <v>92.050885591191957</v>
      </c>
      <c r="BS102" s="34"/>
      <c r="BT102" s="212"/>
    </row>
    <row r="103" spans="1:83" s="23" customFormat="1" x14ac:dyDescent="0.2">
      <c r="A103" s="213"/>
      <c r="B103" s="214" t="s">
        <v>322</v>
      </c>
      <c r="C103" s="215">
        <f t="shared" ref="C103:BP103" si="255">+C104+C122</f>
        <v>15546.267</v>
      </c>
      <c r="D103" s="215">
        <f t="shared" si="255"/>
        <v>4115.49</v>
      </c>
      <c r="E103" s="215">
        <f t="shared" si="255"/>
        <v>11430.777</v>
      </c>
      <c r="F103" s="215">
        <f t="shared" si="255"/>
        <v>8305.4219999999987</v>
      </c>
      <c r="G103" s="215">
        <f t="shared" si="255"/>
        <v>457.87299999999999</v>
      </c>
      <c r="H103" s="215">
        <f t="shared" si="255"/>
        <v>131.03299999999999</v>
      </c>
      <c r="I103" s="215">
        <f t="shared" si="255"/>
        <v>0</v>
      </c>
      <c r="J103" s="215">
        <f t="shared" si="255"/>
        <v>0</v>
      </c>
      <c r="K103" s="215">
        <f t="shared" si="255"/>
        <v>0</v>
      </c>
      <c r="L103" s="215">
        <f t="shared" si="255"/>
        <v>0</v>
      </c>
      <c r="M103" s="215">
        <f t="shared" si="255"/>
        <v>0</v>
      </c>
      <c r="N103" s="215">
        <f t="shared" si="255"/>
        <v>0</v>
      </c>
      <c r="O103" s="215">
        <f t="shared" si="255"/>
        <v>0</v>
      </c>
      <c r="P103" s="215">
        <f t="shared" si="255"/>
        <v>0</v>
      </c>
      <c r="Q103" s="215">
        <f t="shared" si="255"/>
        <v>0</v>
      </c>
      <c r="R103" s="215">
        <f t="shared" si="255"/>
        <v>0</v>
      </c>
      <c r="S103" s="215">
        <f t="shared" si="255"/>
        <v>9.1959999999999997</v>
      </c>
      <c r="T103" s="215">
        <f t="shared" si="255"/>
        <v>228.738</v>
      </c>
      <c r="U103" s="215">
        <f t="shared" si="255"/>
        <v>0</v>
      </c>
      <c r="V103" s="215">
        <f t="shared" si="255"/>
        <v>0</v>
      </c>
      <c r="W103" s="215">
        <f t="shared" si="255"/>
        <v>0</v>
      </c>
      <c r="X103" s="215">
        <f>+X104+X122</f>
        <v>0</v>
      </c>
      <c r="Y103" s="215">
        <f>+Y104+Y122</f>
        <v>0</v>
      </c>
      <c r="Z103" s="215">
        <f>+Z104+Z122</f>
        <v>0</v>
      </c>
      <c r="AA103" s="215">
        <f>+AA104+AA122</f>
        <v>0</v>
      </c>
      <c r="AB103" s="215">
        <f t="shared" ref="AB103:AI103" si="256">+AB104+AB122</f>
        <v>0</v>
      </c>
      <c r="AC103" s="215">
        <f t="shared" si="256"/>
        <v>0</v>
      </c>
      <c r="AD103" s="215">
        <f t="shared" si="256"/>
        <v>0</v>
      </c>
      <c r="AE103" s="215">
        <f t="shared" si="256"/>
        <v>0</v>
      </c>
      <c r="AF103" s="215">
        <f t="shared" si="256"/>
        <v>0</v>
      </c>
      <c r="AG103" s="215">
        <f t="shared" si="256"/>
        <v>0</v>
      </c>
      <c r="AH103" s="215">
        <f t="shared" si="256"/>
        <v>88.906000000000006</v>
      </c>
      <c r="AI103" s="215">
        <f t="shared" si="256"/>
        <v>0</v>
      </c>
      <c r="AJ103" s="215">
        <f t="shared" si="255"/>
        <v>0</v>
      </c>
      <c r="AK103" s="215">
        <f>+AK104+AK122</f>
        <v>7847.5489999999991</v>
      </c>
      <c r="AL103" s="215">
        <f t="shared" si="255"/>
        <v>0</v>
      </c>
      <c r="AM103" s="215">
        <f t="shared" si="255"/>
        <v>0</v>
      </c>
      <c r="AN103" s="215">
        <f t="shared" si="255"/>
        <v>0</v>
      </c>
      <c r="AO103" s="215">
        <f t="shared" si="255"/>
        <v>2242.8720000000003</v>
      </c>
      <c r="AP103" s="215">
        <f t="shared" si="255"/>
        <v>2158.8809999999999</v>
      </c>
      <c r="AQ103" s="215">
        <f t="shared" si="255"/>
        <v>452.209</v>
      </c>
      <c r="AR103" s="215">
        <f t="shared" si="255"/>
        <v>37.789000000000001</v>
      </c>
      <c r="AS103" s="215">
        <f t="shared" si="255"/>
        <v>0</v>
      </c>
      <c r="AT103" s="215">
        <f t="shared" si="255"/>
        <v>0</v>
      </c>
      <c r="AU103" s="215">
        <f t="shared" si="255"/>
        <v>0</v>
      </c>
      <c r="AV103" s="215">
        <f t="shared" si="255"/>
        <v>0</v>
      </c>
      <c r="AW103" s="215">
        <f t="shared" si="255"/>
        <v>0</v>
      </c>
      <c r="AX103" s="215">
        <f t="shared" si="255"/>
        <v>0</v>
      </c>
      <c r="AY103" s="215">
        <f t="shared" si="255"/>
        <v>0</v>
      </c>
      <c r="AZ103" s="215">
        <f t="shared" si="255"/>
        <v>0</v>
      </c>
      <c r="BA103" s="215">
        <f t="shared" si="255"/>
        <v>0</v>
      </c>
      <c r="BB103" s="215">
        <f t="shared" si="255"/>
        <v>0</v>
      </c>
      <c r="BC103" s="215">
        <f>+BC104+BC122</f>
        <v>0</v>
      </c>
      <c r="BD103" s="215">
        <f>+BD104+BD122</f>
        <v>1233.2529999999999</v>
      </c>
      <c r="BE103" s="215">
        <f>+BE104+BE122</f>
        <v>0</v>
      </c>
      <c r="BF103" s="215">
        <f>+BF104+BF122</f>
        <v>0</v>
      </c>
      <c r="BG103" s="215">
        <f t="shared" ref="BG103:BO103" si="257">+BG104+BG122</f>
        <v>0</v>
      </c>
      <c r="BH103" s="215">
        <f t="shared" si="257"/>
        <v>0</v>
      </c>
      <c r="BI103" s="215">
        <f t="shared" si="257"/>
        <v>0</v>
      </c>
      <c r="BJ103" s="215">
        <f t="shared" si="257"/>
        <v>759.149</v>
      </c>
      <c r="BK103" s="215">
        <f t="shared" si="257"/>
        <v>882.18099999999993</v>
      </c>
      <c r="BL103" s="215">
        <f t="shared" si="257"/>
        <v>37.518999999999998</v>
      </c>
      <c r="BM103" s="215">
        <f t="shared" si="257"/>
        <v>0</v>
      </c>
      <c r="BN103" s="215">
        <f t="shared" si="257"/>
        <v>0</v>
      </c>
      <c r="BO103" s="215">
        <f t="shared" si="257"/>
        <v>43.695999999999998</v>
      </c>
      <c r="BP103" s="215">
        <f t="shared" si="255"/>
        <v>0</v>
      </c>
      <c r="BQ103" s="215">
        <f>+F103/C103*100</f>
        <v>53.423899126394772</v>
      </c>
      <c r="BR103" s="215">
        <f>+G103/D103*100</f>
        <v>11.125601082738628</v>
      </c>
      <c r="BS103" s="215">
        <f>+AK103/E103*100</f>
        <v>68.652804616868991</v>
      </c>
      <c r="BT103" s="213"/>
    </row>
    <row r="104" spans="1:83" s="1" customFormat="1" x14ac:dyDescent="0.25">
      <c r="A104" s="85" t="s">
        <v>4</v>
      </c>
      <c r="B104" s="104" t="s">
        <v>324</v>
      </c>
      <c r="C104" s="87">
        <f>C107+C119+C116+C105</f>
        <v>11318.267</v>
      </c>
      <c r="D104" s="87">
        <f t="shared" ref="D104:BP104" si="258">D107+D119+D116+D105</f>
        <v>4115.49</v>
      </c>
      <c r="E104" s="87">
        <f t="shared" si="258"/>
        <v>7202.777</v>
      </c>
      <c r="F104" s="87">
        <f t="shared" si="258"/>
        <v>4393.521999999999</v>
      </c>
      <c r="G104" s="87">
        <f t="shared" si="258"/>
        <v>457.87299999999999</v>
      </c>
      <c r="H104" s="87">
        <f t="shared" si="258"/>
        <v>131.03299999999999</v>
      </c>
      <c r="I104" s="87">
        <f t="shared" si="258"/>
        <v>0</v>
      </c>
      <c r="J104" s="87">
        <f t="shared" si="258"/>
        <v>0</v>
      </c>
      <c r="K104" s="87">
        <f t="shared" si="258"/>
        <v>0</v>
      </c>
      <c r="L104" s="87">
        <f t="shared" si="258"/>
        <v>0</v>
      </c>
      <c r="M104" s="87">
        <f t="shared" si="258"/>
        <v>0</v>
      </c>
      <c r="N104" s="87">
        <f t="shared" si="258"/>
        <v>0</v>
      </c>
      <c r="O104" s="87">
        <f t="shared" si="258"/>
        <v>0</v>
      </c>
      <c r="P104" s="87">
        <f t="shared" si="258"/>
        <v>0</v>
      </c>
      <c r="Q104" s="87">
        <f t="shared" si="258"/>
        <v>0</v>
      </c>
      <c r="R104" s="87">
        <f t="shared" si="258"/>
        <v>0</v>
      </c>
      <c r="S104" s="87">
        <f t="shared" si="258"/>
        <v>9.1959999999999997</v>
      </c>
      <c r="T104" s="87">
        <f t="shared" si="258"/>
        <v>228.738</v>
      </c>
      <c r="U104" s="87">
        <f t="shared" si="258"/>
        <v>0</v>
      </c>
      <c r="V104" s="87">
        <f t="shared" si="258"/>
        <v>0</v>
      </c>
      <c r="W104" s="87">
        <f t="shared" si="258"/>
        <v>0</v>
      </c>
      <c r="X104" s="87">
        <f>X107+X119+X116+X105</f>
        <v>0</v>
      </c>
      <c r="Y104" s="87">
        <f>Y107+Y119+Y116+Y105</f>
        <v>0</v>
      </c>
      <c r="Z104" s="87">
        <f>Z107+Z119+Z116+Z105</f>
        <v>0</v>
      </c>
      <c r="AA104" s="87">
        <f>AA107+AA119+AA116+AA105</f>
        <v>0</v>
      </c>
      <c r="AB104" s="87">
        <f t="shared" ref="AB104:AI104" si="259">AB107+AB119+AB116+AB105</f>
        <v>0</v>
      </c>
      <c r="AC104" s="87">
        <f t="shared" si="259"/>
        <v>0</v>
      </c>
      <c r="AD104" s="87">
        <f t="shared" si="259"/>
        <v>0</v>
      </c>
      <c r="AE104" s="87">
        <f t="shared" si="259"/>
        <v>0</v>
      </c>
      <c r="AF104" s="87">
        <f t="shared" si="259"/>
        <v>0</v>
      </c>
      <c r="AG104" s="87">
        <f t="shared" si="259"/>
        <v>0</v>
      </c>
      <c r="AH104" s="87">
        <f t="shared" si="259"/>
        <v>88.906000000000006</v>
      </c>
      <c r="AI104" s="87">
        <f t="shared" si="259"/>
        <v>0</v>
      </c>
      <c r="AJ104" s="87">
        <f t="shared" si="258"/>
        <v>0</v>
      </c>
      <c r="AK104" s="87">
        <f>AK107+AK119+AK116+AK105</f>
        <v>3935.6489999999994</v>
      </c>
      <c r="AL104" s="87">
        <f t="shared" si="258"/>
        <v>0</v>
      </c>
      <c r="AM104" s="87">
        <f t="shared" si="258"/>
        <v>0</v>
      </c>
      <c r="AN104" s="87">
        <f t="shared" si="258"/>
        <v>0</v>
      </c>
      <c r="AO104" s="87">
        <f t="shared" si="258"/>
        <v>1042.5620000000001</v>
      </c>
      <c r="AP104" s="87">
        <f t="shared" si="258"/>
        <v>1559.83</v>
      </c>
      <c r="AQ104" s="87">
        <f t="shared" si="258"/>
        <v>24.387</v>
      </c>
      <c r="AR104" s="87">
        <f t="shared" si="258"/>
        <v>37.789000000000001</v>
      </c>
      <c r="AS104" s="87">
        <f t="shared" si="258"/>
        <v>0</v>
      </c>
      <c r="AT104" s="87">
        <f t="shared" si="258"/>
        <v>0</v>
      </c>
      <c r="AU104" s="87">
        <f t="shared" si="258"/>
        <v>0</v>
      </c>
      <c r="AV104" s="87">
        <f t="shared" si="258"/>
        <v>0</v>
      </c>
      <c r="AW104" s="87">
        <f t="shared" si="258"/>
        <v>0</v>
      </c>
      <c r="AX104" s="87">
        <f t="shared" si="258"/>
        <v>0</v>
      </c>
      <c r="AY104" s="87">
        <f t="shared" si="258"/>
        <v>0</v>
      </c>
      <c r="AZ104" s="87">
        <f t="shared" si="258"/>
        <v>0</v>
      </c>
      <c r="BA104" s="87">
        <f t="shared" si="258"/>
        <v>0</v>
      </c>
      <c r="BB104" s="87">
        <f t="shared" si="258"/>
        <v>0</v>
      </c>
      <c r="BC104" s="87">
        <f>BC107+BC119+BC116+BC105</f>
        <v>0</v>
      </c>
      <c r="BD104" s="87">
        <f>BD107+BD119+BD116+BD105</f>
        <v>1233.2529999999999</v>
      </c>
      <c r="BE104" s="87">
        <f>BE107+BE119+BE116+BE105</f>
        <v>0</v>
      </c>
      <c r="BF104" s="87">
        <f>BF107+BF119+BF116+BF105</f>
        <v>0</v>
      </c>
      <c r="BG104" s="87">
        <f t="shared" ref="BG104:BO104" si="260">BG107+BG119+BG116+BG105</f>
        <v>0</v>
      </c>
      <c r="BH104" s="87">
        <f t="shared" si="260"/>
        <v>0</v>
      </c>
      <c r="BI104" s="87">
        <f t="shared" si="260"/>
        <v>0</v>
      </c>
      <c r="BJ104" s="87">
        <f t="shared" si="260"/>
        <v>0</v>
      </c>
      <c r="BK104" s="87">
        <f t="shared" si="260"/>
        <v>7.0280000000000005</v>
      </c>
      <c r="BL104" s="87">
        <f t="shared" si="260"/>
        <v>0</v>
      </c>
      <c r="BM104" s="87">
        <f t="shared" si="260"/>
        <v>0</v>
      </c>
      <c r="BN104" s="87">
        <f t="shared" si="260"/>
        <v>0</v>
      </c>
      <c r="BO104" s="87">
        <f t="shared" si="260"/>
        <v>30.8</v>
      </c>
      <c r="BP104" s="87">
        <f t="shared" si="258"/>
        <v>0</v>
      </c>
      <c r="BQ104" s="87">
        <f>+F104/C104*100</f>
        <v>38.817974518537149</v>
      </c>
      <c r="BR104" s="87">
        <f>+G104/D104*100</f>
        <v>11.125601082738628</v>
      </c>
      <c r="BS104" s="87">
        <f>+AK104/E104*100</f>
        <v>54.640717045661688</v>
      </c>
      <c r="BT104" s="89"/>
    </row>
    <row r="105" spans="1:83" s="1" customFormat="1" x14ac:dyDescent="0.25">
      <c r="A105" s="85">
        <v>1</v>
      </c>
      <c r="B105" s="104" t="s">
        <v>631</v>
      </c>
      <c r="C105" s="87">
        <f>+C106</f>
        <v>1426.2819999999999</v>
      </c>
      <c r="D105" s="87">
        <f t="shared" ref="D105:BP105" si="261">+D106</f>
        <v>1426.2819999999999</v>
      </c>
      <c r="E105" s="87">
        <f t="shared" si="261"/>
        <v>0</v>
      </c>
      <c r="F105" s="87">
        <f t="shared" si="261"/>
        <v>457.87299999999999</v>
      </c>
      <c r="G105" s="87">
        <f t="shared" si="261"/>
        <v>457.87299999999999</v>
      </c>
      <c r="H105" s="87">
        <f t="shared" si="261"/>
        <v>131.03299999999999</v>
      </c>
      <c r="I105" s="87">
        <f t="shared" si="261"/>
        <v>0</v>
      </c>
      <c r="J105" s="87">
        <f t="shared" si="261"/>
        <v>0</v>
      </c>
      <c r="K105" s="87">
        <f t="shared" si="261"/>
        <v>0</v>
      </c>
      <c r="L105" s="87">
        <f t="shared" si="261"/>
        <v>0</v>
      </c>
      <c r="M105" s="87">
        <f t="shared" si="261"/>
        <v>0</v>
      </c>
      <c r="N105" s="87">
        <f t="shared" si="261"/>
        <v>0</v>
      </c>
      <c r="O105" s="87">
        <f t="shared" si="261"/>
        <v>0</v>
      </c>
      <c r="P105" s="87">
        <f t="shared" si="261"/>
        <v>0</v>
      </c>
      <c r="Q105" s="87">
        <f t="shared" si="261"/>
        <v>0</v>
      </c>
      <c r="R105" s="87">
        <f t="shared" si="261"/>
        <v>0</v>
      </c>
      <c r="S105" s="87">
        <f t="shared" si="261"/>
        <v>9.1959999999999997</v>
      </c>
      <c r="T105" s="87">
        <f t="shared" si="261"/>
        <v>228.738</v>
      </c>
      <c r="U105" s="87">
        <f t="shared" si="261"/>
        <v>0</v>
      </c>
      <c r="V105" s="87">
        <f t="shared" si="261"/>
        <v>0</v>
      </c>
      <c r="W105" s="87">
        <f t="shared" si="261"/>
        <v>0</v>
      </c>
      <c r="X105" s="87">
        <f t="shared" si="261"/>
        <v>0</v>
      </c>
      <c r="Y105" s="87">
        <f t="shared" si="261"/>
        <v>0</v>
      </c>
      <c r="Z105" s="87">
        <f t="shared" si="261"/>
        <v>0</v>
      </c>
      <c r="AA105" s="87">
        <f t="shared" si="261"/>
        <v>0</v>
      </c>
      <c r="AB105" s="87">
        <f t="shared" si="261"/>
        <v>0</v>
      </c>
      <c r="AC105" s="87">
        <f t="shared" si="261"/>
        <v>0</v>
      </c>
      <c r="AD105" s="87">
        <f t="shared" si="261"/>
        <v>0</v>
      </c>
      <c r="AE105" s="87">
        <f t="shared" si="261"/>
        <v>0</v>
      </c>
      <c r="AF105" s="87">
        <f t="shared" si="261"/>
        <v>0</v>
      </c>
      <c r="AG105" s="87">
        <f t="shared" si="261"/>
        <v>0</v>
      </c>
      <c r="AH105" s="87">
        <f t="shared" si="261"/>
        <v>88.906000000000006</v>
      </c>
      <c r="AI105" s="87">
        <f t="shared" si="261"/>
        <v>0</v>
      </c>
      <c r="AJ105" s="87">
        <f t="shared" si="261"/>
        <v>0</v>
      </c>
      <c r="AK105" s="87">
        <f t="shared" si="261"/>
        <v>0</v>
      </c>
      <c r="AL105" s="87">
        <f t="shared" si="261"/>
        <v>0</v>
      </c>
      <c r="AM105" s="87">
        <f t="shared" si="261"/>
        <v>0</v>
      </c>
      <c r="AN105" s="87">
        <f t="shared" si="261"/>
        <v>0</v>
      </c>
      <c r="AO105" s="87">
        <f t="shared" si="261"/>
        <v>0</v>
      </c>
      <c r="AP105" s="87">
        <f t="shared" si="261"/>
        <v>0</v>
      </c>
      <c r="AQ105" s="87">
        <f t="shared" si="261"/>
        <v>0</v>
      </c>
      <c r="AR105" s="87">
        <f t="shared" si="261"/>
        <v>0</v>
      </c>
      <c r="AS105" s="87">
        <f t="shared" si="261"/>
        <v>0</v>
      </c>
      <c r="AT105" s="87">
        <f t="shared" si="261"/>
        <v>0</v>
      </c>
      <c r="AU105" s="87">
        <f t="shared" si="261"/>
        <v>0</v>
      </c>
      <c r="AV105" s="87">
        <f t="shared" si="261"/>
        <v>0</v>
      </c>
      <c r="AW105" s="87">
        <f t="shared" si="261"/>
        <v>0</v>
      </c>
      <c r="AX105" s="87">
        <f t="shared" si="261"/>
        <v>0</v>
      </c>
      <c r="AY105" s="87">
        <f t="shared" si="261"/>
        <v>0</v>
      </c>
      <c r="AZ105" s="87">
        <f t="shared" si="261"/>
        <v>0</v>
      </c>
      <c r="BA105" s="87">
        <f t="shared" si="261"/>
        <v>0</v>
      </c>
      <c r="BB105" s="87">
        <f t="shared" si="261"/>
        <v>0</v>
      </c>
      <c r="BC105" s="87">
        <f t="shared" si="261"/>
        <v>0</v>
      </c>
      <c r="BD105" s="87">
        <f t="shared" si="261"/>
        <v>0</v>
      </c>
      <c r="BE105" s="87">
        <f t="shared" si="261"/>
        <v>0</v>
      </c>
      <c r="BF105" s="87">
        <f t="shared" si="261"/>
        <v>0</v>
      </c>
      <c r="BG105" s="87">
        <f t="shared" si="261"/>
        <v>0</v>
      </c>
      <c r="BH105" s="87">
        <f t="shared" si="261"/>
        <v>0</v>
      </c>
      <c r="BI105" s="87">
        <f t="shared" si="261"/>
        <v>0</v>
      </c>
      <c r="BJ105" s="87">
        <f t="shared" si="261"/>
        <v>0</v>
      </c>
      <c r="BK105" s="87">
        <f t="shared" si="261"/>
        <v>0</v>
      </c>
      <c r="BL105" s="87">
        <f t="shared" si="261"/>
        <v>0</v>
      </c>
      <c r="BM105" s="87">
        <f t="shared" si="261"/>
        <v>0</v>
      </c>
      <c r="BN105" s="87">
        <f t="shared" si="261"/>
        <v>0</v>
      </c>
      <c r="BO105" s="87">
        <f t="shared" si="261"/>
        <v>0</v>
      </c>
      <c r="BP105" s="87">
        <f t="shared" si="261"/>
        <v>0</v>
      </c>
      <c r="BQ105" s="87"/>
      <c r="BR105" s="87"/>
      <c r="BS105" s="87"/>
      <c r="BT105" s="89"/>
    </row>
    <row r="106" spans="1:83" ht="30" x14ac:dyDescent="0.25">
      <c r="A106" s="65">
        <v>1</v>
      </c>
      <c r="B106" s="316" t="s">
        <v>400</v>
      </c>
      <c r="C106" s="38">
        <f>+D106+E106</f>
        <v>1426.2819999999999</v>
      </c>
      <c r="D106" s="317">
        <v>1426.2819999999999</v>
      </c>
      <c r="E106" s="223"/>
      <c r="F106" s="38">
        <f>+G106+AK106</f>
        <v>457.87299999999999</v>
      </c>
      <c r="G106" s="38">
        <f>SUM(H106:AJ106)</f>
        <v>457.87299999999999</v>
      </c>
      <c r="H106" s="393">
        <v>131.03299999999999</v>
      </c>
      <c r="I106" s="220"/>
      <c r="J106" s="220"/>
      <c r="K106" s="220"/>
      <c r="L106" s="220"/>
      <c r="M106" s="220"/>
      <c r="N106" s="220"/>
      <c r="O106" s="220"/>
      <c r="P106" s="220"/>
      <c r="Q106" s="220"/>
      <c r="R106" s="220"/>
      <c r="S106" s="220">
        <v>9.1959999999999997</v>
      </c>
      <c r="T106" s="480">
        <v>228.738</v>
      </c>
      <c r="U106" s="220"/>
      <c r="V106" s="220"/>
      <c r="W106" s="220"/>
      <c r="X106" s="220"/>
      <c r="Y106" s="220"/>
      <c r="Z106" s="220"/>
      <c r="AA106" s="220"/>
      <c r="AB106" s="220"/>
      <c r="AC106" s="220"/>
      <c r="AD106" s="220"/>
      <c r="AE106" s="220"/>
      <c r="AF106" s="220"/>
      <c r="AG106" s="220"/>
      <c r="AH106" s="220">
        <v>88.906000000000006</v>
      </c>
      <c r="AI106" s="220"/>
      <c r="AJ106" s="220"/>
      <c r="AK106" s="38">
        <f>SUM(AL106:BP106)</f>
        <v>0</v>
      </c>
      <c r="AL106" s="220"/>
      <c r="AM106" s="220"/>
      <c r="AN106" s="220"/>
      <c r="AO106" s="220"/>
      <c r="AP106" s="220"/>
      <c r="AQ106" s="220"/>
      <c r="AR106" s="220"/>
      <c r="AS106" s="220"/>
      <c r="AT106" s="220"/>
      <c r="AU106" s="220"/>
      <c r="AV106" s="220"/>
      <c r="AW106" s="220"/>
      <c r="AX106" s="220"/>
      <c r="AY106" s="220"/>
      <c r="AZ106" s="220"/>
      <c r="BA106" s="220"/>
      <c r="BB106" s="220"/>
      <c r="BC106" s="220"/>
      <c r="BD106" s="220"/>
      <c r="BE106" s="220"/>
      <c r="BF106" s="220"/>
      <c r="BG106" s="220"/>
      <c r="BH106" s="220"/>
      <c r="BI106" s="220"/>
      <c r="BJ106" s="220"/>
      <c r="BK106" s="220"/>
      <c r="BL106" s="220"/>
      <c r="BM106" s="220"/>
      <c r="BN106" s="220"/>
      <c r="BO106" s="220"/>
      <c r="BP106" s="220"/>
      <c r="BQ106" s="34"/>
      <c r="BR106" s="34"/>
      <c r="BS106" s="34"/>
      <c r="BT106" s="212" t="s">
        <v>659</v>
      </c>
      <c r="BU106" s="736">
        <f>+D106-F106</f>
        <v>968.40899999999988</v>
      </c>
    </row>
    <row r="107" spans="1:83" x14ac:dyDescent="0.25">
      <c r="A107" s="216">
        <v>2</v>
      </c>
      <c r="B107" s="72" t="s">
        <v>89</v>
      </c>
      <c r="C107" s="217">
        <f t="shared" ref="C107:BP107" si="262">C108+C110+C113</f>
        <v>4025</v>
      </c>
      <c r="D107" s="217">
        <f t="shared" si="262"/>
        <v>0</v>
      </c>
      <c r="E107" s="217">
        <f t="shared" si="262"/>
        <v>4025</v>
      </c>
      <c r="F107" s="217">
        <f t="shared" si="262"/>
        <v>3287.8109999999997</v>
      </c>
      <c r="G107" s="217">
        <f t="shared" si="262"/>
        <v>0</v>
      </c>
      <c r="H107" s="217">
        <f t="shared" si="262"/>
        <v>0</v>
      </c>
      <c r="I107" s="217">
        <f t="shared" si="262"/>
        <v>0</v>
      </c>
      <c r="J107" s="217">
        <f t="shared" si="262"/>
        <v>0</v>
      </c>
      <c r="K107" s="217">
        <f t="shared" si="262"/>
        <v>0</v>
      </c>
      <c r="L107" s="217">
        <f t="shared" si="262"/>
        <v>0</v>
      </c>
      <c r="M107" s="217">
        <f t="shared" si="262"/>
        <v>0</v>
      </c>
      <c r="N107" s="217">
        <f t="shared" si="262"/>
        <v>0</v>
      </c>
      <c r="O107" s="217">
        <f t="shared" si="262"/>
        <v>0</v>
      </c>
      <c r="P107" s="217">
        <f t="shared" si="262"/>
        <v>0</v>
      </c>
      <c r="Q107" s="217">
        <f t="shared" si="262"/>
        <v>0</v>
      </c>
      <c r="R107" s="217">
        <f t="shared" si="262"/>
        <v>0</v>
      </c>
      <c r="S107" s="217">
        <f t="shared" si="262"/>
        <v>0</v>
      </c>
      <c r="T107" s="217">
        <f t="shared" si="262"/>
        <v>0</v>
      </c>
      <c r="U107" s="217">
        <f t="shared" ref="U107:AI107" si="263">U108+U110+U113</f>
        <v>0</v>
      </c>
      <c r="V107" s="217">
        <f t="shared" si="263"/>
        <v>0</v>
      </c>
      <c r="W107" s="217">
        <f t="shared" si="263"/>
        <v>0</v>
      </c>
      <c r="X107" s="217">
        <f t="shared" si="263"/>
        <v>0</v>
      </c>
      <c r="Y107" s="217">
        <f t="shared" si="263"/>
        <v>0</v>
      </c>
      <c r="Z107" s="217">
        <f t="shared" si="263"/>
        <v>0</v>
      </c>
      <c r="AA107" s="217">
        <f t="shared" si="263"/>
        <v>0</v>
      </c>
      <c r="AB107" s="217">
        <f t="shared" si="263"/>
        <v>0</v>
      </c>
      <c r="AC107" s="217">
        <f t="shared" si="263"/>
        <v>0</v>
      </c>
      <c r="AD107" s="217">
        <f t="shared" si="263"/>
        <v>0</v>
      </c>
      <c r="AE107" s="217">
        <f t="shared" si="263"/>
        <v>0</v>
      </c>
      <c r="AF107" s="217">
        <f t="shared" si="263"/>
        <v>0</v>
      </c>
      <c r="AG107" s="217">
        <f t="shared" si="263"/>
        <v>0</v>
      </c>
      <c r="AH107" s="217">
        <f t="shared" si="263"/>
        <v>0</v>
      </c>
      <c r="AI107" s="217">
        <f t="shared" si="263"/>
        <v>0</v>
      </c>
      <c r="AJ107" s="217">
        <f t="shared" si="262"/>
        <v>0</v>
      </c>
      <c r="AK107" s="217">
        <f>AK108+AK110+AK113</f>
        <v>3287.8109999999997</v>
      </c>
      <c r="AL107" s="217">
        <f t="shared" si="262"/>
        <v>0</v>
      </c>
      <c r="AM107" s="217">
        <f t="shared" si="262"/>
        <v>0</v>
      </c>
      <c r="AN107" s="217">
        <f t="shared" si="262"/>
        <v>0</v>
      </c>
      <c r="AO107" s="217">
        <f t="shared" si="262"/>
        <v>1042.5620000000001</v>
      </c>
      <c r="AP107" s="217">
        <f t="shared" si="262"/>
        <v>925.25800000000004</v>
      </c>
      <c r="AQ107" s="217">
        <f t="shared" si="262"/>
        <v>24.387</v>
      </c>
      <c r="AR107" s="217">
        <f t="shared" si="262"/>
        <v>26.78</v>
      </c>
      <c r="AS107" s="217">
        <f t="shared" si="262"/>
        <v>0</v>
      </c>
      <c r="AT107" s="217">
        <f t="shared" si="262"/>
        <v>0</v>
      </c>
      <c r="AU107" s="217">
        <f t="shared" si="262"/>
        <v>0</v>
      </c>
      <c r="AV107" s="217">
        <f t="shared" si="262"/>
        <v>0</v>
      </c>
      <c r="AW107" s="217">
        <f t="shared" si="262"/>
        <v>0</v>
      </c>
      <c r="AX107" s="217">
        <f t="shared" si="262"/>
        <v>0</v>
      </c>
      <c r="AY107" s="217">
        <f t="shared" si="262"/>
        <v>0</v>
      </c>
      <c r="AZ107" s="217">
        <f t="shared" ref="AZ107:BO107" si="264">AZ108+AZ110+AZ113</f>
        <v>0</v>
      </c>
      <c r="BA107" s="217">
        <f t="shared" si="264"/>
        <v>0</v>
      </c>
      <c r="BB107" s="217">
        <f t="shared" si="264"/>
        <v>0</v>
      </c>
      <c r="BC107" s="217">
        <f t="shared" si="264"/>
        <v>0</v>
      </c>
      <c r="BD107" s="217">
        <f t="shared" si="264"/>
        <v>1233.2529999999999</v>
      </c>
      <c r="BE107" s="217">
        <f t="shared" si="264"/>
        <v>0</v>
      </c>
      <c r="BF107" s="217">
        <f t="shared" si="264"/>
        <v>0</v>
      </c>
      <c r="BG107" s="217">
        <f t="shared" si="264"/>
        <v>0</v>
      </c>
      <c r="BH107" s="217">
        <f t="shared" si="264"/>
        <v>0</v>
      </c>
      <c r="BI107" s="217">
        <f t="shared" si="264"/>
        <v>0</v>
      </c>
      <c r="BJ107" s="217">
        <f t="shared" si="264"/>
        <v>0</v>
      </c>
      <c r="BK107" s="217">
        <f t="shared" si="264"/>
        <v>4.7709999999999999</v>
      </c>
      <c r="BL107" s="217">
        <f t="shared" si="264"/>
        <v>0</v>
      </c>
      <c r="BM107" s="217">
        <f t="shared" si="264"/>
        <v>0</v>
      </c>
      <c r="BN107" s="217">
        <f t="shared" si="264"/>
        <v>0</v>
      </c>
      <c r="BO107" s="217">
        <f t="shared" si="264"/>
        <v>30.8</v>
      </c>
      <c r="BP107" s="217">
        <f t="shared" si="262"/>
        <v>0</v>
      </c>
      <c r="BQ107" s="34">
        <f t="shared" ref="BQ107:BQ115" si="265">+F107/C107*100</f>
        <v>81.684745341614899</v>
      </c>
      <c r="BR107" s="34"/>
      <c r="BS107" s="34">
        <f t="shared" ref="BS107:BS115" si="266">+AK107/E107*100</f>
        <v>81.684745341614899</v>
      </c>
      <c r="BT107" s="42"/>
    </row>
    <row r="108" spans="1:83" x14ac:dyDescent="0.25">
      <c r="A108" s="216" t="s">
        <v>6</v>
      </c>
      <c r="B108" s="72" t="s">
        <v>325</v>
      </c>
      <c r="C108" s="217">
        <f t="shared" ref="C108:BP108" si="267">SUM(C109:C109)</f>
        <v>0</v>
      </c>
      <c r="D108" s="217">
        <f t="shared" si="267"/>
        <v>0</v>
      </c>
      <c r="E108" s="217">
        <f t="shared" si="267"/>
        <v>0</v>
      </c>
      <c r="F108" s="217">
        <f t="shared" si="267"/>
        <v>0</v>
      </c>
      <c r="G108" s="217">
        <f t="shared" si="267"/>
        <v>0</v>
      </c>
      <c r="H108" s="217">
        <f t="shared" si="267"/>
        <v>0</v>
      </c>
      <c r="I108" s="217">
        <f t="shared" si="267"/>
        <v>0</v>
      </c>
      <c r="J108" s="217">
        <f t="shared" si="267"/>
        <v>0</v>
      </c>
      <c r="K108" s="217">
        <f t="shared" si="267"/>
        <v>0</v>
      </c>
      <c r="L108" s="217">
        <f t="shared" si="267"/>
        <v>0</v>
      </c>
      <c r="M108" s="217">
        <f t="shared" si="267"/>
        <v>0</v>
      </c>
      <c r="N108" s="217">
        <f t="shared" si="267"/>
        <v>0</v>
      </c>
      <c r="O108" s="217">
        <f t="shared" si="267"/>
        <v>0</v>
      </c>
      <c r="P108" s="217">
        <f t="shared" si="267"/>
        <v>0</v>
      </c>
      <c r="Q108" s="217">
        <f t="shared" si="267"/>
        <v>0</v>
      </c>
      <c r="R108" s="217">
        <f t="shared" si="267"/>
        <v>0</v>
      </c>
      <c r="S108" s="217">
        <f t="shared" si="267"/>
        <v>0</v>
      </c>
      <c r="T108" s="217">
        <f t="shared" si="267"/>
        <v>0</v>
      </c>
      <c r="U108" s="217">
        <f t="shared" si="267"/>
        <v>0</v>
      </c>
      <c r="V108" s="217">
        <f t="shared" si="267"/>
        <v>0</v>
      </c>
      <c r="W108" s="217">
        <f t="shared" si="267"/>
        <v>0</v>
      </c>
      <c r="X108" s="217">
        <f t="shared" si="267"/>
        <v>0</v>
      </c>
      <c r="Y108" s="217">
        <f t="shared" si="267"/>
        <v>0</v>
      </c>
      <c r="Z108" s="217">
        <f t="shared" si="267"/>
        <v>0</v>
      </c>
      <c r="AA108" s="217">
        <f t="shared" si="267"/>
        <v>0</v>
      </c>
      <c r="AB108" s="217">
        <f t="shared" si="267"/>
        <v>0</v>
      </c>
      <c r="AC108" s="217">
        <f t="shared" si="267"/>
        <v>0</v>
      </c>
      <c r="AD108" s="217">
        <f t="shared" si="267"/>
        <v>0</v>
      </c>
      <c r="AE108" s="217">
        <f t="shared" si="267"/>
        <v>0</v>
      </c>
      <c r="AF108" s="217">
        <f t="shared" si="267"/>
        <v>0</v>
      </c>
      <c r="AG108" s="217">
        <f t="shared" si="267"/>
        <v>0</v>
      </c>
      <c r="AH108" s="217">
        <f t="shared" si="267"/>
        <v>0</v>
      </c>
      <c r="AI108" s="217">
        <f t="shared" si="267"/>
        <v>0</v>
      </c>
      <c r="AJ108" s="217">
        <f t="shared" si="267"/>
        <v>0</v>
      </c>
      <c r="AK108" s="217">
        <f t="shared" si="267"/>
        <v>0</v>
      </c>
      <c r="AL108" s="217">
        <f t="shared" si="267"/>
        <v>0</v>
      </c>
      <c r="AM108" s="217">
        <f t="shared" si="267"/>
        <v>0</v>
      </c>
      <c r="AN108" s="217">
        <f t="shared" si="267"/>
        <v>0</v>
      </c>
      <c r="AO108" s="217">
        <f t="shared" si="267"/>
        <v>0</v>
      </c>
      <c r="AP108" s="217">
        <f t="shared" si="267"/>
        <v>0</v>
      </c>
      <c r="AQ108" s="217">
        <f t="shared" si="267"/>
        <v>0</v>
      </c>
      <c r="AR108" s="217">
        <f t="shared" si="267"/>
        <v>0</v>
      </c>
      <c r="AS108" s="217">
        <f t="shared" si="267"/>
        <v>0</v>
      </c>
      <c r="AT108" s="217">
        <f t="shared" si="267"/>
        <v>0</v>
      </c>
      <c r="AU108" s="217">
        <f t="shared" si="267"/>
        <v>0</v>
      </c>
      <c r="AV108" s="217">
        <f t="shared" si="267"/>
        <v>0</v>
      </c>
      <c r="AW108" s="217">
        <f t="shared" si="267"/>
        <v>0</v>
      </c>
      <c r="AX108" s="217">
        <f t="shared" si="267"/>
        <v>0</v>
      </c>
      <c r="AY108" s="217">
        <f t="shared" si="267"/>
        <v>0</v>
      </c>
      <c r="AZ108" s="217">
        <f t="shared" si="267"/>
        <v>0</v>
      </c>
      <c r="BA108" s="217">
        <f t="shared" si="267"/>
        <v>0</v>
      </c>
      <c r="BB108" s="217">
        <f t="shared" si="267"/>
        <v>0</v>
      </c>
      <c r="BC108" s="217">
        <f t="shared" si="267"/>
        <v>0</v>
      </c>
      <c r="BD108" s="217">
        <f t="shared" si="267"/>
        <v>0</v>
      </c>
      <c r="BE108" s="217">
        <f t="shared" si="267"/>
        <v>0</v>
      </c>
      <c r="BF108" s="217">
        <f t="shared" si="267"/>
        <v>0</v>
      </c>
      <c r="BG108" s="217">
        <f t="shared" si="267"/>
        <v>0</v>
      </c>
      <c r="BH108" s="217">
        <f t="shared" si="267"/>
        <v>0</v>
      </c>
      <c r="BI108" s="217">
        <f t="shared" si="267"/>
        <v>0</v>
      </c>
      <c r="BJ108" s="217">
        <f t="shared" si="267"/>
        <v>0</v>
      </c>
      <c r="BK108" s="217">
        <f t="shared" si="267"/>
        <v>0</v>
      </c>
      <c r="BL108" s="217">
        <f t="shared" si="267"/>
        <v>0</v>
      </c>
      <c r="BM108" s="217">
        <f t="shared" si="267"/>
        <v>0</v>
      </c>
      <c r="BN108" s="217">
        <f t="shared" si="267"/>
        <v>0</v>
      </c>
      <c r="BO108" s="217">
        <f t="shared" si="267"/>
        <v>0</v>
      </c>
      <c r="BP108" s="217">
        <f t="shared" si="267"/>
        <v>0</v>
      </c>
      <c r="BQ108" s="34" t="e">
        <f t="shared" si="265"/>
        <v>#DIV/0!</v>
      </c>
      <c r="BR108" s="34"/>
      <c r="BS108" s="34" t="e">
        <f t="shared" si="266"/>
        <v>#DIV/0!</v>
      </c>
      <c r="BT108" s="42"/>
    </row>
    <row r="109" spans="1:83" ht="28.5" customHeight="1" x14ac:dyDescent="0.25">
      <c r="A109" s="65">
        <v>1</v>
      </c>
      <c r="B109" s="35" t="s">
        <v>588</v>
      </c>
      <c r="C109" s="38">
        <f t="shared" ref="C109:C118" si="268">+D109+E109</f>
        <v>0</v>
      </c>
      <c r="D109" s="218"/>
      <c r="E109" s="219">
        <f>1000-1000</f>
        <v>0</v>
      </c>
      <c r="F109" s="38">
        <f>+G109+AK109</f>
        <v>0</v>
      </c>
      <c r="G109" s="38">
        <f>SUM(H109:AJ109)</f>
        <v>0</v>
      </c>
      <c r="H109" s="220"/>
      <c r="I109" s="220"/>
      <c r="J109" s="220"/>
      <c r="K109" s="220"/>
      <c r="L109" s="220"/>
      <c r="M109" s="220"/>
      <c r="N109" s="220"/>
      <c r="O109" s="220"/>
      <c r="P109" s="220"/>
      <c r="Q109" s="220"/>
      <c r="R109" s="220"/>
      <c r="S109" s="220"/>
      <c r="T109" s="220"/>
      <c r="U109" s="220"/>
      <c r="V109" s="220"/>
      <c r="W109" s="220"/>
      <c r="X109" s="220"/>
      <c r="Y109" s="220"/>
      <c r="Z109" s="220"/>
      <c r="AA109" s="220"/>
      <c r="AB109" s="220"/>
      <c r="AC109" s="220"/>
      <c r="AD109" s="220"/>
      <c r="AE109" s="220"/>
      <c r="AF109" s="220"/>
      <c r="AG109" s="220"/>
      <c r="AH109" s="220"/>
      <c r="AI109" s="220"/>
      <c r="AJ109" s="220"/>
      <c r="AK109" s="38">
        <f>SUM(AL109:BP109)</f>
        <v>0</v>
      </c>
      <c r="AL109" s="220"/>
      <c r="AM109" s="220"/>
      <c r="AN109" s="220"/>
      <c r="AO109" s="220"/>
      <c r="AP109" s="220"/>
      <c r="AQ109" s="220"/>
      <c r="AR109" s="220"/>
      <c r="AS109" s="220"/>
      <c r="AT109" s="220"/>
      <c r="AU109" s="220"/>
      <c r="AV109" s="220"/>
      <c r="AW109" s="220"/>
      <c r="AX109" s="220"/>
      <c r="AY109" s="220"/>
      <c r="AZ109" s="220"/>
      <c r="BA109" s="220"/>
      <c r="BB109" s="220"/>
      <c r="BC109" s="220"/>
      <c r="BD109" s="220"/>
      <c r="BE109" s="220"/>
      <c r="BF109" s="220"/>
      <c r="BG109" s="220"/>
      <c r="BH109" s="220"/>
      <c r="BI109" s="220"/>
      <c r="BJ109" s="220"/>
      <c r="BK109" s="220"/>
      <c r="BL109" s="220"/>
      <c r="BM109" s="220"/>
      <c r="BN109" s="220"/>
      <c r="BO109" s="220"/>
      <c r="BP109" s="220"/>
      <c r="BQ109" s="34"/>
      <c r="BR109" s="34"/>
      <c r="BS109" s="34"/>
      <c r="BT109" s="44"/>
    </row>
    <row r="110" spans="1:83" x14ac:dyDescent="0.25">
      <c r="A110" s="216" t="s">
        <v>6</v>
      </c>
      <c r="B110" s="221" t="s">
        <v>26</v>
      </c>
      <c r="C110" s="217">
        <f>SUM(C111:C112)</f>
        <v>1352.777</v>
      </c>
      <c r="D110" s="217">
        <f t="shared" ref="D110:BP110" si="269">SUM(D111:D112)</f>
        <v>0</v>
      </c>
      <c r="E110" s="217">
        <f t="shared" si="269"/>
        <v>1352.777</v>
      </c>
      <c r="F110" s="217">
        <f t="shared" si="269"/>
        <v>833.41</v>
      </c>
      <c r="G110" s="217">
        <f t="shared" si="269"/>
        <v>0</v>
      </c>
      <c r="H110" s="217">
        <f t="shared" si="269"/>
        <v>0</v>
      </c>
      <c r="I110" s="217">
        <f t="shared" si="269"/>
        <v>0</v>
      </c>
      <c r="J110" s="217">
        <f t="shared" si="269"/>
        <v>0</v>
      </c>
      <c r="K110" s="217">
        <f t="shared" si="269"/>
        <v>0</v>
      </c>
      <c r="L110" s="217">
        <f t="shared" si="269"/>
        <v>0</v>
      </c>
      <c r="M110" s="217">
        <f t="shared" si="269"/>
        <v>0</v>
      </c>
      <c r="N110" s="217">
        <f t="shared" si="269"/>
        <v>0</v>
      </c>
      <c r="O110" s="217">
        <f t="shared" si="269"/>
        <v>0</v>
      </c>
      <c r="P110" s="217">
        <f t="shared" si="269"/>
        <v>0</v>
      </c>
      <c r="Q110" s="217">
        <f t="shared" si="269"/>
        <v>0</v>
      </c>
      <c r="R110" s="217">
        <f t="shared" si="269"/>
        <v>0</v>
      </c>
      <c r="S110" s="217">
        <f t="shared" si="269"/>
        <v>0</v>
      </c>
      <c r="T110" s="217">
        <f t="shared" si="269"/>
        <v>0</v>
      </c>
      <c r="U110" s="217">
        <f t="shared" ref="U110:AI110" si="270">SUM(U111:U112)</f>
        <v>0</v>
      </c>
      <c r="V110" s="217">
        <f t="shared" si="270"/>
        <v>0</v>
      </c>
      <c r="W110" s="217">
        <f t="shared" si="270"/>
        <v>0</v>
      </c>
      <c r="X110" s="217">
        <f t="shared" si="270"/>
        <v>0</v>
      </c>
      <c r="Y110" s="217">
        <f t="shared" si="270"/>
        <v>0</v>
      </c>
      <c r="Z110" s="217">
        <f t="shared" si="270"/>
        <v>0</v>
      </c>
      <c r="AA110" s="217">
        <f t="shared" si="270"/>
        <v>0</v>
      </c>
      <c r="AB110" s="217">
        <f t="shared" si="270"/>
        <v>0</v>
      </c>
      <c r="AC110" s="217">
        <f t="shared" si="270"/>
        <v>0</v>
      </c>
      <c r="AD110" s="217">
        <f t="shared" si="270"/>
        <v>0</v>
      </c>
      <c r="AE110" s="217">
        <f t="shared" si="270"/>
        <v>0</v>
      </c>
      <c r="AF110" s="217">
        <f t="shared" si="270"/>
        <v>0</v>
      </c>
      <c r="AG110" s="217">
        <f t="shared" si="270"/>
        <v>0</v>
      </c>
      <c r="AH110" s="217">
        <f t="shared" si="270"/>
        <v>0</v>
      </c>
      <c r="AI110" s="217">
        <f t="shared" si="270"/>
        <v>0</v>
      </c>
      <c r="AJ110" s="217">
        <f t="shared" si="269"/>
        <v>0</v>
      </c>
      <c r="AK110" s="217">
        <f t="shared" si="269"/>
        <v>833.41</v>
      </c>
      <c r="AL110" s="217">
        <f t="shared" si="269"/>
        <v>0</v>
      </c>
      <c r="AM110" s="217">
        <f t="shared" si="269"/>
        <v>0</v>
      </c>
      <c r="AN110" s="217">
        <f t="shared" si="269"/>
        <v>0</v>
      </c>
      <c r="AO110" s="217">
        <f t="shared" si="269"/>
        <v>82.736999999999995</v>
      </c>
      <c r="AP110" s="217">
        <f t="shared" si="269"/>
        <v>695.48599999999999</v>
      </c>
      <c r="AQ110" s="217">
        <f t="shared" si="269"/>
        <v>24.387</v>
      </c>
      <c r="AR110" s="217">
        <f t="shared" si="269"/>
        <v>0</v>
      </c>
      <c r="AS110" s="217">
        <f t="shared" si="269"/>
        <v>0</v>
      </c>
      <c r="AT110" s="217">
        <f t="shared" si="269"/>
        <v>0</v>
      </c>
      <c r="AU110" s="217">
        <f t="shared" si="269"/>
        <v>0</v>
      </c>
      <c r="AV110" s="217">
        <f t="shared" si="269"/>
        <v>0</v>
      </c>
      <c r="AW110" s="217">
        <f t="shared" si="269"/>
        <v>0</v>
      </c>
      <c r="AX110" s="217">
        <f t="shared" si="269"/>
        <v>0</v>
      </c>
      <c r="AY110" s="217">
        <f t="shared" si="269"/>
        <v>0</v>
      </c>
      <c r="AZ110" s="217">
        <f t="shared" ref="AZ110:BO110" si="271">SUM(AZ111:AZ112)</f>
        <v>0</v>
      </c>
      <c r="BA110" s="217">
        <f t="shared" si="271"/>
        <v>0</v>
      </c>
      <c r="BB110" s="217">
        <f t="shared" si="271"/>
        <v>0</v>
      </c>
      <c r="BC110" s="217">
        <f t="shared" si="271"/>
        <v>0</v>
      </c>
      <c r="BD110" s="217">
        <f t="shared" si="271"/>
        <v>0</v>
      </c>
      <c r="BE110" s="217">
        <f t="shared" si="271"/>
        <v>0</v>
      </c>
      <c r="BF110" s="217">
        <f t="shared" si="271"/>
        <v>0</v>
      </c>
      <c r="BG110" s="217">
        <f t="shared" si="271"/>
        <v>0</v>
      </c>
      <c r="BH110" s="217">
        <f t="shared" si="271"/>
        <v>0</v>
      </c>
      <c r="BI110" s="217">
        <f t="shared" si="271"/>
        <v>0</v>
      </c>
      <c r="BJ110" s="217">
        <f t="shared" si="271"/>
        <v>0</v>
      </c>
      <c r="BK110" s="217">
        <f t="shared" si="271"/>
        <v>0</v>
      </c>
      <c r="BL110" s="217">
        <f t="shared" si="271"/>
        <v>0</v>
      </c>
      <c r="BM110" s="217">
        <f t="shared" si="271"/>
        <v>0</v>
      </c>
      <c r="BN110" s="217">
        <f t="shared" si="271"/>
        <v>0</v>
      </c>
      <c r="BO110" s="217">
        <f t="shared" si="271"/>
        <v>30.8</v>
      </c>
      <c r="BP110" s="217">
        <f t="shared" si="269"/>
        <v>0</v>
      </c>
      <c r="BQ110" s="34">
        <f t="shared" si="265"/>
        <v>61.607345482662701</v>
      </c>
      <c r="BR110" s="34"/>
      <c r="BS110" s="34">
        <f t="shared" si="266"/>
        <v>61.607345482662701</v>
      </c>
      <c r="BT110" s="42"/>
    </row>
    <row r="111" spans="1:83" x14ac:dyDescent="0.25">
      <c r="A111" s="65">
        <v>1</v>
      </c>
      <c r="B111" s="222" t="s">
        <v>327</v>
      </c>
      <c r="C111" s="38">
        <f>+D111+E111</f>
        <v>933.10199999999998</v>
      </c>
      <c r="D111" s="218"/>
      <c r="E111" s="223">
        <v>933.10199999999998</v>
      </c>
      <c r="F111" s="38">
        <f>+G111+AK111</f>
        <v>726.28599999999994</v>
      </c>
      <c r="G111" s="38">
        <f>SUM(H111:AJ111)</f>
        <v>0</v>
      </c>
      <c r="H111" s="220"/>
      <c r="I111" s="220"/>
      <c r="J111" s="220"/>
      <c r="K111" s="220"/>
      <c r="L111" s="220"/>
      <c r="M111" s="220"/>
      <c r="N111" s="220"/>
      <c r="O111" s="220"/>
      <c r="P111" s="220"/>
      <c r="Q111" s="220"/>
      <c r="R111" s="220"/>
      <c r="S111" s="220"/>
      <c r="T111" s="220"/>
      <c r="U111" s="220"/>
      <c r="V111" s="220"/>
      <c r="W111" s="220"/>
      <c r="X111" s="220"/>
      <c r="Y111" s="220"/>
      <c r="Z111" s="220"/>
      <c r="AA111" s="220"/>
      <c r="AB111" s="220"/>
      <c r="AC111" s="220"/>
      <c r="AD111" s="220"/>
      <c r="AE111" s="220"/>
      <c r="AF111" s="220"/>
      <c r="AG111" s="220"/>
      <c r="AH111" s="220"/>
      <c r="AI111" s="220"/>
      <c r="AJ111" s="220"/>
      <c r="AK111" s="38">
        <f>SUM(AL111:BP111)</f>
        <v>726.28599999999994</v>
      </c>
      <c r="AL111" s="220"/>
      <c r="AM111" s="220"/>
      <c r="AN111" s="220"/>
      <c r="AO111" s="220"/>
      <c r="AP111" s="466">
        <v>695.48599999999999</v>
      </c>
      <c r="AQ111" s="220"/>
      <c r="AR111" s="220"/>
      <c r="AS111" s="220"/>
      <c r="AT111" s="220"/>
      <c r="AU111" s="220"/>
      <c r="AV111" s="220"/>
      <c r="AW111" s="220"/>
      <c r="AX111" s="220"/>
      <c r="AY111" s="220"/>
      <c r="AZ111" s="220"/>
      <c r="BA111" s="220"/>
      <c r="BB111" s="220"/>
      <c r="BC111" s="220"/>
      <c r="BD111" s="220"/>
      <c r="BE111" s="220"/>
      <c r="BF111" s="220"/>
      <c r="BG111" s="220"/>
      <c r="BH111" s="220"/>
      <c r="BI111" s="220"/>
      <c r="BJ111" s="220"/>
      <c r="BK111" s="220"/>
      <c r="BL111" s="220"/>
      <c r="BM111" s="220"/>
      <c r="BN111" s="220"/>
      <c r="BO111" s="220">
        <v>30.8</v>
      </c>
      <c r="BP111" s="220"/>
      <c r="BQ111" s="34">
        <f t="shared" si="265"/>
        <v>77.835649264496269</v>
      </c>
      <c r="BR111" s="34"/>
      <c r="BS111" s="34">
        <f t="shared" si="266"/>
        <v>77.835649264496269</v>
      </c>
      <c r="BT111" s="42"/>
    </row>
    <row r="112" spans="1:83" ht="45" x14ac:dyDescent="0.25">
      <c r="A112" s="65">
        <v>2</v>
      </c>
      <c r="B112" s="35" t="s">
        <v>328</v>
      </c>
      <c r="C112" s="38">
        <f t="shared" si="268"/>
        <v>419.67500000000018</v>
      </c>
      <c r="D112" s="218"/>
      <c r="E112" s="479">
        <v>419.67500000000018</v>
      </c>
      <c r="F112" s="38">
        <f>+G112+AK112</f>
        <v>107.124</v>
      </c>
      <c r="G112" s="38">
        <f>SUM(H112:AJ112)</f>
        <v>0</v>
      </c>
      <c r="H112" s="220"/>
      <c r="I112" s="220"/>
      <c r="J112" s="220"/>
      <c r="K112" s="220"/>
      <c r="L112" s="220"/>
      <c r="M112" s="220"/>
      <c r="N112" s="220"/>
      <c r="O112" s="220"/>
      <c r="P112" s="220"/>
      <c r="Q112" s="220"/>
      <c r="R112" s="220"/>
      <c r="S112" s="220"/>
      <c r="T112" s="220"/>
      <c r="U112" s="220"/>
      <c r="V112" s="220"/>
      <c r="W112" s="220"/>
      <c r="X112" s="220"/>
      <c r="Y112" s="220"/>
      <c r="Z112" s="220"/>
      <c r="AA112" s="220"/>
      <c r="AB112" s="220"/>
      <c r="AC112" s="220"/>
      <c r="AD112" s="220"/>
      <c r="AE112" s="220"/>
      <c r="AF112" s="220"/>
      <c r="AG112" s="220"/>
      <c r="AH112" s="220"/>
      <c r="AI112" s="220"/>
      <c r="AJ112" s="220"/>
      <c r="AK112" s="38">
        <f t="shared" ref="AK112:AK118" si="272">SUM(AL112:BP112)</f>
        <v>107.124</v>
      </c>
      <c r="AL112" s="220"/>
      <c r="AM112" s="220"/>
      <c r="AN112" s="220"/>
      <c r="AO112" s="480">
        <v>82.736999999999995</v>
      </c>
      <c r="AP112" s="220"/>
      <c r="AQ112" s="393">
        <v>24.387</v>
      </c>
      <c r="AR112" s="220"/>
      <c r="AS112" s="220"/>
      <c r="AT112" s="220"/>
      <c r="AU112" s="220"/>
      <c r="AV112" s="220"/>
      <c r="AW112" s="220"/>
      <c r="AX112" s="220"/>
      <c r="AY112" s="220"/>
      <c r="AZ112" s="220"/>
      <c r="BA112" s="220"/>
      <c r="BB112" s="220"/>
      <c r="BC112" s="220"/>
      <c r="BD112" s="220"/>
      <c r="BE112" s="220"/>
      <c r="BF112" s="220"/>
      <c r="BG112" s="220"/>
      <c r="BH112" s="220"/>
      <c r="BI112" s="220"/>
      <c r="BJ112" s="220"/>
      <c r="BK112" s="220"/>
      <c r="BL112" s="220"/>
      <c r="BM112" s="220"/>
      <c r="BN112" s="220"/>
      <c r="BO112" s="220"/>
      <c r="BP112" s="220"/>
      <c r="BQ112" s="34">
        <f t="shared" si="265"/>
        <v>25.525466134508832</v>
      </c>
      <c r="BR112" s="34"/>
      <c r="BS112" s="34">
        <f t="shared" si="266"/>
        <v>25.525466134508832</v>
      </c>
      <c r="BT112" s="42"/>
    </row>
    <row r="113" spans="1:72" x14ac:dyDescent="0.25">
      <c r="A113" s="216" t="s">
        <v>6</v>
      </c>
      <c r="B113" s="110" t="s">
        <v>126</v>
      </c>
      <c r="C113" s="217">
        <f t="shared" ref="C113:I113" si="273">SUM(C114:C115)</f>
        <v>2672.223</v>
      </c>
      <c r="D113" s="217">
        <f t="shared" si="273"/>
        <v>0</v>
      </c>
      <c r="E113" s="217">
        <f t="shared" si="273"/>
        <v>2672.223</v>
      </c>
      <c r="F113" s="217">
        <f t="shared" si="273"/>
        <v>2454.4009999999998</v>
      </c>
      <c r="G113" s="217">
        <f t="shared" si="273"/>
        <v>0</v>
      </c>
      <c r="H113" s="217">
        <f t="shared" si="273"/>
        <v>0</v>
      </c>
      <c r="I113" s="217">
        <f t="shared" si="273"/>
        <v>0</v>
      </c>
      <c r="J113" s="217">
        <f t="shared" ref="J113:Q113" si="274">SUM(J114:J115)</f>
        <v>0</v>
      </c>
      <c r="K113" s="217">
        <f t="shared" si="274"/>
        <v>0</v>
      </c>
      <c r="L113" s="217">
        <f t="shared" si="274"/>
        <v>0</v>
      </c>
      <c r="M113" s="217">
        <f t="shared" si="274"/>
        <v>0</v>
      </c>
      <c r="N113" s="217">
        <f t="shared" si="274"/>
        <v>0</v>
      </c>
      <c r="O113" s="217">
        <f t="shared" si="274"/>
        <v>0</v>
      </c>
      <c r="P113" s="217">
        <f t="shared" si="274"/>
        <v>0</v>
      </c>
      <c r="Q113" s="217">
        <f t="shared" si="274"/>
        <v>0</v>
      </c>
      <c r="R113" s="217">
        <f>SUM(R114:R115)</f>
        <v>0</v>
      </c>
      <c r="S113" s="217">
        <f>SUM(S114:S115)</f>
        <v>0</v>
      </c>
      <c r="T113" s="217">
        <f t="shared" ref="T113:AA113" si="275">SUM(T114:T115)</f>
        <v>0</v>
      </c>
      <c r="U113" s="217">
        <f t="shared" si="275"/>
        <v>0</v>
      </c>
      <c r="V113" s="217">
        <f t="shared" si="275"/>
        <v>0</v>
      </c>
      <c r="W113" s="217">
        <f t="shared" si="275"/>
        <v>0</v>
      </c>
      <c r="X113" s="217">
        <f t="shared" si="275"/>
        <v>0</v>
      </c>
      <c r="Y113" s="217">
        <f t="shared" si="275"/>
        <v>0</v>
      </c>
      <c r="Z113" s="217">
        <f t="shared" si="275"/>
        <v>0</v>
      </c>
      <c r="AA113" s="217">
        <f t="shared" si="275"/>
        <v>0</v>
      </c>
      <c r="AB113" s="217">
        <f t="shared" ref="AB113:AM113" si="276">SUM(AB114:AB115)</f>
        <v>0</v>
      </c>
      <c r="AC113" s="217">
        <f t="shared" si="276"/>
        <v>0</v>
      </c>
      <c r="AD113" s="217">
        <f t="shared" ref="AD113:AI113" si="277">SUM(AD114:AD115)</f>
        <v>0</v>
      </c>
      <c r="AE113" s="217">
        <f t="shared" si="277"/>
        <v>0</v>
      </c>
      <c r="AF113" s="217">
        <f t="shared" si="277"/>
        <v>0</v>
      </c>
      <c r="AG113" s="217">
        <f t="shared" si="277"/>
        <v>0</v>
      </c>
      <c r="AH113" s="217">
        <f t="shared" si="277"/>
        <v>0</v>
      </c>
      <c r="AI113" s="217">
        <f t="shared" si="277"/>
        <v>0</v>
      </c>
      <c r="AJ113" s="217">
        <f t="shared" si="276"/>
        <v>0</v>
      </c>
      <c r="AK113" s="217">
        <f t="shared" si="276"/>
        <v>2454.4009999999998</v>
      </c>
      <c r="AL113" s="217">
        <f t="shared" si="276"/>
        <v>0</v>
      </c>
      <c r="AM113" s="217">
        <f t="shared" si="276"/>
        <v>0</v>
      </c>
      <c r="AN113" s="217">
        <f t="shared" ref="AN113:AU113" si="278">SUM(AN114:AN115)</f>
        <v>0</v>
      </c>
      <c r="AO113" s="217">
        <f t="shared" si="278"/>
        <v>959.82500000000005</v>
      </c>
      <c r="AP113" s="217">
        <f t="shared" si="278"/>
        <v>229.77199999999999</v>
      </c>
      <c r="AQ113" s="217">
        <f t="shared" si="278"/>
        <v>0</v>
      </c>
      <c r="AR113" s="217">
        <f t="shared" si="278"/>
        <v>26.78</v>
      </c>
      <c r="AS113" s="217">
        <f t="shared" si="278"/>
        <v>0</v>
      </c>
      <c r="AT113" s="217">
        <f t="shared" si="278"/>
        <v>0</v>
      </c>
      <c r="AU113" s="217">
        <f t="shared" si="278"/>
        <v>0</v>
      </c>
      <c r="AV113" s="217">
        <f t="shared" ref="AV113:BP113" si="279">SUM(AV114:AV115)</f>
        <v>0</v>
      </c>
      <c r="AW113" s="217">
        <f t="shared" si="279"/>
        <v>0</v>
      </c>
      <c r="AX113" s="217">
        <f t="shared" si="279"/>
        <v>0</v>
      </c>
      <c r="AY113" s="217">
        <f t="shared" si="279"/>
        <v>0</v>
      </c>
      <c r="AZ113" s="217">
        <f t="shared" si="279"/>
        <v>0</v>
      </c>
      <c r="BA113" s="217">
        <f t="shared" si="279"/>
        <v>0</v>
      </c>
      <c r="BB113" s="217">
        <f t="shared" si="279"/>
        <v>0</v>
      </c>
      <c r="BC113" s="217">
        <f t="shared" si="279"/>
        <v>0</v>
      </c>
      <c r="BD113" s="217">
        <f t="shared" si="279"/>
        <v>1233.2529999999999</v>
      </c>
      <c r="BE113" s="217">
        <f t="shared" si="279"/>
        <v>0</v>
      </c>
      <c r="BF113" s="217">
        <f t="shared" si="279"/>
        <v>0</v>
      </c>
      <c r="BG113" s="217">
        <f t="shared" ref="BG113" si="280">SUM(BG114:BG115)</f>
        <v>0</v>
      </c>
      <c r="BH113" s="217">
        <f>SUM(BH114:BH115)</f>
        <v>0</v>
      </c>
      <c r="BI113" s="217">
        <f>SUM(BI114:BI115)</f>
        <v>0</v>
      </c>
      <c r="BJ113" s="217">
        <f t="shared" ref="BJ113:BO113" si="281">SUM(BJ114:BJ115)</f>
        <v>0</v>
      </c>
      <c r="BK113" s="217">
        <f t="shared" si="281"/>
        <v>4.7709999999999999</v>
      </c>
      <c r="BL113" s="217">
        <f t="shared" si="281"/>
        <v>0</v>
      </c>
      <c r="BM113" s="217">
        <f t="shared" si="281"/>
        <v>0</v>
      </c>
      <c r="BN113" s="217">
        <f t="shared" si="281"/>
        <v>0</v>
      </c>
      <c r="BO113" s="217">
        <f t="shared" si="281"/>
        <v>0</v>
      </c>
      <c r="BP113" s="217">
        <f t="shared" si="279"/>
        <v>0</v>
      </c>
      <c r="BQ113" s="34">
        <f t="shared" si="265"/>
        <v>91.848659337188536</v>
      </c>
      <c r="BR113" s="34"/>
      <c r="BS113" s="34">
        <f t="shared" si="266"/>
        <v>91.848659337188536</v>
      </c>
      <c r="BT113" s="42"/>
    </row>
    <row r="114" spans="1:72" x14ac:dyDescent="0.25">
      <c r="A114" s="65">
        <v>1</v>
      </c>
      <c r="B114" s="224" t="s">
        <v>402</v>
      </c>
      <c r="C114" s="38">
        <f t="shared" si="268"/>
        <v>1350</v>
      </c>
      <c r="D114" s="218"/>
      <c r="E114" s="223">
        <v>1350</v>
      </c>
      <c r="F114" s="38">
        <f>+G114+AK114</f>
        <v>1267.232</v>
      </c>
      <c r="G114" s="38">
        <f>SUM(H114:AJ114)</f>
        <v>0</v>
      </c>
      <c r="H114" s="220"/>
      <c r="I114" s="220"/>
      <c r="J114" s="220"/>
      <c r="K114" s="220"/>
      <c r="L114" s="220"/>
      <c r="M114" s="220"/>
      <c r="N114" s="220"/>
      <c r="O114" s="220"/>
      <c r="P114" s="220"/>
      <c r="Q114" s="220"/>
      <c r="R114" s="220"/>
      <c r="S114" s="220"/>
      <c r="T114" s="220"/>
      <c r="U114" s="220"/>
      <c r="V114" s="220"/>
      <c r="W114" s="220"/>
      <c r="X114" s="220"/>
      <c r="Y114" s="220"/>
      <c r="Z114" s="220"/>
      <c r="AA114" s="220"/>
      <c r="AB114" s="220"/>
      <c r="AC114" s="220"/>
      <c r="AD114" s="220"/>
      <c r="AE114" s="220"/>
      <c r="AF114" s="220"/>
      <c r="AG114" s="220"/>
      <c r="AH114" s="220"/>
      <c r="AI114" s="220"/>
      <c r="AJ114" s="220"/>
      <c r="AK114" s="38">
        <f>SUM(AL114:BP114)</f>
        <v>1267.232</v>
      </c>
      <c r="AL114" s="220"/>
      <c r="AM114" s="220"/>
      <c r="AN114" s="220"/>
      <c r="AO114" s="220">
        <v>395.40199999999999</v>
      </c>
      <c r="AP114" s="220">
        <v>97.894000000000005</v>
      </c>
      <c r="AQ114" s="220"/>
      <c r="AR114" s="220">
        <v>26.78</v>
      </c>
      <c r="AS114" s="220"/>
      <c r="AT114" s="220"/>
      <c r="AU114" s="220"/>
      <c r="AV114" s="220"/>
      <c r="AW114" s="220"/>
      <c r="AX114" s="220"/>
      <c r="AY114" s="220"/>
      <c r="AZ114" s="220"/>
      <c r="BA114" s="220"/>
      <c r="BB114" s="220"/>
      <c r="BC114" s="220"/>
      <c r="BD114" s="220">
        <v>745.06399999999996</v>
      </c>
      <c r="BE114" s="220"/>
      <c r="BF114" s="220"/>
      <c r="BG114" s="220"/>
      <c r="BH114" s="220"/>
      <c r="BI114" s="220"/>
      <c r="BJ114" s="220"/>
      <c r="BK114" s="220">
        <v>2.0920000000000001</v>
      </c>
      <c r="BL114" s="220"/>
      <c r="BM114" s="220"/>
      <c r="BN114" s="220"/>
      <c r="BO114" s="220"/>
      <c r="BP114" s="220"/>
      <c r="BQ114" s="34">
        <f t="shared" si="265"/>
        <v>93.869037037037046</v>
      </c>
      <c r="BR114" s="34"/>
      <c r="BS114" s="34">
        <f t="shared" si="266"/>
        <v>93.869037037037046</v>
      </c>
      <c r="BT114" s="42"/>
    </row>
    <row r="115" spans="1:72" x14ac:dyDescent="0.25">
      <c r="A115" s="65">
        <v>2</v>
      </c>
      <c r="B115" s="224" t="s">
        <v>401</v>
      </c>
      <c r="C115" s="38">
        <f t="shared" si="268"/>
        <v>1322.223</v>
      </c>
      <c r="D115" s="218"/>
      <c r="E115" s="223">
        <v>1322.223</v>
      </c>
      <c r="F115" s="38">
        <f>+G115+AK115</f>
        <v>1187.1690000000001</v>
      </c>
      <c r="G115" s="38">
        <f>SUM(H115:AJ115)</f>
        <v>0</v>
      </c>
      <c r="H115" s="220"/>
      <c r="I115" s="220"/>
      <c r="J115" s="220"/>
      <c r="K115" s="220"/>
      <c r="L115" s="220"/>
      <c r="M115" s="220"/>
      <c r="N115" s="220"/>
      <c r="O115" s="220"/>
      <c r="P115" s="220"/>
      <c r="Q115" s="220"/>
      <c r="R115" s="220"/>
      <c r="S115" s="220"/>
      <c r="T115" s="220"/>
      <c r="U115" s="220"/>
      <c r="V115" s="220"/>
      <c r="W115" s="220"/>
      <c r="X115" s="220"/>
      <c r="Y115" s="220"/>
      <c r="Z115" s="220"/>
      <c r="AA115" s="220"/>
      <c r="AB115" s="220"/>
      <c r="AC115" s="220"/>
      <c r="AD115" s="220"/>
      <c r="AE115" s="220"/>
      <c r="AF115" s="220"/>
      <c r="AG115" s="220"/>
      <c r="AH115" s="220"/>
      <c r="AI115" s="220"/>
      <c r="AJ115" s="220"/>
      <c r="AK115" s="38">
        <f t="shared" si="272"/>
        <v>1187.1690000000001</v>
      </c>
      <c r="AL115" s="220"/>
      <c r="AM115" s="220"/>
      <c r="AN115" s="220"/>
      <c r="AO115" s="220">
        <v>564.423</v>
      </c>
      <c r="AP115" s="220">
        <v>131.87799999999999</v>
      </c>
      <c r="AQ115" s="220"/>
      <c r="AR115" s="220"/>
      <c r="AS115" s="220"/>
      <c r="AT115" s="220"/>
      <c r="AU115" s="220"/>
      <c r="AV115" s="220"/>
      <c r="AW115" s="220"/>
      <c r="AX115" s="220"/>
      <c r="AY115" s="220"/>
      <c r="AZ115" s="220"/>
      <c r="BA115" s="220"/>
      <c r="BB115" s="220"/>
      <c r="BC115" s="220"/>
      <c r="BD115" s="220">
        <v>488.18900000000002</v>
      </c>
      <c r="BE115" s="220"/>
      <c r="BF115" s="220"/>
      <c r="BG115" s="220"/>
      <c r="BH115" s="220"/>
      <c r="BI115" s="220"/>
      <c r="BJ115" s="220"/>
      <c r="BK115" s="220">
        <v>2.6789999999999998</v>
      </c>
      <c r="BL115" s="220"/>
      <c r="BM115" s="220"/>
      <c r="BN115" s="220"/>
      <c r="BO115" s="220"/>
      <c r="BP115" s="220"/>
      <c r="BQ115" s="34">
        <f t="shared" si="265"/>
        <v>89.785837941103736</v>
      </c>
      <c r="BR115" s="34"/>
      <c r="BS115" s="34">
        <f t="shared" si="266"/>
        <v>89.785837941103736</v>
      </c>
      <c r="BT115" s="42"/>
    </row>
    <row r="116" spans="1:72" x14ac:dyDescent="0.25">
      <c r="A116" s="216">
        <v>3</v>
      </c>
      <c r="B116" s="72" t="s">
        <v>219</v>
      </c>
      <c r="C116" s="217">
        <f t="shared" ref="C116:I116" si="282">SUM(C117:C118)</f>
        <v>3177.777</v>
      </c>
      <c r="D116" s="217">
        <f t="shared" si="282"/>
        <v>0</v>
      </c>
      <c r="E116" s="217">
        <f t="shared" si="282"/>
        <v>3177.777</v>
      </c>
      <c r="F116" s="217">
        <f t="shared" si="282"/>
        <v>647.83799999999997</v>
      </c>
      <c r="G116" s="217">
        <f t="shared" si="282"/>
        <v>0</v>
      </c>
      <c r="H116" s="217">
        <f t="shared" si="282"/>
        <v>0</v>
      </c>
      <c r="I116" s="217">
        <f t="shared" si="282"/>
        <v>0</v>
      </c>
      <c r="J116" s="217">
        <f t="shared" ref="J116:Q116" si="283">SUM(J117:J118)</f>
        <v>0</v>
      </c>
      <c r="K116" s="217">
        <f t="shared" si="283"/>
        <v>0</v>
      </c>
      <c r="L116" s="217">
        <f t="shared" si="283"/>
        <v>0</v>
      </c>
      <c r="M116" s="217">
        <f t="shared" si="283"/>
        <v>0</v>
      </c>
      <c r="N116" s="217">
        <f t="shared" si="283"/>
        <v>0</v>
      </c>
      <c r="O116" s="217">
        <f t="shared" si="283"/>
        <v>0</v>
      </c>
      <c r="P116" s="217">
        <f t="shared" si="283"/>
        <v>0</v>
      </c>
      <c r="Q116" s="217">
        <f t="shared" si="283"/>
        <v>0</v>
      </c>
      <c r="R116" s="217">
        <f>SUM(R117:R118)</f>
        <v>0</v>
      </c>
      <c r="S116" s="217">
        <f>SUM(S117:S118)</f>
        <v>0</v>
      </c>
      <c r="T116" s="217">
        <f t="shared" ref="T116:AA116" si="284">SUM(T117:T118)</f>
        <v>0</v>
      </c>
      <c r="U116" s="217">
        <f t="shared" si="284"/>
        <v>0</v>
      </c>
      <c r="V116" s="217">
        <f t="shared" si="284"/>
        <v>0</v>
      </c>
      <c r="W116" s="217">
        <f t="shared" si="284"/>
        <v>0</v>
      </c>
      <c r="X116" s="217">
        <f t="shared" si="284"/>
        <v>0</v>
      </c>
      <c r="Y116" s="217">
        <f t="shared" si="284"/>
        <v>0</v>
      </c>
      <c r="Z116" s="217">
        <f t="shared" si="284"/>
        <v>0</v>
      </c>
      <c r="AA116" s="217">
        <f t="shared" si="284"/>
        <v>0</v>
      </c>
      <c r="AB116" s="217">
        <f t="shared" ref="AB116:AM116" si="285">SUM(AB117:AB118)</f>
        <v>0</v>
      </c>
      <c r="AC116" s="217">
        <f t="shared" si="285"/>
        <v>0</v>
      </c>
      <c r="AD116" s="217">
        <f t="shared" ref="AD116:AI116" si="286">SUM(AD117:AD118)</f>
        <v>0</v>
      </c>
      <c r="AE116" s="217">
        <f t="shared" si="286"/>
        <v>0</v>
      </c>
      <c r="AF116" s="217">
        <f t="shared" si="286"/>
        <v>0</v>
      </c>
      <c r="AG116" s="217">
        <f t="shared" si="286"/>
        <v>0</v>
      </c>
      <c r="AH116" s="217">
        <f t="shared" si="286"/>
        <v>0</v>
      </c>
      <c r="AI116" s="217">
        <f t="shared" si="286"/>
        <v>0</v>
      </c>
      <c r="AJ116" s="217">
        <f t="shared" si="285"/>
        <v>0</v>
      </c>
      <c r="AK116" s="217">
        <f t="shared" si="285"/>
        <v>647.83799999999997</v>
      </c>
      <c r="AL116" s="217">
        <f t="shared" si="285"/>
        <v>0</v>
      </c>
      <c r="AM116" s="217">
        <f t="shared" si="285"/>
        <v>0</v>
      </c>
      <c r="AN116" s="217">
        <f t="shared" ref="AN116:AU116" si="287">SUM(AN117:AN118)</f>
        <v>0</v>
      </c>
      <c r="AO116" s="217">
        <f t="shared" si="287"/>
        <v>0</v>
      </c>
      <c r="AP116" s="217">
        <f t="shared" si="287"/>
        <v>634.572</v>
      </c>
      <c r="AQ116" s="217">
        <f t="shared" si="287"/>
        <v>0</v>
      </c>
      <c r="AR116" s="217">
        <f t="shared" si="287"/>
        <v>11.009</v>
      </c>
      <c r="AS116" s="217">
        <f t="shared" si="287"/>
        <v>0</v>
      </c>
      <c r="AT116" s="217">
        <f t="shared" si="287"/>
        <v>0</v>
      </c>
      <c r="AU116" s="217">
        <f t="shared" si="287"/>
        <v>0</v>
      </c>
      <c r="AV116" s="217">
        <f>SUM(AV117:AV118)</f>
        <v>0</v>
      </c>
      <c r="AW116" s="217">
        <f>SUM(AW117:AW118)</f>
        <v>0</v>
      </c>
      <c r="AX116" s="217">
        <f>SUM(AX117:AX118)</f>
        <v>0</v>
      </c>
      <c r="AY116" s="217">
        <f>SUM(AY117:AY118)</f>
        <v>0</v>
      </c>
      <c r="AZ116" s="217">
        <f t="shared" ref="AZ116:BF116" si="288">SUM(AZ117:AZ118)</f>
        <v>0</v>
      </c>
      <c r="BA116" s="217">
        <f t="shared" si="288"/>
        <v>0</v>
      </c>
      <c r="BB116" s="217">
        <f t="shared" si="288"/>
        <v>0</v>
      </c>
      <c r="BC116" s="217">
        <f t="shared" si="288"/>
        <v>0</v>
      </c>
      <c r="BD116" s="217">
        <f t="shared" si="288"/>
        <v>0</v>
      </c>
      <c r="BE116" s="217">
        <f t="shared" si="288"/>
        <v>0</v>
      </c>
      <c r="BF116" s="217">
        <f t="shared" si="288"/>
        <v>0</v>
      </c>
      <c r="BG116" s="217">
        <f>SUM(BG117:BG118)</f>
        <v>0</v>
      </c>
      <c r="BH116" s="217">
        <f>SUM(BH117:BH118)</f>
        <v>0</v>
      </c>
      <c r="BI116" s="217">
        <f>SUM(BI117:BI118)</f>
        <v>0</v>
      </c>
      <c r="BJ116" s="217">
        <f t="shared" ref="BJ116:BO116" si="289">SUM(BJ117:BJ118)</f>
        <v>0</v>
      </c>
      <c r="BK116" s="217">
        <f t="shared" si="289"/>
        <v>2.2570000000000001</v>
      </c>
      <c r="BL116" s="217">
        <f t="shared" si="289"/>
        <v>0</v>
      </c>
      <c r="BM116" s="217">
        <f t="shared" si="289"/>
        <v>0</v>
      </c>
      <c r="BN116" s="217">
        <f t="shared" si="289"/>
        <v>0</v>
      </c>
      <c r="BO116" s="217">
        <f t="shared" si="289"/>
        <v>0</v>
      </c>
      <c r="BP116" s="217">
        <f>SUM(BP117:BP118)</f>
        <v>0</v>
      </c>
      <c r="BQ116" s="34"/>
      <c r="BR116" s="34"/>
      <c r="BS116" s="34"/>
      <c r="BT116" s="42"/>
    </row>
    <row r="117" spans="1:72" x14ac:dyDescent="0.25">
      <c r="A117" s="65">
        <v>1</v>
      </c>
      <c r="B117" s="224" t="s">
        <v>401</v>
      </c>
      <c r="C117" s="38">
        <f>+D117+E117</f>
        <v>477.77699999999999</v>
      </c>
      <c r="D117" s="218"/>
      <c r="E117" s="223">
        <v>477.77699999999999</v>
      </c>
      <c r="F117" s="38">
        <f>+G117+AK117</f>
        <v>0</v>
      </c>
      <c r="G117" s="38">
        <f>SUM(H117:AJ117)</f>
        <v>0</v>
      </c>
      <c r="H117" s="220"/>
      <c r="I117" s="220"/>
      <c r="J117" s="220"/>
      <c r="K117" s="220"/>
      <c r="L117" s="220"/>
      <c r="M117" s="220"/>
      <c r="N117" s="220"/>
      <c r="O117" s="220"/>
      <c r="P117" s="220"/>
      <c r="Q117" s="220"/>
      <c r="R117" s="220"/>
      <c r="S117" s="220"/>
      <c r="T117" s="220"/>
      <c r="U117" s="220"/>
      <c r="V117" s="220"/>
      <c r="W117" s="220"/>
      <c r="X117" s="220"/>
      <c r="Y117" s="220"/>
      <c r="Z117" s="220"/>
      <c r="AA117" s="220"/>
      <c r="AB117" s="220"/>
      <c r="AC117" s="220"/>
      <c r="AD117" s="220"/>
      <c r="AE117" s="220"/>
      <c r="AF117" s="220"/>
      <c r="AG117" s="220"/>
      <c r="AH117" s="220"/>
      <c r="AI117" s="220"/>
      <c r="AJ117" s="220"/>
      <c r="AK117" s="38">
        <f>SUM(AL117:BP117)</f>
        <v>0</v>
      </c>
      <c r="AL117" s="220"/>
      <c r="AM117" s="220"/>
      <c r="AN117" s="220"/>
      <c r="AO117" s="220"/>
      <c r="AP117" s="220"/>
      <c r="AQ117" s="220"/>
      <c r="AR117" s="220"/>
      <c r="AS117" s="220"/>
      <c r="AT117" s="220"/>
      <c r="AU117" s="220"/>
      <c r="AV117" s="220"/>
      <c r="AW117" s="220"/>
      <c r="AX117" s="220"/>
      <c r="AY117" s="220"/>
      <c r="AZ117" s="220"/>
      <c r="BA117" s="220"/>
      <c r="BB117" s="220"/>
      <c r="BC117" s="220"/>
      <c r="BD117" s="220"/>
      <c r="BE117" s="220"/>
      <c r="BF117" s="220"/>
      <c r="BG117" s="220"/>
      <c r="BH117" s="220"/>
      <c r="BI117" s="220"/>
      <c r="BJ117" s="220"/>
      <c r="BK117" s="220"/>
      <c r="BL117" s="220"/>
      <c r="BM117" s="220"/>
      <c r="BN117" s="220"/>
      <c r="BO117" s="220"/>
      <c r="BP117" s="220"/>
      <c r="BQ117" s="34">
        <f t="shared" ref="BQ117:BQ125" si="290">+F117/C117*100</f>
        <v>0</v>
      </c>
      <c r="BR117" s="34"/>
      <c r="BS117" s="34">
        <f>+AK117/E117*100</f>
        <v>0</v>
      </c>
      <c r="BT117" s="42"/>
    </row>
    <row r="118" spans="1:72" x14ac:dyDescent="0.25">
      <c r="A118" s="65">
        <v>2</v>
      </c>
      <c r="B118" s="224" t="s">
        <v>329</v>
      </c>
      <c r="C118" s="38">
        <f t="shared" si="268"/>
        <v>2700</v>
      </c>
      <c r="D118" s="218"/>
      <c r="E118" s="223">
        <v>2700</v>
      </c>
      <c r="F118" s="38">
        <f>+G118+AK118</f>
        <v>647.83799999999997</v>
      </c>
      <c r="G118" s="38">
        <f>SUM(H118:AJ118)</f>
        <v>0</v>
      </c>
      <c r="H118" s="220"/>
      <c r="I118" s="220"/>
      <c r="J118" s="220"/>
      <c r="K118" s="220"/>
      <c r="L118" s="220"/>
      <c r="M118" s="220"/>
      <c r="N118" s="220"/>
      <c r="O118" s="220"/>
      <c r="P118" s="220"/>
      <c r="Q118" s="220"/>
      <c r="R118" s="220"/>
      <c r="S118" s="220"/>
      <c r="T118" s="220"/>
      <c r="U118" s="220"/>
      <c r="V118" s="220"/>
      <c r="W118" s="220"/>
      <c r="X118" s="220"/>
      <c r="Y118" s="220"/>
      <c r="Z118" s="220"/>
      <c r="AA118" s="220"/>
      <c r="AB118" s="220"/>
      <c r="AC118" s="220"/>
      <c r="AD118" s="220"/>
      <c r="AE118" s="220"/>
      <c r="AF118" s="220"/>
      <c r="AG118" s="220"/>
      <c r="AH118" s="220"/>
      <c r="AI118" s="220"/>
      <c r="AJ118" s="220"/>
      <c r="AK118" s="38">
        <f t="shared" si="272"/>
        <v>647.83799999999997</v>
      </c>
      <c r="AL118" s="220"/>
      <c r="AM118" s="220"/>
      <c r="AN118" s="220"/>
      <c r="AO118" s="220"/>
      <c r="AP118" s="220">
        <v>634.572</v>
      </c>
      <c r="AQ118" s="220"/>
      <c r="AR118" s="220">
        <v>11.009</v>
      </c>
      <c r="AS118" s="220"/>
      <c r="AT118" s="220"/>
      <c r="AU118" s="220"/>
      <c r="AV118" s="220"/>
      <c r="AW118" s="220"/>
      <c r="AX118" s="220"/>
      <c r="AY118" s="220"/>
      <c r="AZ118" s="220"/>
      <c r="BA118" s="220"/>
      <c r="BB118" s="220"/>
      <c r="BC118" s="220"/>
      <c r="BD118" s="220"/>
      <c r="BE118" s="220"/>
      <c r="BF118" s="220"/>
      <c r="BG118" s="220"/>
      <c r="BH118" s="220"/>
      <c r="BI118" s="220"/>
      <c r="BJ118" s="220"/>
      <c r="BK118" s="220">
        <v>2.2570000000000001</v>
      </c>
      <c r="BL118" s="220"/>
      <c r="BM118" s="220"/>
      <c r="BN118" s="220"/>
      <c r="BO118" s="220"/>
      <c r="BP118" s="220"/>
      <c r="BQ118" s="34">
        <f t="shared" si="290"/>
        <v>23.994</v>
      </c>
      <c r="BR118" s="34"/>
      <c r="BS118" s="34">
        <f>+AK118/E118*100</f>
        <v>23.994</v>
      </c>
      <c r="BT118" s="42"/>
    </row>
    <row r="119" spans="1:72" s="1" customFormat="1" ht="27" customHeight="1" x14ac:dyDescent="0.25">
      <c r="A119" s="227">
        <v>4</v>
      </c>
      <c r="B119" s="228" t="s">
        <v>332</v>
      </c>
      <c r="C119" s="87">
        <f t="shared" ref="C119:H119" si="291">C120+C121</f>
        <v>2689.2080000000001</v>
      </c>
      <c r="D119" s="87">
        <f t="shared" si="291"/>
        <v>2689.2080000000001</v>
      </c>
      <c r="E119" s="87">
        <f t="shared" si="291"/>
        <v>0</v>
      </c>
      <c r="F119" s="87">
        <f t="shared" si="291"/>
        <v>0</v>
      </c>
      <c r="G119" s="87">
        <f t="shared" si="291"/>
        <v>0</v>
      </c>
      <c r="H119" s="87">
        <f t="shared" si="291"/>
        <v>0</v>
      </c>
      <c r="I119" s="87">
        <f t="shared" ref="I119:Q119" si="292">I120+I121</f>
        <v>0</v>
      </c>
      <c r="J119" s="87">
        <f t="shared" si="292"/>
        <v>0</v>
      </c>
      <c r="K119" s="87">
        <f t="shared" si="292"/>
        <v>0</v>
      </c>
      <c r="L119" s="87">
        <f t="shared" si="292"/>
        <v>0</v>
      </c>
      <c r="M119" s="87">
        <f t="shared" si="292"/>
        <v>0</v>
      </c>
      <c r="N119" s="87">
        <f t="shared" si="292"/>
        <v>0</v>
      </c>
      <c r="O119" s="87">
        <f t="shared" si="292"/>
        <v>0</v>
      </c>
      <c r="P119" s="87">
        <f t="shared" si="292"/>
        <v>0</v>
      </c>
      <c r="Q119" s="87">
        <f t="shared" si="292"/>
        <v>0</v>
      </c>
      <c r="R119" s="87">
        <f>R120+R121</f>
        <v>0</v>
      </c>
      <c r="S119" s="87">
        <f>S120+S121</f>
        <v>0</v>
      </c>
      <c r="T119" s="87">
        <f t="shared" ref="T119:AA119" si="293">T120+T121</f>
        <v>0</v>
      </c>
      <c r="U119" s="87">
        <f t="shared" si="293"/>
        <v>0</v>
      </c>
      <c r="V119" s="87">
        <f t="shared" si="293"/>
        <v>0</v>
      </c>
      <c r="W119" s="87">
        <f t="shared" si="293"/>
        <v>0</v>
      </c>
      <c r="X119" s="87">
        <f t="shared" si="293"/>
        <v>0</v>
      </c>
      <c r="Y119" s="87">
        <f t="shared" si="293"/>
        <v>0</v>
      </c>
      <c r="Z119" s="87">
        <f t="shared" si="293"/>
        <v>0</v>
      </c>
      <c r="AA119" s="87">
        <f t="shared" si="293"/>
        <v>0</v>
      </c>
      <c r="AB119" s="87">
        <f t="shared" ref="AB119:AM119" si="294">AB120+AB121</f>
        <v>0</v>
      </c>
      <c r="AC119" s="87">
        <f t="shared" si="294"/>
        <v>0</v>
      </c>
      <c r="AD119" s="87">
        <f t="shared" ref="AD119:AI119" si="295">AD120+AD121</f>
        <v>0</v>
      </c>
      <c r="AE119" s="87">
        <f t="shared" si="295"/>
        <v>0</v>
      </c>
      <c r="AF119" s="87">
        <f t="shared" si="295"/>
        <v>0</v>
      </c>
      <c r="AG119" s="87">
        <f t="shared" si="295"/>
        <v>0</v>
      </c>
      <c r="AH119" s="87">
        <f t="shared" si="295"/>
        <v>0</v>
      </c>
      <c r="AI119" s="87">
        <f t="shared" si="295"/>
        <v>0</v>
      </c>
      <c r="AJ119" s="87">
        <f t="shared" si="294"/>
        <v>0</v>
      </c>
      <c r="AK119" s="87">
        <f t="shared" si="294"/>
        <v>0</v>
      </c>
      <c r="AL119" s="87">
        <f t="shared" si="294"/>
        <v>0</v>
      </c>
      <c r="AM119" s="87">
        <f t="shared" si="294"/>
        <v>0</v>
      </c>
      <c r="AN119" s="87">
        <f t="shared" ref="AN119:AU119" si="296">AN120+AN121</f>
        <v>0</v>
      </c>
      <c r="AO119" s="87">
        <f t="shared" si="296"/>
        <v>0</v>
      </c>
      <c r="AP119" s="87">
        <f t="shared" si="296"/>
        <v>0</v>
      </c>
      <c r="AQ119" s="87">
        <f t="shared" si="296"/>
        <v>0</v>
      </c>
      <c r="AR119" s="87">
        <f t="shared" si="296"/>
        <v>0</v>
      </c>
      <c r="AS119" s="87">
        <f t="shared" si="296"/>
        <v>0</v>
      </c>
      <c r="AT119" s="87">
        <f t="shared" si="296"/>
        <v>0</v>
      </c>
      <c r="AU119" s="87">
        <f t="shared" si="296"/>
        <v>0</v>
      </c>
      <c r="AV119" s="87">
        <f>AV120+AV121</f>
        <v>0</v>
      </c>
      <c r="AW119" s="87">
        <f>AW120+AW121</f>
        <v>0</v>
      </c>
      <c r="AX119" s="87">
        <f>AX120+AX121</f>
        <v>0</v>
      </c>
      <c r="AY119" s="87">
        <f t="shared" ref="AY119:BF119" si="297">AY120+AY121</f>
        <v>0</v>
      </c>
      <c r="AZ119" s="87">
        <f t="shared" si="297"/>
        <v>0</v>
      </c>
      <c r="BA119" s="87">
        <f t="shared" si="297"/>
        <v>0</v>
      </c>
      <c r="BB119" s="87">
        <f t="shared" si="297"/>
        <v>0</v>
      </c>
      <c r="BC119" s="87">
        <f t="shared" si="297"/>
        <v>0</v>
      </c>
      <c r="BD119" s="87">
        <f t="shared" si="297"/>
        <v>0</v>
      </c>
      <c r="BE119" s="87">
        <f t="shared" si="297"/>
        <v>0</v>
      </c>
      <c r="BF119" s="87">
        <f t="shared" si="297"/>
        <v>0</v>
      </c>
      <c r="BG119" s="87">
        <f>BG120+BG121</f>
        <v>0</v>
      </c>
      <c r="BH119" s="87">
        <f>BH120+BH121</f>
        <v>0</v>
      </c>
      <c r="BI119" s="87">
        <f>BI120+BI121</f>
        <v>0</v>
      </c>
      <c r="BJ119" s="87">
        <f t="shared" ref="BJ119:BO119" si="298">BJ120+BJ121</f>
        <v>0</v>
      </c>
      <c r="BK119" s="87">
        <f t="shared" si="298"/>
        <v>0</v>
      </c>
      <c r="BL119" s="87">
        <f t="shared" si="298"/>
        <v>0</v>
      </c>
      <c r="BM119" s="87">
        <f t="shared" si="298"/>
        <v>0</v>
      </c>
      <c r="BN119" s="87">
        <f t="shared" si="298"/>
        <v>0</v>
      </c>
      <c r="BO119" s="87">
        <f t="shared" si="298"/>
        <v>0</v>
      </c>
      <c r="BP119" s="87">
        <f>BP120+BP121</f>
        <v>0</v>
      </c>
      <c r="BQ119" s="34">
        <f t="shared" si="290"/>
        <v>0</v>
      </c>
      <c r="BR119" s="34">
        <f>+G119/D119*100</f>
        <v>0</v>
      </c>
      <c r="BS119" s="34"/>
      <c r="BT119" s="735" t="s">
        <v>660</v>
      </c>
    </row>
    <row r="120" spans="1:72" s="1" customFormat="1" x14ac:dyDescent="0.25">
      <c r="A120" s="229">
        <v>1</v>
      </c>
      <c r="B120" s="226" t="s">
        <v>333</v>
      </c>
      <c r="C120" s="38">
        <f>+D120+E120</f>
        <v>2013.924</v>
      </c>
      <c r="D120" s="30">
        <v>2013.924</v>
      </c>
      <c r="E120" s="223"/>
      <c r="F120" s="38">
        <f>+G120+AK120</f>
        <v>0</v>
      </c>
      <c r="G120" s="38">
        <f>SUM(H120:AJ120)</f>
        <v>0</v>
      </c>
      <c r="H120" s="218"/>
      <c r="I120" s="218"/>
      <c r="J120" s="218"/>
      <c r="K120" s="218"/>
      <c r="L120" s="218"/>
      <c r="M120" s="218"/>
      <c r="N120" s="218"/>
      <c r="O120" s="218"/>
      <c r="P120" s="218"/>
      <c r="Q120" s="218"/>
      <c r="R120" s="218"/>
      <c r="S120" s="218"/>
      <c r="T120" s="218"/>
      <c r="U120" s="218"/>
      <c r="V120" s="218"/>
      <c r="W120" s="218"/>
      <c r="X120" s="218"/>
      <c r="Y120" s="218"/>
      <c r="Z120" s="218"/>
      <c r="AA120" s="218"/>
      <c r="AB120" s="218"/>
      <c r="AC120" s="218"/>
      <c r="AD120" s="218"/>
      <c r="AE120" s="218"/>
      <c r="AF120" s="218"/>
      <c r="AG120" s="218"/>
      <c r="AH120" s="218"/>
      <c r="AI120" s="218"/>
      <c r="AJ120" s="218"/>
      <c r="AK120" s="38">
        <f>SUM(AL120:BP120)</f>
        <v>0</v>
      </c>
      <c r="AL120" s="218"/>
      <c r="AM120" s="218"/>
      <c r="AN120" s="218"/>
      <c r="AO120" s="218"/>
      <c r="AP120" s="218"/>
      <c r="AQ120" s="218"/>
      <c r="AR120" s="218"/>
      <c r="AS120" s="218"/>
      <c r="AT120" s="218"/>
      <c r="AU120" s="218"/>
      <c r="AV120" s="218"/>
      <c r="AW120" s="218"/>
      <c r="AX120" s="218"/>
      <c r="AY120" s="218"/>
      <c r="AZ120" s="218"/>
      <c r="BA120" s="218"/>
      <c r="BB120" s="218"/>
      <c r="BC120" s="218"/>
      <c r="BD120" s="218"/>
      <c r="BE120" s="218"/>
      <c r="BF120" s="218"/>
      <c r="BG120" s="218"/>
      <c r="BH120" s="218"/>
      <c r="BI120" s="218"/>
      <c r="BJ120" s="218"/>
      <c r="BK120" s="218"/>
      <c r="BL120" s="218"/>
      <c r="BM120" s="218"/>
      <c r="BN120" s="218"/>
      <c r="BO120" s="218"/>
      <c r="BP120" s="218"/>
      <c r="BQ120" s="34">
        <f t="shared" si="290"/>
        <v>0</v>
      </c>
      <c r="BR120" s="34">
        <f>+G120/D120*100</f>
        <v>0</v>
      </c>
      <c r="BS120" s="34"/>
      <c r="BT120" s="225"/>
    </row>
    <row r="121" spans="1:72" s="1" customFormat="1" x14ac:dyDescent="0.25">
      <c r="A121" s="229">
        <v>2</v>
      </c>
      <c r="B121" s="226" t="s">
        <v>334</v>
      </c>
      <c r="C121" s="38">
        <f>+D121+E121</f>
        <v>675.28399999999999</v>
      </c>
      <c r="D121" s="30">
        <v>675.28399999999999</v>
      </c>
      <c r="E121" s="223"/>
      <c r="F121" s="38">
        <f>+G121+AK121</f>
        <v>0</v>
      </c>
      <c r="G121" s="38">
        <f>SUM(H121:AJ121)</f>
        <v>0</v>
      </c>
      <c r="H121" s="218"/>
      <c r="I121" s="218"/>
      <c r="J121" s="218"/>
      <c r="K121" s="218"/>
      <c r="L121" s="218"/>
      <c r="M121" s="218"/>
      <c r="N121" s="218"/>
      <c r="O121" s="218"/>
      <c r="P121" s="218"/>
      <c r="Q121" s="218"/>
      <c r="R121" s="218"/>
      <c r="S121" s="218"/>
      <c r="T121" s="218"/>
      <c r="U121" s="218"/>
      <c r="V121" s="218"/>
      <c r="W121" s="218"/>
      <c r="X121" s="218"/>
      <c r="Y121" s="218"/>
      <c r="Z121" s="218"/>
      <c r="AA121" s="218"/>
      <c r="AB121" s="218"/>
      <c r="AC121" s="218"/>
      <c r="AD121" s="218"/>
      <c r="AE121" s="218"/>
      <c r="AF121" s="218"/>
      <c r="AG121" s="218"/>
      <c r="AH121" s="218"/>
      <c r="AI121" s="218"/>
      <c r="AJ121" s="218"/>
      <c r="AK121" s="38">
        <f>SUM(AL121:BP121)</f>
        <v>0</v>
      </c>
      <c r="AL121" s="218"/>
      <c r="AM121" s="218"/>
      <c r="AN121" s="218"/>
      <c r="AO121" s="218"/>
      <c r="AP121" s="218"/>
      <c r="AQ121" s="218"/>
      <c r="AR121" s="218"/>
      <c r="AS121" s="218"/>
      <c r="AT121" s="218"/>
      <c r="AU121" s="218"/>
      <c r="AV121" s="218"/>
      <c r="AW121" s="218"/>
      <c r="AX121" s="218"/>
      <c r="AY121" s="218"/>
      <c r="AZ121" s="218"/>
      <c r="BA121" s="218"/>
      <c r="BB121" s="218"/>
      <c r="BC121" s="218"/>
      <c r="BD121" s="218"/>
      <c r="BE121" s="218"/>
      <c r="BF121" s="218"/>
      <c r="BG121" s="218"/>
      <c r="BH121" s="218"/>
      <c r="BI121" s="218"/>
      <c r="BJ121" s="218"/>
      <c r="BK121" s="218"/>
      <c r="BL121" s="218"/>
      <c r="BM121" s="218"/>
      <c r="BN121" s="218"/>
      <c r="BO121" s="218"/>
      <c r="BP121" s="218"/>
      <c r="BQ121" s="34">
        <f t="shared" si="290"/>
        <v>0</v>
      </c>
      <c r="BR121" s="34">
        <f>+G121/D121*100</f>
        <v>0</v>
      </c>
      <c r="BS121" s="34"/>
      <c r="BT121" s="225"/>
    </row>
    <row r="122" spans="1:72" x14ac:dyDescent="0.25">
      <c r="A122" s="76" t="s">
        <v>21</v>
      </c>
      <c r="B122" s="77" t="s">
        <v>22</v>
      </c>
      <c r="C122" s="78">
        <f t="shared" ref="C122:H122" si="299">+C123+C131</f>
        <v>4228</v>
      </c>
      <c r="D122" s="73">
        <f t="shared" si="299"/>
        <v>0</v>
      </c>
      <c r="E122" s="73">
        <f t="shared" si="299"/>
        <v>4228</v>
      </c>
      <c r="F122" s="73">
        <f t="shared" si="299"/>
        <v>3911.8999999999996</v>
      </c>
      <c r="G122" s="73">
        <f t="shared" si="299"/>
        <v>0</v>
      </c>
      <c r="H122" s="73">
        <f t="shared" si="299"/>
        <v>0</v>
      </c>
      <c r="I122" s="73">
        <f t="shared" ref="I122:Q122" si="300">+I123+I131</f>
        <v>0</v>
      </c>
      <c r="J122" s="73">
        <f t="shared" si="300"/>
        <v>0</v>
      </c>
      <c r="K122" s="73">
        <f t="shared" si="300"/>
        <v>0</v>
      </c>
      <c r="L122" s="73">
        <f t="shared" si="300"/>
        <v>0</v>
      </c>
      <c r="M122" s="73">
        <f t="shared" si="300"/>
        <v>0</v>
      </c>
      <c r="N122" s="73">
        <f t="shared" si="300"/>
        <v>0</v>
      </c>
      <c r="O122" s="73">
        <f t="shared" si="300"/>
        <v>0</v>
      </c>
      <c r="P122" s="73">
        <f t="shared" si="300"/>
        <v>0</v>
      </c>
      <c r="Q122" s="73">
        <f t="shared" si="300"/>
        <v>0</v>
      </c>
      <c r="R122" s="73">
        <f>+R123+R131</f>
        <v>0</v>
      </c>
      <c r="S122" s="73">
        <f>+S123+S131</f>
        <v>0</v>
      </c>
      <c r="T122" s="73">
        <f t="shared" ref="T122:AA122" si="301">+T123+T131</f>
        <v>0</v>
      </c>
      <c r="U122" s="73">
        <f t="shared" si="301"/>
        <v>0</v>
      </c>
      <c r="V122" s="73">
        <f t="shared" si="301"/>
        <v>0</v>
      </c>
      <c r="W122" s="73">
        <f t="shared" si="301"/>
        <v>0</v>
      </c>
      <c r="X122" s="73">
        <f t="shared" si="301"/>
        <v>0</v>
      </c>
      <c r="Y122" s="73">
        <f t="shared" si="301"/>
        <v>0</v>
      </c>
      <c r="Z122" s="73">
        <f t="shared" si="301"/>
        <v>0</v>
      </c>
      <c r="AA122" s="73">
        <f t="shared" si="301"/>
        <v>0</v>
      </c>
      <c r="AB122" s="73">
        <f t="shared" ref="AB122:AM122" si="302">+AB123+AB131</f>
        <v>0</v>
      </c>
      <c r="AC122" s="73">
        <f t="shared" si="302"/>
        <v>0</v>
      </c>
      <c r="AD122" s="73">
        <f t="shared" ref="AD122:AI122" si="303">+AD123+AD131</f>
        <v>0</v>
      </c>
      <c r="AE122" s="73">
        <f t="shared" si="303"/>
        <v>0</v>
      </c>
      <c r="AF122" s="73">
        <f t="shared" si="303"/>
        <v>0</v>
      </c>
      <c r="AG122" s="73">
        <f t="shared" si="303"/>
        <v>0</v>
      </c>
      <c r="AH122" s="73">
        <f t="shared" si="303"/>
        <v>0</v>
      </c>
      <c r="AI122" s="73">
        <f t="shared" si="303"/>
        <v>0</v>
      </c>
      <c r="AJ122" s="73">
        <f t="shared" si="302"/>
        <v>0</v>
      </c>
      <c r="AK122" s="73">
        <f t="shared" si="302"/>
        <v>3911.8999999999996</v>
      </c>
      <c r="AL122" s="73">
        <f t="shared" si="302"/>
        <v>0</v>
      </c>
      <c r="AM122" s="73">
        <f t="shared" si="302"/>
        <v>0</v>
      </c>
      <c r="AN122" s="73">
        <f t="shared" ref="AN122:AU122" si="304">+AN123+AN131</f>
        <v>0</v>
      </c>
      <c r="AO122" s="73">
        <f t="shared" si="304"/>
        <v>1200.31</v>
      </c>
      <c r="AP122" s="73">
        <f t="shared" si="304"/>
        <v>599.05099999999993</v>
      </c>
      <c r="AQ122" s="73">
        <f t="shared" si="304"/>
        <v>427.822</v>
      </c>
      <c r="AR122" s="73">
        <f t="shared" si="304"/>
        <v>0</v>
      </c>
      <c r="AS122" s="73">
        <f t="shared" si="304"/>
        <v>0</v>
      </c>
      <c r="AT122" s="73">
        <f t="shared" si="304"/>
        <v>0</v>
      </c>
      <c r="AU122" s="73">
        <f t="shared" si="304"/>
        <v>0</v>
      </c>
      <c r="AV122" s="73">
        <f>+AV123+AV131</f>
        <v>0</v>
      </c>
      <c r="AW122" s="73">
        <f>+AW123+AW131</f>
        <v>0</v>
      </c>
      <c r="AX122" s="73">
        <f>+AX123+AX131</f>
        <v>0</v>
      </c>
      <c r="AY122" s="73">
        <f t="shared" ref="AY122:BF122" si="305">+AY123+AY131</f>
        <v>0</v>
      </c>
      <c r="AZ122" s="73">
        <f t="shared" si="305"/>
        <v>0</v>
      </c>
      <c r="BA122" s="73">
        <f t="shared" si="305"/>
        <v>0</v>
      </c>
      <c r="BB122" s="73">
        <f t="shared" si="305"/>
        <v>0</v>
      </c>
      <c r="BC122" s="73">
        <f t="shared" si="305"/>
        <v>0</v>
      </c>
      <c r="BD122" s="73">
        <f t="shared" si="305"/>
        <v>0</v>
      </c>
      <c r="BE122" s="73">
        <f t="shared" si="305"/>
        <v>0</v>
      </c>
      <c r="BF122" s="73">
        <f t="shared" si="305"/>
        <v>0</v>
      </c>
      <c r="BG122" s="73">
        <f>+BG123+BG131</f>
        <v>0</v>
      </c>
      <c r="BH122" s="73">
        <f>+BH123+BH131</f>
        <v>0</v>
      </c>
      <c r="BI122" s="73">
        <f>+BI123+BI131</f>
        <v>0</v>
      </c>
      <c r="BJ122" s="73">
        <f t="shared" ref="BJ122:BO122" si="306">+BJ123+BJ131</f>
        <v>759.149</v>
      </c>
      <c r="BK122" s="73">
        <f t="shared" si="306"/>
        <v>875.15299999999991</v>
      </c>
      <c r="BL122" s="73">
        <f t="shared" si="306"/>
        <v>37.518999999999998</v>
      </c>
      <c r="BM122" s="73">
        <f t="shared" si="306"/>
        <v>0</v>
      </c>
      <c r="BN122" s="73">
        <f t="shared" si="306"/>
        <v>0</v>
      </c>
      <c r="BO122" s="73">
        <f t="shared" si="306"/>
        <v>12.896000000000001</v>
      </c>
      <c r="BP122" s="73">
        <f>+BP123+BP131</f>
        <v>0</v>
      </c>
      <c r="BQ122" s="73">
        <f t="shared" si="290"/>
        <v>92.523651844843897</v>
      </c>
      <c r="BR122" s="73"/>
      <c r="BS122" s="73">
        <f>+AK122/E122*100</f>
        <v>92.523651844843897</v>
      </c>
      <c r="BT122" s="79"/>
    </row>
    <row r="123" spans="1:72" x14ac:dyDescent="0.25">
      <c r="A123" s="98" t="s">
        <v>23</v>
      </c>
      <c r="B123" s="99" t="s">
        <v>24</v>
      </c>
      <c r="C123" s="100">
        <f>+C124</f>
        <v>3093</v>
      </c>
      <c r="D123" s="100">
        <f t="shared" ref="D123:BP124" si="307">+D124</f>
        <v>0</v>
      </c>
      <c r="E123" s="100">
        <f t="shared" si="307"/>
        <v>3093</v>
      </c>
      <c r="F123" s="100">
        <f t="shared" si="307"/>
        <v>2929.5569999999998</v>
      </c>
      <c r="G123" s="100">
        <f t="shared" si="307"/>
        <v>0</v>
      </c>
      <c r="H123" s="100">
        <f t="shared" si="307"/>
        <v>0</v>
      </c>
      <c r="I123" s="100">
        <f t="shared" si="307"/>
        <v>0</v>
      </c>
      <c r="J123" s="100">
        <f t="shared" si="307"/>
        <v>0</v>
      </c>
      <c r="K123" s="100">
        <f t="shared" si="307"/>
        <v>0</v>
      </c>
      <c r="L123" s="100">
        <f t="shared" si="307"/>
        <v>0</v>
      </c>
      <c r="M123" s="100">
        <f t="shared" si="307"/>
        <v>0</v>
      </c>
      <c r="N123" s="100">
        <f t="shared" si="307"/>
        <v>0</v>
      </c>
      <c r="O123" s="100">
        <f t="shared" si="307"/>
        <v>0</v>
      </c>
      <c r="P123" s="100">
        <f t="shared" si="307"/>
        <v>0</v>
      </c>
      <c r="Q123" s="100">
        <f t="shared" si="307"/>
        <v>0</v>
      </c>
      <c r="R123" s="100">
        <f t="shared" si="307"/>
        <v>0</v>
      </c>
      <c r="S123" s="100">
        <f t="shared" si="307"/>
        <v>0</v>
      </c>
      <c r="T123" s="100">
        <f t="shared" si="307"/>
        <v>0</v>
      </c>
      <c r="U123" s="100">
        <f t="shared" si="307"/>
        <v>0</v>
      </c>
      <c r="V123" s="100">
        <f t="shared" si="307"/>
        <v>0</v>
      </c>
      <c r="W123" s="100">
        <f t="shared" si="307"/>
        <v>0</v>
      </c>
      <c r="X123" s="100">
        <f t="shared" si="307"/>
        <v>0</v>
      </c>
      <c r="Y123" s="100">
        <f t="shared" si="307"/>
        <v>0</v>
      </c>
      <c r="Z123" s="100">
        <f t="shared" si="307"/>
        <v>0</v>
      </c>
      <c r="AA123" s="100">
        <f t="shared" si="307"/>
        <v>0</v>
      </c>
      <c r="AB123" s="100">
        <f t="shared" si="307"/>
        <v>0</v>
      </c>
      <c r="AC123" s="100">
        <f t="shared" si="307"/>
        <v>0</v>
      </c>
      <c r="AD123" s="100">
        <f t="shared" si="307"/>
        <v>0</v>
      </c>
      <c r="AE123" s="100">
        <f t="shared" si="307"/>
        <v>0</v>
      </c>
      <c r="AF123" s="100">
        <f t="shared" si="307"/>
        <v>0</v>
      </c>
      <c r="AG123" s="100">
        <f t="shared" si="307"/>
        <v>0</v>
      </c>
      <c r="AH123" s="100">
        <f t="shared" si="307"/>
        <v>0</v>
      </c>
      <c r="AI123" s="100">
        <f t="shared" si="307"/>
        <v>0</v>
      </c>
      <c r="AJ123" s="100">
        <f t="shared" si="307"/>
        <v>0</v>
      </c>
      <c r="AK123" s="100">
        <f t="shared" si="307"/>
        <v>2929.5569999999998</v>
      </c>
      <c r="AL123" s="100">
        <f t="shared" si="307"/>
        <v>0</v>
      </c>
      <c r="AM123" s="100">
        <f t="shared" si="307"/>
        <v>0</v>
      </c>
      <c r="AN123" s="100">
        <f t="shared" si="307"/>
        <v>0</v>
      </c>
      <c r="AO123" s="100">
        <f t="shared" si="307"/>
        <v>646.49300000000005</v>
      </c>
      <c r="AP123" s="100">
        <f t="shared" si="307"/>
        <v>190.24299999999999</v>
      </c>
      <c r="AQ123" s="100">
        <f t="shared" si="307"/>
        <v>421</v>
      </c>
      <c r="AR123" s="100">
        <f t="shared" si="307"/>
        <v>0</v>
      </c>
      <c r="AS123" s="100">
        <f t="shared" si="307"/>
        <v>0</v>
      </c>
      <c r="AT123" s="100">
        <f t="shared" si="307"/>
        <v>0</v>
      </c>
      <c r="AU123" s="100">
        <f t="shared" si="307"/>
        <v>0</v>
      </c>
      <c r="AV123" s="100">
        <f t="shared" si="307"/>
        <v>0</v>
      </c>
      <c r="AW123" s="100">
        <f t="shared" si="307"/>
        <v>0</v>
      </c>
      <c r="AX123" s="100">
        <f t="shared" si="307"/>
        <v>0</v>
      </c>
      <c r="AY123" s="100">
        <f t="shared" si="307"/>
        <v>0</v>
      </c>
      <c r="AZ123" s="100">
        <f t="shared" si="307"/>
        <v>0</v>
      </c>
      <c r="BA123" s="100">
        <f t="shared" si="307"/>
        <v>0</v>
      </c>
      <c r="BB123" s="100">
        <f t="shared" si="307"/>
        <v>0</v>
      </c>
      <c r="BC123" s="100">
        <f t="shared" si="307"/>
        <v>0</v>
      </c>
      <c r="BD123" s="100">
        <f t="shared" si="307"/>
        <v>0</v>
      </c>
      <c r="BE123" s="100">
        <f t="shared" si="307"/>
        <v>0</v>
      </c>
      <c r="BF123" s="100">
        <f t="shared" si="307"/>
        <v>0</v>
      </c>
      <c r="BG123" s="100">
        <f t="shared" si="307"/>
        <v>0</v>
      </c>
      <c r="BH123" s="100">
        <f t="shared" si="307"/>
        <v>0</v>
      </c>
      <c r="BI123" s="100">
        <f t="shared" si="307"/>
        <v>0</v>
      </c>
      <c r="BJ123" s="100">
        <f t="shared" si="307"/>
        <v>759.149</v>
      </c>
      <c r="BK123" s="100">
        <f t="shared" si="307"/>
        <v>875.15299999999991</v>
      </c>
      <c r="BL123" s="100">
        <f t="shared" si="307"/>
        <v>37.518999999999998</v>
      </c>
      <c r="BM123" s="100">
        <f t="shared" si="307"/>
        <v>0</v>
      </c>
      <c r="BN123" s="100">
        <f t="shared" si="307"/>
        <v>0</v>
      </c>
      <c r="BO123" s="100">
        <f t="shared" si="307"/>
        <v>0</v>
      </c>
      <c r="BP123" s="100">
        <f t="shared" si="307"/>
        <v>0</v>
      </c>
      <c r="BQ123" s="101">
        <f t="shared" si="290"/>
        <v>94.715712900096989</v>
      </c>
      <c r="BR123" s="101"/>
      <c r="BS123" s="101">
        <f>+AK123/E123*100</f>
        <v>94.715712900096989</v>
      </c>
      <c r="BT123" s="102"/>
    </row>
    <row r="124" spans="1:72" x14ac:dyDescent="0.25">
      <c r="A124" s="85"/>
      <c r="B124" s="86" t="s">
        <v>35</v>
      </c>
      <c r="C124" s="230">
        <f>+C125</f>
        <v>3093</v>
      </c>
      <c r="D124" s="230">
        <f t="shared" si="307"/>
        <v>0</v>
      </c>
      <c r="E124" s="230">
        <f t="shared" si="307"/>
        <v>3093</v>
      </c>
      <c r="F124" s="230">
        <f t="shared" si="307"/>
        <v>2929.5569999999998</v>
      </c>
      <c r="G124" s="230">
        <f t="shared" si="307"/>
        <v>0</v>
      </c>
      <c r="H124" s="230">
        <f t="shared" si="307"/>
        <v>0</v>
      </c>
      <c r="I124" s="230">
        <f t="shared" si="307"/>
        <v>0</v>
      </c>
      <c r="J124" s="230">
        <f t="shared" si="307"/>
        <v>0</v>
      </c>
      <c r="K124" s="230">
        <f t="shared" si="307"/>
        <v>0</v>
      </c>
      <c r="L124" s="230">
        <f t="shared" si="307"/>
        <v>0</v>
      </c>
      <c r="M124" s="230">
        <f t="shared" si="307"/>
        <v>0</v>
      </c>
      <c r="N124" s="230">
        <f t="shared" si="307"/>
        <v>0</v>
      </c>
      <c r="O124" s="230">
        <f t="shared" si="307"/>
        <v>0</v>
      </c>
      <c r="P124" s="230">
        <f t="shared" si="307"/>
        <v>0</v>
      </c>
      <c r="Q124" s="230">
        <f t="shared" si="307"/>
        <v>0</v>
      </c>
      <c r="R124" s="230">
        <f t="shared" si="307"/>
        <v>0</v>
      </c>
      <c r="S124" s="230">
        <f t="shared" si="307"/>
        <v>0</v>
      </c>
      <c r="T124" s="230">
        <f t="shared" si="307"/>
        <v>0</v>
      </c>
      <c r="U124" s="230">
        <f t="shared" si="307"/>
        <v>0</v>
      </c>
      <c r="V124" s="230">
        <f t="shared" si="307"/>
        <v>0</v>
      </c>
      <c r="W124" s="230">
        <f t="shared" si="307"/>
        <v>0</v>
      </c>
      <c r="X124" s="230">
        <f t="shared" si="307"/>
        <v>0</v>
      </c>
      <c r="Y124" s="230">
        <f t="shared" si="307"/>
        <v>0</v>
      </c>
      <c r="Z124" s="230">
        <f t="shared" si="307"/>
        <v>0</v>
      </c>
      <c r="AA124" s="230">
        <f t="shared" si="307"/>
        <v>0</v>
      </c>
      <c r="AB124" s="230">
        <f t="shared" si="307"/>
        <v>0</v>
      </c>
      <c r="AC124" s="230">
        <f t="shared" si="307"/>
        <v>0</v>
      </c>
      <c r="AD124" s="230">
        <f t="shared" si="307"/>
        <v>0</v>
      </c>
      <c r="AE124" s="230">
        <f t="shared" si="307"/>
        <v>0</v>
      </c>
      <c r="AF124" s="230">
        <f t="shared" si="307"/>
        <v>0</v>
      </c>
      <c r="AG124" s="230">
        <f t="shared" si="307"/>
        <v>0</v>
      </c>
      <c r="AH124" s="230">
        <f t="shared" si="307"/>
        <v>0</v>
      </c>
      <c r="AI124" s="230">
        <f t="shared" si="307"/>
        <v>0</v>
      </c>
      <c r="AJ124" s="230">
        <f t="shared" si="307"/>
        <v>0</v>
      </c>
      <c r="AK124" s="230">
        <f t="shared" si="307"/>
        <v>2929.5569999999998</v>
      </c>
      <c r="AL124" s="230">
        <f t="shared" si="307"/>
        <v>0</v>
      </c>
      <c r="AM124" s="230">
        <f t="shared" si="307"/>
        <v>0</v>
      </c>
      <c r="AN124" s="230">
        <f t="shared" si="307"/>
        <v>0</v>
      </c>
      <c r="AO124" s="230">
        <f t="shared" si="307"/>
        <v>646.49300000000005</v>
      </c>
      <c r="AP124" s="230">
        <f t="shared" si="307"/>
        <v>190.24299999999999</v>
      </c>
      <c r="AQ124" s="230">
        <f t="shared" si="307"/>
        <v>421</v>
      </c>
      <c r="AR124" s="230">
        <f t="shared" si="307"/>
        <v>0</v>
      </c>
      <c r="AS124" s="230">
        <f t="shared" si="307"/>
        <v>0</v>
      </c>
      <c r="AT124" s="230">
        <f t="shared" si="307"/>
        <v>0</v>
      </c>
      <c r="AU124" s="230">
        <f t="shared" si="307"/>
        <v>0</v>
      </c>
      <c r="AV124" s="230">
        <f t="shared" si="307"/>
        <v>0</v>
      </c>
      <c r="AW124" s="230">
        <f t="shared" si="307"/>
        <v>0</v>
      </c>
      <c r="AX124" s="230">
        <f t="shared" si="307"/>
        <v>0</v>
      </c>
      <c r="AY124" s="230">
        <f t="shared" si="307"/>
        <v>0</v>
      </c>
      <c r="AZ124" s="230">
        <f t="shared" si="307"/>
        <v>0</v>
      </c>
      <c r="BA124" s="230">
        <f t="shared" si="307"/>
        <v>0</v>
      </c>
      <c r="BB124" s="230">
        <f t="shared" si="307"/>
        <v>0</v>
      </c>
      <c r="BC124" s="230">
        <f t="shared" si="307"/>
        <v>0</v>
      </c>
      <c r="BD124" s="230">
        <f t="shared" si="307"/>
        <v>0</v>
      </c>
      <c r="BE124" s="230">
        <f t="shared" si="307"/>
        <v>0</v>
      </c>
      <c r="BF124" s="230">
        <f t="shared" si="307"/>
        <v>0</v>
      </c>
      <c r="BG124" s="230">
        <f t="shared" si="307"/>
        <v>0</v>
      </c>
      <c r="BH124" s="230">
        <f t="shared" si="307"/>
        <v>0</v>
      </c>
      <c r="BI124" s="230">
        <f t="shared" si="307"/>
        <v>0</v>
      </c>
      <c r="BJ124" s="230">
        <f t="shared" si="307"/>
        <v>759.149</v>
      </c>
      <c r="BK124" s="230">
        <f t="shared" si="307"/>
        <v>875.15299999999991</v>
      </c>
      <c r="BL124" s="230">
        <f t="shared" si="307"/>
        <v>37.518999999999998</v>
      </c>
      <c r="BM124" s="230">
        <f t="shared" si="307"/>
        <v>0</v>
      </c>
      <c r="BN124" s="230">
        <f t="shared" si="307"/>
        <v>0</v>
      </c>
      <c r="BO124" s="230">
        <f t="shared" si="307"/>
        <v>0</v>
      </c>
      <c r="BP124" s="230">
        <f t="shared" si="307"/>
        <v>0</v>
      </c>
      <c r="BQ124" s="34">
        <f t="shared" si="290"/>
        <v>94.715712900096989</v>
      </c>
      <c r="BR124" s="34"/>
      <c r="BS124" s="34">
        <f>+AK124/E124*100</f>
        <v>94.715712900096989</v>
      </c>
      <c r="BT124" s="42"/>
    </row>
    <row r="125" spans="1:72" x14ac:dyDescent="0.25">
      <c r="A125" s="216" t="s">
        <v>6</v>
      </c>
      <c r="B125" s="110" t="s">
        <v>126</v>
      </c>
      <c r="C125" s="230">
        <f t="shared" ref="C125:I125" si="308">+C126+C128</f>
        <v>3093</v>
      </c>
      <c r="D125" s="230">
        <f t="shared" si="308"/>
        <v>0</v>
      </c>
      <c r="E125" s="230">
        <f t="shared" si="308"/>
        <v>3093</v>
      </c>
      <c r="F125" s="230">
        <f t="shared" si="308"/>
        <v>2929.5569999999998</v>
      </c>
      <c r="G125" s="230">
        <f t="shared" si="308"/>
        <v>0</v>
      </c>
      <c r="H125" s="230">
        <f t="shared" si="308"/>
        <v>0</v>
      </c>
      <c r="I125" s="230">
        <f t="shared" si="308"/>
        <v>0</v>
      </c>
      <c r="J125" s="230">
        <f t="shared" ref="J125:Q125" si="309">+J126+J128</f>
        <v>0</v>
      </c>
      <c r="K125" s="230">
        <f t="shared" si="309"/>
        <v>0</v>
      </c>
      <c r="L125" s="230">
        <f t="shared" si="309"/>
        <v>0</v>
      </c>
      <c r="M125" s="230">
        <f t="shared" si="309"/>
        <v>0</v>
      </c>
      <c r="N125" s="230">
        <f t="shared" si="309"/>
        <v>0</v>
      </c>
      <c r="O125" s="230">
        <f t="shared" si="309"/>
        <v>0</v>
      </c>
      <c r="P125" s="230">
        <f t="shared" si="309"/>
        <v>0</v>
      </c>
      <c r="Q125" s="230">
        <f t="shared" si="309"/>
        <v>0</v>
      </c>
      <c r="R125" s="230">
        <f t="shared" ref="R125:AV125" si="310">+R126+R128</f>
        <v>0</v>
      </c>
      <c r="S125" s="230">
        <f t="shared" si="310"/>
        <v>0</v>
      </c>
      <c r="T125" s="230">
        <f t="shared" si="310"/>
        <v>0</v>
      </c>
      <c r="U125" s="230">
        <f t="shared" si="310"/>
        <v>0</v>
      </c>
      <c r="V125" s="230">
        <f t="shared" si="310"/>
        <v>0</v>
      </c>
      <c r="W125" s="230">
        <f t="shared" si="310"/>
        <v>0</v>
      </c>
      <c r="X125" s="230">
        <f t="shared" si="310"/>
        <v>0</v>
      </c>
      <c r="Y125" s="230">
        <f t="shared" si="310"/>
        <v>0</v>
      </c>
      <c r="Z125" s="230">
        <f t="shared" si="310"/>
        <v>0</v>
      </c>
      <c r="AA125" s="230">
        <f>+AA126+AA128</f>
        <v>0</v>
      </c>
      <c r="AB125" s="230">
        <f t="shared" ref="AB125:AI125" si="311">+AB126+AB128</f>
        <v>0</v>
      </c>
      <c r="AC125" s="230">
        <f t="shared" si="311"/>
        <v>0</v>
      </c>
      <c r="AD125" s="230">
        <f t="shared" si="311"/>
        <v>0</v>
      </c>
      <c r="AE125" s="230">
        <f t="shared" si="311"/>
        <v>0</v>
      </c>
      <c r="AF125" s="230">
        <f t="shared" si="311"/>
        <v>0</v>
      </c>
      <c r="AG125" s="230">
        <f t="shared" si="311"/>
        <v>0</v>
      </c>
      <c r="AH125" s="230">
        <f t="shared" si="311"/>
        <v>0</v>
      </c>
      <c r="AI125" s="230">
        <f t="shared" si="311"/>
        <v>0</v>
      </c>
      <c r="AJ125" s="230">
        <f t="shared" si="310"/>
        <v>0</v>
      </c>
      <c r="AK125" s="230">
        <f t="shared" si="310"/>
        <v>2929.5569999999998</v>
      </c>
      <c r="AL125" s="230">
        <f t="shared" si="310"/>
        <v>0</v>
      </c>
      <c r="AM125" s="230">
        <f t="shared" si="310"/>
        <v>0</v>
      </c>
      <c r="AN125" s="230">
        <f t="shared" si="310"/>
        <v>0</v>
      </c>
      <c r="AO125" s="230">
        <f t="shared" si="310"/>
        <v>646.49300000000005</v>
      </c>
      <c r="AP125" s="230">
        <f t="shared" si="310"/>
        <v>190.24299999999999</v>
      </c>
      <c r="AQ125" s="230">
        <f t="shared" si="310"/>
        <v>421</v>
      </c>
      <c r="AR125" s="230">
        <f t="shared" si="310"/>
        <v>0</v>
      </c>
      <c r="AS125" s="230">
        <f t="shared" si="310"/>
        <v>0</v>
      </c>
      <c r="AT125" s="230">
        <f t="shared" si="310"/>
        <v>0</v>
      </c>
      <c r="AU125" s="230">
        <f t="shared" si="310"/>
        <v>0</v>
      </c>
      <c r="AV125" s="230">
        <f t="shared" si="310"/>
        <v>0</v>
      </c>
      <c r="AW125" s="230">
        <f t="shared" ref="AW125:BF125" si="312">+AW126+AW128</f>
        <v>0</v>
      </c>
      <c r="AX125" s="230">
        <f t="shared" si="312"/>
        <v>0</v>
      </c>
      <c r="AY125" s="230">
        <f t="shared" si="312"/>
        <v>0</v>
      </c>
      <c r="AZ125" s="230">
        <f t="shared" si="312"/>
        <v>0</v>
      </c>
      <c r="BA125" s="230">
        <f t="shared" si="312"/>
        <v>0</v>
      </c>
      <c r="BB125" s="230">
        <f t="shared" si="312"/>
        <v>0</v>
      </c>
      <c r="BC125" s="230">
        <f t="shared" si="312"/>
        <v>0</v>
      </c>
      <c r="BD125" s="230">
        <f t="shared" si="312"/>
        <v>0</v>
      </c>
      <c r="BE125" s="230">
        <f t="shared" si="312"/>
        <v>0</v>
      </c>
      <c r="BF125" s="230">
        <f t="shared" si="312"/>
        <v>0</v>
      </c>
      <c r="BG125" s="230">
        <f>+BG126+BG128</f>
        <v>0</v>
      </c>
      <c r="BH125" s="230">
        <f t="shared" ref="BH125:BO125" si="313">+BH126+BH128</f>
        <v>0</v>
      </c>
      <c r="BI125" s="230">
        <f t="shared" si="313"/>
        <v>0</v>
      </c>
      <c r="BJ125" s="230">
        <f t="shared" si="313"/>
        <v>759.149</v>
      </c>
      <c r="BK125" s="230">
        <f t="shared" si="313"/>
        <v>875.15299999999991</v>
      </c>
      <c r="BL125" s="230">
        <f t="shared" si="313"/>
        <v>37.518999999999998</v>
      </c>
      <c r="BM125" s="230">
        <f t="shared" si="313"/>
        <v>0</v>
      </c>
      <c r="BN125" s="230">
        <f t="shared" si="313"/>
        <v>0</v>
      </c>
      <c r="BO125" s="230">
        <f t="shared" si="313"/>
        <v>0</v>
      </c>
      <c r="BP125" s="230">
        <f>+BP126+BP128</f>
        <v>0</v>
      </c>
      <c r="BQ125" s="34">
        <f t="shared" si="290"/>
        <v>94.715712900096989</v>
      </c>
      <c r="BR125" s="34"/>
      <c r="BS125" s="34">
        <f>+AK125/E125*100</f>
        <v>94.715712900096989</v>
      </c>
      <c r="BT125" s="42"/>
    </row>
    <row r="126" spans="1:72" s="19" customFormat="1" x14ac:dyDescent="0.25">
      <c r="A126" s="308"/>
      <c r="B126" s="309" t="s">
        <v>403</v>
      </c>
      <c r="C126" s="310">
        <f>+C127</f>
        <v>421</v>
      </c>
      <c r="D126" s="310">
        <f>+D127</f>
        <v>0</v>
      </c>
      <c r="E126" s="310">
        <f>+E127</f>
        <v>421</v>
      </c>
      <c r="F126" s="310">
        <f t="shared" ref="F126:BP126" si="314">+F127</f>
        <v>326.24099999999999</v>
      </c>
      <c r="G126" s="310">
        <f t="shared" si="314"/>
        <v>0</v>
      </c>
      <c r="H126" s="310">
        <f t="shared" si="314"/>
        <v>0</v>
      </c>
      <c r="I126" s="310">
        <f t="shared" si="314"/>
        <v>0</v>
      </c>
      <c r="J126" s="310">
        <f t="shared" si="314"/>
        <v>0</v>
      </c>
      <c r="K126" s="310">
        <f t="shared" si="314"/>
        <v>0</v>
      </c>
      <c r="L126" s="310">
        <f t="shared" si="314"/>
        <v>0</v>
      </c>
      <c r="M126" s="310">
        <f t="shared" si="314"/>
        <v>0</v>
      </c>
      <c r="N126" s="310">
        <f t="shared" si="314"/>
        <v>0</v>
      </c>
      <c r="O126" s="310">
        <f t="shared" si="314"/>
        <v>0</v>
      </c>
      <c r="P126" s="310">
        <f t="shared" si="314"/>
        <v>0</v>
      </c>
      <c r="Q126" s="310">
        <f t="shared" si="314"/>
        <v>0</v>
      </c>
      <c r="R126" s="310">
        <f t="shared" si="314"/>
        <v>0</v>
      </c>
      <c r="S126" s="310">
        <f t="shared" si="314"/>
        <v>0</v>
      </c>
      <c r="T126" s="310">
        <f t="shared" si="314"/>
        <v>0</v>
      </c>
      <c r="U126" s="310">
        <f t="shared" si="314"/>
        <v>0</v>
      </c>
      <c r="V126" s="310">
        <f t="shared" si="314"/>
        <v>0</v>
      </c>
      <c r="W126" s="310">
        <f t="shared" si="314"/>
        <v>0</v>
      </c>
      <c r="X126" s="310">
        <f t="shared" si="314"/>
        <v>0</v>
      </c>
      <c r="Y126" s="310">
        <f t="shared" si="314"/>
        <v>0</v>
      </c>
      <c r="Z126" s="310">
        <f t="shared" si="314"/>
        <v>0</v>
      </c>
      <c r="AA126" s="310">
        <f t="shared" si="314"/>
        <v>0</v>
      </c>
      <c r="AB126" s="310">
        <f t="shared" si="314"/>
        <v>0</v>
      </c>
      <c r="AC126" s="310">
        <f t="shared" si="314"/>
        <v>0</v>
      </c>
      <c r="AD126" s="310">
        <f t="shared" si="314"/>
        <v>0</v>
      </c>
      <c r="AE126" s="310">
        <f t="shared" si="314"/>
        <v>0</v>
      </c>
      <c r="AF126" s="310">
        <f t="shared" si="314"/>
        <v>0</v>
      </c>
      <c r="AG126" s="310">
        <f t="shared" si="314"/>
        <v>0</v>
      </c>
      <c r="AH126" s="310">
        <f t="shared" si="314"/>
        <v>0</v>
      </c>
      <c r="AI126" s="310">
        <f t="shared" si="314"/>
        <v>0</v>
      </c>
      <c r="AJ126" s="310">
        <f t="shared" si="314"/>
        <v>0</v>
      </c>
      <c r="AK126" s="310">
        <f t="shared" si="314"/>
        <v>326.24099999999999</v>
      </c>
      <c r="AL126" s="310">
        <f t="shared" si="314"/>
        <v>0</v>
      </c>
      <c r="AM126" s="310">
        <f t="shared" si="314"/>
        <v>0</v>
      </c>
      <c r="AN126" s="310">
        <f t="shared" si="314"/>
        <v>0</v>
      </c>
      <c r="AO126" s="310">
        <f t="shared" si="314"/>
        <v>0</v>
      </c>
      <c r="AP126" s="310">
        <f t="shared" si="314"/>
        <v>0</v>
      </c>
      <c r="AQ126" s="310">
        <f t="shared" si="314"/>
        <v>0</v>
      </c>
      <c r="AR126" s="310">
        <f t="shared" si="314"/>
        <v>0</v>
      </c>
      <c r="AS126" s="310">
        <f t="shared" si="314"/>
        <v>0</v>
      </c>
      <c r="AT126" s="310">
        <f t="shared" si="314"/>
        <v>0</v>
      </c>
      <c r="AU126" s="310">
        <f t="shared" si="314"/>
        <v>0</v>
      </c>
      <c r="AV126" s="310">
        <f t="shared" si="314"/>
        <v>0</v>
      </c>
      <c r="AW126" s="310">
        <f t="shared" si="314"/>
        <v>0</v>
      </c>
      <c r="AX126" s="310">
        <f t="shared" si="314"/>
        <v>0</v>
      </c>
      <c r="AY126" s="310">
        <f t="shared" si="314"/>
        <v>0</v>
      </c>
      <c r="AZ126" s="310">
        <f t="shared" si="314"/>
        <v>0</v>
      </c>
      <c r="BA126" s="310">
        <f t="shared" si="314"/>
        <v>0</v>
      </c>
      <c r="BB126" s="310">
        <f t="shared" si="314"/>
        <v>0</v>
      </c>
      <c r="BC126" s="310">
        <f t="shared" si="314"/>
        <v>0</v>
      </c>
      <c r="BD126" s="310">
        <f t="shared" si="314"/>
        <v>0</v>
      </c>
      <c r="BE126" s="310">
        <f t="shared" si="314"/>
        <v>0</v>
      </c>
      <c r="BF126" s="310">
        <f t="shared" si="314"/>
        <v>0</v>
      </c>
      <c r="BG126" s="310">
        <f t="shared" si="314"/>
        <v>0</v>
      </c>
      <c r="BH126" s="310">
        <f t="shared" si="314"/>
        <v>0</v>
      </c>
      <c r="BI126" s="310">
        <f t="shared" si="314"/>
        <v>0</v>
      </c>
      <c r="BJ126" s="310">
        <f t="shared" si="314"/>
        <v>0</v>
      </c>
      <c r="BK126" s="310">
        <f t="shared" si="314"/>
        <v>326.24099999999999</v>
      </c>
      <c r="BL126" s="310">
        <f t="shared" si="314"/>
        <v>0</v>
      </c>
      <c r="BM126" s="310">
        <f t="shared" si="314"/>
        <v>0</v>
      </c>
      <c r="BN126" s="1070">
        <f t="shared" si="314"/>
        <v>0</v>
      </c>
      <c r="BO126" s="310">
        <f t="shared" si="314"/>
        <v>0</v>
      </c>
      <c r="BP126" s="310">
        <f t="shared" si="314"/>
        <v>0</v>
      </c>
      <c r="BQ126" s="311"/>
      <c r="BR126" s="311"/>
      <c r="BS126" s="311"/>
      <c r="BT126" s="312"/>
    </row>
    <row r="127" spans="1:72" x14ac:dyDescent="0.25">
      <c r="A127" s="231">
        <v>1</v>
      </c>
      <c r="B127" s="481" t="s">
        <v>485</v>
      </c>
      <c r="C127" s="38">
        <f>+D127+E127</f>
        <v>421</v>
      </c>
      <c r="D127" s="218"/>
      <c r="E127" s="482">
        <v>421</v>
      </c>
      <c r="F127" s="38">
        <f>+G127+AK127</f>
        <v>326.24099999999999</v>
      </c>
      <c r="G127" s="38">
        <f>SUM(H127:AJ127)</f>
        <v>0</v>
      </c>
      <c r="H127" s="220"/>
      <c r="I127" s="220"/>
      <c r="J127" s="220"/>
      <c r="K127" s="220"/>
      <c r="L127" s="220"/>
      <c r="M127" s="220"/>
      <c r="N127" s="220"/>
      <c r="O127" s="220"/>
      <c r="P127" s="220"/>
      <c r="Q127" s="220"/>
      <c r="R127" s="220"/>
      <c r="S127" s="220"/>
      <c r="T127" s="220"/>
      <c r="U127" s="220"/>
      <c r="V127" s="220"/>
      <c r="W127" s="220"/>
      <c r="X127" s="220"/>
      <c r="Y127" s="220"/>
      <c r="Z127" s="220"/>
      <c r="AA127" s="220"/>
      <c r="AB127" s="220"/>
      <c r="AC127" s="220"/>
      <c r="AD127" s="220"/>
      <c r="AE127" s="220"/>
      <c r="AF127" s="220"/>
      <c r="AG127" s="220"/>
      <c r="AH127" s="220"/>
      <c r="AI127" s="220"/>
      <c r="AJ127" s="220"/>
      <c r="AK127" s="38">
        <f>SUM(AL127:BP127)</f>
        <v>326.24099999999999</v>
      </c>
      <c r="AL127" s="220"/>
      <c r="AM127" s="220"/>
      <c r="AN127" s="220"/>
      <c r="AO127" s="220"/>
      <c r="AP127" s="220"/>
      <c r="AQ127" s="220"/>
      <c r="AR127" s="220"/>
      <c r="AS127" s="220"/>
      <c r="AT127" s="220"/>
      <c r="AU127" s="220"/>
      <c r="AV127" s="220"/>
      <c r="AW127" s="220"/>
      <c r="AX127" s="220"/>
      <c r="AY127" s="220"/>
      <c r="AZ127" s="220"/>
      <c r="BA127" s="220"/>
      <c r="BB127" s="220"/>
      <c r="BC127" s="220"/>
      <c r="BD127" s="220"/>
      <c r="BE127" s="220"/>
      <c r="BF127" s="220"/>
      <c r="BG127" s="220"/>
      <c r="BH127" s="220"/>
      <c r="BI127" s="220"/>
      <c r="BJ127" s="220"/>
      <c r="BK127" s="220">
        <v>326.24099999999999</v>
      </c>
      <c r="BL127" s="220"/>
      <c r="BM127" s="220"/>
      <c r="BN127" s="220"/>
      <c r="BO127" s="220"/>
      <c r="BP127" s="220"/>
      <c r="BQ127" s="34">
        <f t="shared" ref="BQ127:BQ136" si="315">+F127/C127*100</f>
        <v>77.491923990498819</v>
      </c>
      <c r="BR127" s="34"/>
      <c r="BS127" s="34">
        <f>+AK127/E127*100</f>
        <v>77.491923990498819</v>
      </c>
      <c r="BT127" s="42"/>
    </row>
    <row r="128" spans="1:72" s="315" customFormat="1" x14ac:dyDescent="0.25">
      <c r="A128" s="313"/>
      <c r="B128" s="318" t="s">
        <v>404</v>
      </c>
      <c r="C128" s="319">
        <f t="shared" ref="C128:H128" si="316">SUM(C129:C130)</f>
        <v>2672</v>
      </c>
      <c r="D128" s="319">
        <f t="shared" si="316"/>
        <v>0</v>
      </c>
      <c r="E128" s="319">
        <f t="shared" si="316"/>
        <v>2672</v>
      </c>
      <c r="F128" s="319">
        <f t="shared" si="316"/>
        <v>2603.3159999999998</v>
      </c>
      <c r="G128" s="319">
        <f t="shared" si="316"/>
        <v>0</v>
      </c>
      <c r="H128" s="319">
        <f t="shared" si="316"/>
        <v>0</v>
      </c>
      <c r="I128" s="319">
        <f t="shared" ref="I128:Q128" si="317">SUM(I129:I130)</f>
        <v>0</v>
      </c>
      <c r="J128" s="319">
        <f t="shared" si="317"/>
        <v>0</v>
      </c>
      <c r="K128" s="319">
        <f t="shared" si="317"/>
        <v>0</v>
      </c>
      <c r="L128" s="319">
        <f t="shared" si="317"/>
        <v>0</v>
      </c>
      <c r="M128" s="319">
        <f t="shared" si="317"/>
        <v>0</v>
      </c>
      <c r="N128" s="319">
        <f t="shared" si="317"/>
        <v>0</v>
      </c>
      <c r="O128" s="319">
        <f t="shared" si="317"/>
        <v>0</v>
      </c>
      <c r="P128" s="319">
        <f t="shared" si="317"/>
        <v>0</v>
      </c>
      <c r="Q128" s="319">
        <f t="shared" si="317"/>
        <v>0</v>
      </c>
      <c r="R128" s="319">
        <f>SUM(R129:R130)</f>
        <v>0</v>
      </c>
      <c r="S128" s="319">
        <f>SUM(S129:S130)</f>
        <v>0</v>
      </c>
      <c r="T128" s="319">
        <f t="shared" ref="T128:AA128" si="318">SUM(T129:T130)</f>
        <v>0</v>
      </c>
      <c r="U128" s="319">
        <f t="shared" si="318"/>
        <v>0</v>
      </c>
      <c r="V128" s="319">
        <f t="shared" si="318"/>
        <v>0</v>
      </c>
      <c r="W128" s="319">
        <f t="shared" si="318"/>
        <v>0</v>
      </c>
      <c r="X128" s="319">
        <f t="shared" si="318"/>
        <v>0</v>
      </c>
      <c r="Y128" s="319">
        <f t="shared" si="318"/>
        <v>0</v>
      </c>
      <c r="Z128" s="319">
        <f t="shared" si="318"/>
        <v>0</v>
      </c>
      <c r="AA128" s="319">
        <f t="shared" si="318"/>
        <v>0</v>
      </c>
      <c r="AB128" s="319">
        <f t="shared" ref="AB128:AM128" si="319">SUM(AB129:AB130)</f>
        <v>0</v>
      </c>
      <c r="AC128" s="319">
        <f t="shared" si="319"/>
        <v>0</v>
      </c>
      <c r="AD128" s="319">
        <f t="shared" ref="AD128:AI128" si="320">SUM(AD129:AD130)</f>
        <v>0</v>
      </c>
      <c r="AE128" s="319">
        <f t="shared" si="320"/>
        <v>0</v>
      </c>
      <c r="AF128" s="319">
        <f t="shared" si="320"/>
        <v>0</v>
      </c>
      <c r="AG128" s="319">
        <f t="shared" si="320"/>
        <v>0</v>
      </c>
      <c r="AH128" s="319">
        <f t="shared" si="320"/>
        <v>0</v>
      </c>
      <c r="AI128" s="319">
        <f t="shared" si="320"/>
        <v>0</v>
      </c>
      <c r="AJ128" s="319">
        <f t="shared" si="319"/>
        <v>0</v>
      </c>
      <c r="AK128" s="319">
        <f t="shared" si="319"/>
        <v>2603.3159999999998</v>
      </c>
      <c r="AL128" s="319">
        <f t="shared" si="319"/>
        <v>0</v>
      </c>
      <c r="AM128" s="319">
        <f t="shared" si="319"/>
        <v>0</v>
      </c>
      <c r="AN128" s="319">
        <f t="shared" ref="AN128:AU128" si="321">SUM(AN129:AN130)</f>
        <v>0</v>
      </c>
      <c r="AO128" s="319">
        <f t="shared" si="321"/>
        <v>646.49300000000005</v>
      </c>
      <c r="AP128" s="319">
        <f t="shared" si="321"/>
        <v>190.24299999999999</v>
      </c>
      <c r="AQ128" s="319">
        <f t="shared" si="321"/>
        <v>421</v>
      </c>
      <c r="AR128" s="319">
        <f t="shared" si="321"/>
        <v>0</v>
      </c>
      <c r="AS128" s="319">
        <f t="shared" si="321"/>
        <v>0</v>
      </c>
      <c r="AT128" s="319">
        <f t="shared" si="321"/>
        <v>0</v>
      </c>
      <c r="AU128" s="319">
        <f t="shared" si="321"/>
        <v>0</v>
      </c>
      <c r="AV128" s="319">
        <f>SUM(AV129:AV130)</f>
        <v>0</v>
      </c>
      <c r="AW128" s="319">
        <f>SUM(AW129:AW130)</f>
        <v>0</v>
      </c>
      <c r="AX128" s="319">
        <f>SUM(AX129:AX130)</f>
        <v>0</v>
      </c>
      <c r="AY128" s="319">
        <f t="shared" ref="AY128:BF128" si="322">SUM(AY129:AY130)</f>
        <v>0</v>
      </c>
      <c r="AZ128" s="319">
        <f t="shared" si="322"/>
        <v>0</v>
      </c>
      <c r="BA128" s="319">
        <f t="shared" si="322"/>
        <v>0</v>
      </c>
      <c r="BB128" s="319">
        <f t="shared" si="322"/>
        <v>0</v>
      </c>
      <c r="BC128" s="319">
        <f t="shared" si="322"/>
        <v>0</v>
      </c>
      <c r="BD128" s="319">
        <f t="shared" si="322"/>
        <v>0</v>
      </c>
      <c r="BE128" s="319">
        <f t="shared" si="322"/>
        <v>0</v>
      </c>
      <c r="BF128" s="319">
        <f t="shared" si="322"/>
        <v>0</v>
      </c>
      <c r="BG128" s="319">
        <f>SUM(BG129:BG130)</f>
        <v>0</v>
      </c>
      <c r="BH128" s="319">
        <f>SUM(BH129:BH130)</f>
        <v>0</v>
      </c>
      <c r="BI128" s="319">
        <f>SUM(BI129:BI130)</f>
        <v>0</v>
      </c>
      <c r="BJ128" s="319">
        <f t="shared" ref="BJ128:BO128" si="323">SUM(BJ129:BJ130)</f>
        <v>759.149</v>
      </c>
      <c r="BK128" s="319">
        <f t="shared" si="323"/>
        <v>548.91199999999992</v>
      </c>
      <c r="BL128" s="319">
        <f t="shared" si="323"/>
        <v>37.518999999999998</v>
      </c>
      <c r="BM128" s="319">
        <f t="shared" si="323"/>
        <v>0</v>
      </c>
      <c r="BN128" s="1071">
        <f t="shared" si="323"/>
        <v>0</v>
      </c>
      <c r="BO128" s="319">
        <f t="shared" si="323"/>
        <v>0</v>
      </c>
      <c r="BP128" s="319">
        <f>SUM(BP129:BP130)</f>
        <v>0</v>
      </c>
      <c r="BQ128" s="88">
        <f t="shared" si="315"/>
        <v>97.429491017964068</v>
      </c>
      <c r="BR128" s="88"/>
      <c r="BS128" s="88">
        <f>+H128/E128*100</f>
        <v>0</v>
      </c>
      <c r="BT128" s="314"/>
    </row>
    <row r="129" spans="1:72" x14ac:dyDescent="0.25">
      <c r="A129" s="231">
        <v>1</v>
      </c>
      <c r="B129" s="481" t="s">
        <v>485</v>
      </c>
      <c r="C129" s="38">
        <f>+D129+E129</f>
        <v>1205</v>
      </c>
      <c r="D129" s="218"/>
      <c r="E129" s="482">
        <f>1626-421</f>
        <v>1205</v>
      </c>
      <c r="F129" s="38">
        <f>+G129+AK129</f>
        <v>1205</v>
      </c>
      <c r="G129" s="38"/>
      <c r="H129" s="220"/>
      <c r="I129" s="220"/>
      <c r="J129" s="220"/>
      <c r="K129" s="220"/>
      <c r="L129" s="220"/>
      <c r="M129" s="220"/>
      <c r="N129" s="220"/>
      <c r="O129" s="220"/>
      <c r="P129" s="220"/>
      <c r="Q129" s="220"/>
      <c r="R129" s="220"/>
      <c r="S129" s="220"/>
      <c r="T129" s="220"/>
      <c r="U129" s="220"/>
      <c r="V129" s="220"/>
      <c r="W129" s="220"/>
      <c r="X129" s="220"/>
      <c r="Y129" s="220"/>
      <c r="Z129" s="220"/>
      <c r="AA129" s="220"/>
      <c r="AB129" s="220"/>
      <c r="AC129" s="220"/>
      <c r="AD129" s="220"/>
      <c r="AE129" s="220"/>
      <c r="AF129" s="220"/>
      <c r="AG129" s="220"/>
      <c r="AH129" s="220"/>
      <c r="AI129" s="220"/>
      <c r="AJ129" s="220"/>
      <c r="AK129" s="38">
        <f>SUM(AL129:BP129)</f>
        <v>1205</v>
      </c>
      <c r="AL129" s="220"/>
      <c r="AM129" s="220"/>
      <c r="AN129" s="220"/>
      <c r="AO129" s="220">
        <v>47</v>
      </c>
      <c r="AP129" s="220">
        <v>190.24299999999999</v>
      </c>
      <c r="AQ129" s="220">
        <v>421</v>
      </c>
      <c r="AR129" s="220"/>
      <c r="AS129" s="220"/>
      <c r="AT129" s="220"/>
      <c r="AU129" s="220"/>
      <c r="AV129" s="220"/>
      <c r="AW129" s="220"/>
      <c r="AX129" s="220"/>
      <c r="AY129" s="220"/>
      <c r="AZ129" s="220"/>
      <c r="BA129" s="220"/>
      <c r="BB129" s="220"/>
      <c r="BC129" s="220"/>
      <c r="BD129" s="220"/>
      <c r="BE129" s="220"/>
      <c r="BF129" s="220"/>
      <c r="BG129" s="220"/>
      <c r="BH129" s="220"/>
      <c r="BI129" s="220"/>
      <c r="BJ129" s="220"/>
      <c r="BK129" s="220">
        <v>546.75699999999995</v>
      </c>
      <c r="BL129" s="220"/>
      <c r="BM129" s="220"/>
      <c r="BN129" s="220"/>
      <c r="BO129" s="220"/>
      <c r="BP129" s="220"/>
      <c r="BQ129" s="34">
        <f t="shared" si="315"/>
        <v>100</v>
      </c>
      <c r="BR129" s="34"/>
      <c r="BS129" s="34">
        <f t="shared" ref="BS129:BS136" si="324">+AK129/E129*100</f>
        <v>100</v>
      </c>
      <c r="BT129" s="42"/>
    </row>
    <row r="130" spans="1:72" x14ac:dyDescent="0.25">
      <c r="A130" s="231">
        <v>2</v>
      </c>
      <c r="B130" s="320" t="s">
        <v>486</v>
      </c>
      <c r="C130" s="38">
        <f>+D130+E130</f>
        <v>1467</v>
      </c>
      <c r="D130" s="218"/>
      <c r="E130" s="321">
        <v>1467</v>
      </c>
      <c r="F130" s="38">
        <f>+G130+AK130</f>
        <v>1398.316</v>
      </c>
      <c r="G130" s="38"/>
      <c r="H130" s="220"/>
      <c r="I130" s="220"/>
      <c r="J130" s="220"/>
      <c r="K130" s="220"/>
      <c r="L130" s="220"/>
      <c r="M130" s="220"/>
      <c r="N130" s="220"/>
      <c r="O130" s="220"/>
      <c r="P130" s="220"/>
      <c r="Q130" s="220"/>
      <c r="R130" s="220"/>
      <c r="S130" s="220"/>
      <c r="T130" s="220"/>
      <c r="U130" s="220"/>
      <c r="V130" s="220"/>
      <c r="W130" s="220"/>
      <c r="X130" s="220"/>
      <c r="Y130" s="220"/>
      <c r="Z130" s="220"/>
      <c r="AA130" s="220"/>
      <c r="AB130" s="220"/>
      <c r="AC130" s="220"/>
      <c r="AD130" s="220"/>
      <c r="AE130" s="220"/>
      <c r="AF130" s="220"/>
      <c r="AG130" s="220"/>
      <c r="AH130" s="220"/>
      <c r="AI130" s="220"/>
      <c r="AJ130" s="220"/>
      <c r="AK130" s="38">
        <f t="shared" ref="AK130:AK136" si="325">SUM(AL130:BP130)</f>
        <v>1398.316</v>
      </c>
      <c r="AL130" s="220"/>
      <c r="AM130" s="220"/>
      <c r="AN130" s="220"/>
      <c r="AO130" s="220">
        <v>599.49300000000005</v>
      </c>
      <c r="AP130" s="220"/>
      <c r="AQ130" s="220"/>
      <c r="AR130" s="220"/>
      <c r="AS130" s="220"/>
      <c r="AT130" s="220"/>
      <c r="AU130" s="220"/>
      <c r="AV130" s="220"/>
      <c r="AW130" s="220"/>
      <c r="AX130" s="220"/>
      <c r="AY130" s="220"/>
      <c r="AZ130" s="220"/>
      <c r="BA130" s="220"/>
      <c r="BB130" s="220"/>
      <c r="BC130" s="220"/>
      <c r="BD130" s="220"/>
      <c r="BE130" s="220"/>
      <c r="BF130" s="220"/>
      <c r="BG130" s="220"/>
      <c r="BH130" s="220"/>
      <c r="BI130" s="220"/>
      <c r="BJ130" s="220">
        <v>759.149</v>
      </c>
      <c r="BK130" s="220">
        <v>2.1549999999999998</v>
      </c>
      <c r="BL130" s="220">
        <v>37.518999999999998</v>
      </c>
      <c r="BM130" s="220"/>
      <c r="BN130" s="220"/>
      <c r="BO130" s="220"/>
      <c r="BP130" s="220"/>
      <c r="BQ130" s="34">
        <f t="shared" si="315"/>
        <v>95.318064076346289</v>
      </c>
      <c r="BR130" s="34"/>
      <c r="BS130" s="34">
        <f t="shared" si="324"/>
        <v>95.318064076346289</v>
      </c>
      <c r="BT130" s="42"/>
    </row>
    <row r="131" spans="1:72" x14ac:dyDescent="0.25">
      <c r="A131" s="227" t="s">
        <v>49</v>
      </c>
      <c r="B131" s="228" t="s">
        <v>136</v>
      </c>
      <c r="C131" s="232">
        <f t="shared" ref="C131:H132" si="326">+C132</f>
        <v>1135</v>
      </c>
      <c r="D131" s="232">
        <f t="shared" si="326"/>
        <v>0</v>
      </c>
      <c r="E131" s="232">
        <f t="shared" si="326"/>
        <v>1135</v>
      </c>
      <c r="F131" s="232">
        <f t="shared" si="326"/>
        <v>982.34300000000007</v>
      </c>
      <c r="G131" s="232">
        <f t="shared" si="326"/>
        <v>0</v>
      </c>
      <c r="H131" s="232">
        <f t="shared" si="326"/>
        <v>0</v>
      </c>
      <c r="I131" s="232">
        <f t="shared" ref="I131:AJ132" si="327">+I132</f>
        <v>0</v>
      </c>
      <c r="J131" s="232">
        <f t="shared" si="327"/>
        <v>0</v>
      </c>
      <c r="K131" s="232">
        <f t="shared" si="327"/>
        <v>0</v>
      </c>
      <c r="L131" s="232">
        <f t="shared" si="327"/>
        <v>0</v>
      </c>
      <c r="M131" s="232">
        <f t="shared" si="327"/>
        <v>0</v>
      </c>
      <c r="N131" s="232">
        <f t="shared" si="327"/>
        <v>0</v>
      </c>
      <c r="O131" s="232">
        <f t="shared" si="327"/>
        <v>0</v>
      </c>
      <c r="P131" s="232">
        <f t="shared" si="327"/>
        <v>0</v>
      </c>
      <c r="Q131" s="232">
        <f t="shared" si="327"/>
        <v>0</v>
      </c>
      <c r="R131" s="232">
        <f t="shared" si="327"/>
        <v>0</v>
      </c>
      <c r="S131" s="232">
        <f t="shared" si="327"/>
        <v>0</v>
      </c>
      <c r="T131" s="232">
        <f t="shared" si="327"/>
        <v>0</v>
      </c>
      <c r="U131" s="232">
        <f t="shared" si="327"/>
        <v>0</v>
      </c>
      <c r="V131" s="232">
        <f t="shared" si="327"/>
        <v>0</v>
      </c>
      <c r="W131" s="232">
        <f t="shared" si="327"/>
        <v>0</v>
      </c>
      <c r="X131" s="232">
        <f t="shared" si="327"/>
        <v>0</v>
      </c>
      <c r="Y131" s="232">
        <f t="shared" si="327"/>
        <v>0</v>
      </c>
      <c r="Z131" s="232">
        <f t="shared" si="327"/>
        <v>0</v>
      </c>
      <c r="AA131" s="232">
        <f t="shared" si="327"/>
        <v>0</v>
      </c>
      <c r="AB131" s="232">
        <f t="shared" si="327"/>
        <v>0</v>
      </c>
      <c r="AC131" s="232">
        <f t="shared" si="327"/>
        <v>0</v>
      </c>
      <c r="AD131" s="232">
        <f t="shared" si="327"/>
        <v>0</v>
      </c>
      <c r="AE131" s="232">
        <f t="shared" si="327"/>
        <v>0</v>
      </c>
      <c r="AF131" s="232">
        <f t="shared" si="327"/>
        <v>0</v>
      </c>
      <c r="AG131" s="232">
        <f t="shared" si="327"/>
        <v>0</v>
      </c>
      <c r="AH131" s="232">
        <f t="shared" si="327"/>
        <v>0</v>
      </c>
      <c r="AI131" s="232">
        <f t="shared" si="327"/>
        <v>0</v>
      </c>
      <c r="AJ131" s="232">
        <f t="shared" si="327"/>
        <v>0</v>
      </c>
      <c r="AK131" s="1141">
        <f t="shared" si="325"/>
        <v>982.34299999999996</v>
      </c>
      <c r="AL131" s="232">
        <f t="shared" ref="AL131:AN132" si="328">+AL132</f>
        <v>0</v>
      </c>
      <c r="AM131" s="232">
        <f t="shared" si="328"/>
        <v>0</v>
      </c>
      <c r="AN131" s="232">
        <f t="shared" si="328"/>
        <v>0</v>
      </c>
      <c r="AO131" s="232">
        <f t="shared" ref="AO131:BP132" si="329">+AO132</f>
        <v>553.81700000000001</v>
      </c>
      <c r="AP131" s="232">
        <f t="shared" si="329"/>
        <v>408.80799999999999</v>
      </c>
      <c r="AQ131" s="232">
        <f t="shared" si="329"/>
        <v>6.8220000000000001</v>
      </c>
      <c r="AR131" s="232">
        <f t="shared" si="329"/>
        <v>0</v>
      </c>
      <c r="AS131" s="232">
        <f t="shared" si="329"/>
        <v>0</v>
      </c>
      <c r="AT131" s="232">
        <f t="shared" si="329"/>
        <v>0</v>
      </c>
      <c r="AU131" s="232">
        <f t="shared" si="329"/>
        <v>0</v>
      </c>
      <c r="AV131" s="232">
        <f t="shared" si="329"/>
        <v>0</v>
      </c>
      <c r="AW131" s="232">
        <f t="shared" si="329"/>
        <v>0</v>
      </c>
      <c r="AX131" s="232">
        <f t="shared" si="329"/>
        <v>0</v>
      </c>
      <c r="AY131" s="232">
        <f t="shared" si="329"/>
        <v>0</v>
      </c>
      <c r="AZ131" s="232">
        <f t="shared" si="329"/>
        <v>0</v>
      </c>
      <c r="BA131" s="232">
        <f t="shared" si="329"/>
        <v>0</v>
      </c>
      <c r="BB131" s="232">
        <f t="shared" si="329"/>
        <v>0</v>
      </c>
      <c r="BC131" s="232">
        <f t="shared" si="329"/>
        <v>0</v>
      </c>
      <c r="BD131" s="232">
        <f t="shared" si="329"/>
        <v>0</v>
      </c>
      <c r="BE131" s="232">
        <f t="shared" si="329"/>
        <v>0</v>
      </c>
      <c r="BF131" s="232">
        <f t="shared" si="329"/>
        <v>0</v>
      </c>
      <c r="BG131" s="232">
        <f t="shared" si="329"/>
        <v>0</v>
      </c>
      <c r="BH131" s="232">
        <f t="shared" si="329"/>
        <v>0</v>
      </c>
      <c r="BI131" s="232">
        <f t="shared" si="329"/>
        <v>0</v>
      </c>
      <c r="BJ131" s="232">
        <f t="shared" si="329"/>
        <v>0</v>
      </c>
      <c r="BK131" s="232">
        <f t="shared" si="329"/>
        <v>0</v>
      </c>
      <c r="BL131" s="232">
        <f t="shared" si="329"/>
        <v>0</v>
      </c>
      <c r="BM131" s="232">
        <f t="shared" si="329"/>
        <v>0</v>
      </c>
      <c r="BN131" s="232">
        <f t="shared" si="329"/>
        <v>0</v>
      </c>
      <c r="BO131" s="232">
        <f t="shared" si="329"/>
        <v>12.896000000000001</v>
      </c>
      <c r="BP131" s="232">
        <f t="shared" si="329"/>
        <v>0</v>
      </c>
      <c r="BQ131" s="34">
        <f t="shared" si="315"/>
        <v>86.550044052863441</v>
      </c>
      <c r="BR131" s="34"/>
      <c r="BS131" s="34">
        <f t="shared" si="324"/>
        <v>86.550044052863427</v>
      </c>
      <c r="BT131" s="42"/>
    </row>
    <row r="132" spans="1:72" x14ac:dyDescent="0.25">
      <c r="A132" s="227"/>
      <c r="B132" s="86" t="s">
        <v>35</v>
      </c>
      <c r="C132" s="232">
        <f t="shared" si="326"/>
        <v>1135</v>
      </c>
      <c r="D132" s="232">
        <f t="shared" si="326"/>
        <v>0</v>
      </c>
      <c r="E132" s="232">
        <f t="shared" si="326"/>
        <v>1135</v>
      </c>
      <c r="F132" s="232">
        <f t="shared" si="326"/>
        <v>982.34300000000007</v>
      </c>
      <c r="G132" s="232">
        <f t="shared" si="326"/>
        <v>0</v>
      </c>
      <c r="H132" s="232">
        <f t="shared" si="326"/>
        <v>0</v>
      </c>
      <c r="I132" s="232">
        <f t="shared" si="327"/>
        <v>0</v>
      </c>
      <c r="J132" s="232">
        <f t="shared" si="327"/>
        <v>0</v>
      </c>
      <c r="K132" s="232">
        <f t="shared" si="327"/>
        <v>0</v>
      </c>
      <c r="L132" s="232">
        <f t="shared" si="327"/>
        <v>0</v>
      </c>
      <c r="M132" s="232">
        <f t="shared" si="327"/>
        <v>0</v>
      </c>
      <c r="N132" s="232">
        <f t="shared" si="327"/>
        <v>0</v>
      </c>
      <c r="O132" s="232">
        <f t="shared" si="327"/>
        <v>0</v>
      </c>
      <c r="P132" s="232">
        <f t="shared" si="327"/>
        <v>0</v>
      </c>
      <c r="Q132" s="232">
        <f t="shared" si="327"/>
        <v>0</v>
      </c>
      <c r="R132" s="232">
        <f t="shared" si="327"/>
        <v>0</v>
      </c>
      <c r="S132" s="232">
        <f t="shared" si="327"/>
        <v>0</v>
      </c>
      <c r="T132" s="232">
        <f t="shared" si="327"/>
        <v>0</v>
      </c>
      <c r="U132" s="232">
        <f t="shared" si="327"/>
        <v>0</v>
      </c>
      <c r="V132" s="232">
        <f t="shared" si="327"/>
        <v>0</v>
      </c>
      <c r="W132" s="232">
        <f t="shared" si="327"/>
        <v>0</v>
      </c>
      <c r="X132" s="232">
        <f t="shared" si="327"/>
        <v>0</v>
      </c>
      <c r="Y132" s="232">
        <f t="shared" si="327"/>
        <v>0</v>
      </c>
      <c r="Z132" s="232">
        <f t="shared" si="327"/>
        <v>0</v>
      </c>
      <c r="AA132" s="232">
        <f t="shared" si="327"/>
        <v>0</v>
      </c>
      <c r="AB132" s="232">
        <f t="shared" si="327"/>
        <v>0</v>
      </c>
      <c r="AC132" s="232">
        <f t="shared" si="327"/>
        <v>0</v>
      </c>
      <c r="AD132" s="232">
        <f t="shared" si="327"/>
        <v>0</v>
      </c>
      <c r="AE132" s="232">
        <f t="shared" si="327"/>
        <v>0</v>
      </c>
      <c r="AF132" s="232">
        <f t="shared" si="327"/>
        <v>0</v>
      </c>
      <c r="AG132" s="232">
        <f t="shared" si="327"/>
        <v>0</v>
      </c>
      <c r="AH132" s="232">
        <f t="shared" si="327"/>
        <v>0</v>
      </c>
      <c r="AI132" s="232">
        <f t="shared" si="327"/>
        <v>0</v>
      </c>
      <c r="AJ132" s="232">
        <f t="shared" si="327"/>
        <v>0</v>
      </c>
      <c r="AK132" s="1141">
        <f t="shared" si="325"/>
        <v>982.34299999999996</v>
      </c>
      <c r="AL132" s="232">
        <f t="shared" si="328"/>
        <v>0</v>
      </c>
      <c r="AM132" s="232">
        <f t="shared" si="328"/>
        <v>0</v>
      </c>
      <c r="AN132" s="232">
        <f t="shared" si="328"/>
        <v>0</v>
      </c>
      <c r="AO132" s="232">
        <f t="shared" si="329"/>
        <v>553.81700000000001</v>
      </c>
      <c r="AP132" s="232">
        <f t="shared" si="329"/>
        <v>408.80799999999999</v>
      </c>
      <c r="AQ132" s="232">
        <f t="shared" si="329"/>
        <v>6.8220000000000001</v>
      </c>
      <c r="AR132" s="232">
        <f t="shared" si="329"/>
        <v>0</v>
      </c>
      <c r="AS132" s="232">
        <f t="shared" si="329"/>
        <v>0</v>
      </c>
      <c r="AT132" s="232">
        <f t="shared" si="329"/>
        <v>0</v>
      </c>
      <c r="AU132" s="232">
        <f t="shared" si="329"/>
        <v>0</v>
      </c>
      <c r="AV132" s="232">
        <f t="shared" si="329"/>
        <v>0</v>
      </c>
      <c r="AW132" s="232">
        <f t="shared" si="329"/>
        <v>0</v>
      </c>
      <c r="AX132" s="232">
        <f t="shared" si="329"/>
        <v>0</v>
      </c>
      <c r="AY132" s="232">
        <f t="shared" si="329"/>
        <v>0</v>
      </c>
      <c r="AZ132" s="232">
        <f t="shared" si="329"/>
        <v>0</v>
      </c>
      <c r="BA132" s="232">
        <f t="shared" si="329"/>
        <v>0</v>
      </c>
      <c r="BB132" s="232">
        <f t="shared" si="329"/>
        <v>0</v>
      </c>
      <c r="BC132" s="232">
        <f t="shared" si="329"/>
        <v>0</v>
      </c>
      <c r="BD132" s="232">
        <f t="shared" si="329"/>
        <v>0</v>
      </c>
      <c r="BE132" s="232">
        <f t="shared" si="329"/>
        <v>0</v>
      </c>
      <c r="BF132" s="232">
        <f t="shared" si="329"/>
        <v>0</v>
      </c>
      <c r="BG132" s="232">
        <f t="shared" si="329"/>
        <v>0</v>
      </c>
      <c r="BH132" s="232">
        <f t="shared" si="329"/>
        <v>0</v>
      </c>
      <c r="BI132" s="232">
        <f t="shared" si="329"/>
        <v>0</v>
      </c>
      <c r="BJ132" s="232">
        <f t="shared" si="329"/>
        <v>0</v>
      </c>
      <c r="BK132" s="232">
        <f t="shared" si="329"/>
        <v>0</v>
      </c>
      <c r="BL132" s="232">
        <f t="shared" si="329"/>
        <v>0</v>
      </c>
      <c r="BM132" s="232">
        <f t="shared" si="329"/>
        <v>0</v>
      </c>
      <c r="BN132" s="232">
        <f t="shared" si="329"/>
        <v>0</v>
      </c>
      <c r="BO132" s="232">
        <f t="shared" si="329"/>
        <v>12.896000000000001</v>
      </c>
      <c r="BP132" s="232">
        <f t="shared" si="329"/>
        <v>0</v>
      </c>
      <c r="BQ132" s="34">
        <f t="shared" si="315"/>
        <v>86.550044052863441</v>
      </c>
      <c r="BR132" s="34"/>
      <c r="BS132" s="34">
        <f t="shared" si="324"/>
        <v>86.550044052863427</v>
      </c>
      <c r="BT132" s="42"/>
    </row>
    <row r="133" spans="1:72" x14ac:dyDescent="0.25">
      <c r="A133" s="233" t="s">
        <v>6</v>
      </c>
      <c r="B133" s="234" t="s">
        <v>26</v>
      </c>
      <c r="C133" s="232">
        <f t="shared" ref="C133:I133" si="330">SUM(C134:C136)</f>
        <v>1135</v>
      </c>
      <c r="D133" s="232">
        <f t="shared" si="330"/>
        <v>0</v>
      </c>
      <c r="E133" s="232">
        <f t="shared" si="330"/>
        <v>1135</v>
      </c>
      <c r="F133" s="232">
        <f t="shared" si="330"/>
        <v>982.34300000000007</v>
      </c>
      <c r="G133" s="232">
        <f t="shared" si="330"/>
        <v>0</v>
      </c>
      <c r="H133" s="232">
        <f t="shared" si="330"/>
        <v>0</v>
      </c>
      <c r="I133" s="232">
        <f t="shared" si="330"/>
        <v>0</v>
      </c>
      <c r="J133" s="232">
        <f t="shared" ref="J133:Q133" si="331">SUM(J134:J136)</f>
        <v>0</v>
      </c>
      <c r="K133" s="232">
        <f t="shared" si="331"/>
        <v>0</v>
      </c>
      <c r="L133" s="232">
        <f t="shared" si="331"/>
        <v>0</v>
      </c>
      <c r="M133" s="232">
        <f t="shared" si="331"/>
        <v>0</v>
      </c>
      <c r="N133" s="232">
        <f t="shared" si="331"/>
        <v>0</v>
      </c>
      <c r="O133" s="232">
        <f t="shared" si="331"/>
        <v>0</v>
      </c>
      <c r="P133" s="232">
        <f t="shared" si="331"/>
        <v>0</v>
      </c>
      <c r="Q133" s="232">
        <f t="shared" si="331"/>
        <v>0</v>
      </c>
      <c r="R133" s="232">
        <f t="shared" ref="R133:AJ133" si="332">SUM(R134:R136)</f>
        <v>0</v>
      </c>
      <c r="S133" s="232">
        <f t="shared" si="332"/>
        <v>0</v>
      </c>
      <c r="T133" s="232">
        <f t="shared" si="332"/>
        <v>0</v>
      </c>
      <c r="U133" s="232">
        <f t="shared" si="332"/>
        <v>0</v>
      </c>
      <c r="V133" s="232">
        <f t="shared" si="332"/>
        <v>0</v>
      </c>
      <c r="W133" s="232">
        <f>SUM(W134:W136)</f>
        <v>0</v>
      </c>
      <c r="X133" s="232">
        <f>SUM(X134:X136)</f>
        <v>0</v>
      </c>
      <c r="Y133" s="232">
        <f>SUM(Y134:Y136)</f>
        <v>0</v>
      </c>
      <c r="Z133" s="232">
        <f>SUM(Z134:Z136)</f>
        <v>0</v>
      </c>
      <c r="AA133" s="232">
        <f>SUM(AA134:AA136)</f>
        <v>0</v>
      </c>
      <c r="AB133" s="232">
        <f t="shared" ref="AB133:AI133" si="333">SUM(AB134:AB136)</f>
        <v>0</v>
      </c>
      <c r="AC133" s="232">
        <f t="shared" si="333"/>
        <v>0</v>
      </c>
      <c r="AD133" s="232">
        <f t="shared" si="333"/>
        <v>0</v>
      </c>
      <c r="AE133" s="232">
        <f t="shared" si="333"/>
        <v>0</v>
      </c>
      <c r="AF133" s="232">
        <f t="shared" si="333"/>
        <v>0</v>
      </c>
      <c r="AG133" s="232">
        <f t="shared" si="333"/>
        <v>0</v>
      </c>
      <c r="AH133" s="232">
        <f t="shared" si="333"/>
        <v>0</v>
      </c>
      <c r="AI133" s="232">
        <f t="shared" si="333"/>
        <v>0</v>
      </c>
      <c r="AJ133" s="232">
        <f t="shared" si="332"/>
        <v>0</v>
      </c>
      <c r="AK133" s="1141">
        <f t="shared" si="325"/>
        <v>982.34299999999996</v>
      </c>
      <c r="AL133" s="232">
        <f t="shared" ref="AL133:BP133" si="334">SUM(AL134:AL136)</f>
        <v>0</v>
      </c>
      <c r="AM133" s="232">
        <f t="shared" si="334"/>
        <v>0</v>
      </c>
      <c r="AN133" s="232">
        <f t="shared" si="334"/>
        <v>0</v>
      </c>
      <c r="AO133" s="232">
        <f t="shared" si="334"/>
        <v>553.81700000000001</v>
      </c>
      <c r="AP133" s="232">
        <f t="shared" si="334"/>
        <v>408.80799999999999</v>
      </c>
      <c r="AQ133" s="232">
        <f t="shared" si="334"/>
        <v>6.8220000000000001</v>
      </c>
      <c r="AR133" s="232">
        <f t="shared" si="334"/>
        <v>0</v>
      </c>
      <c r="AS133" s="232">
        <f t="shared" si="334"/>
        <v>0</v>
      </c>
      <c r="AT133" s="232">
        <f t="shared" si="334"/>
        <v>0</v>
      </c>
      <c r="AU133" s="232">
        <f t="shared" si="334"/>
        <v>0</v>
      </c>
      <c r="AV133" s="232">
        <f t="shared" si="334"/>
        <v>0</v>
      </c>
      <c r="AW133" s="232">
        <f t="shared" si="334"/>
        <v>0</v>
      </c>
      <c r="AX133" s="232">
        <f t="shared" si="334"/>
        <v>0</v>
      </c>
      <c r="AY133" s="232">
        <f t="shared" si="334"/>
        <v>0</v>
      </c>
      <c r="AZ133" s="232">
        <f t="shared" si="334"/>
        <v>0</v>
      </c>
      <c r="BA133" s="232">
        <f t="shared" si="334"/>
        <v>0</v>
      </c>
      <c r="BB133" s="232">
        <f t="shared" si="334"/>
        <v>0</v>
      </c>
      <c r="BC133" s="232">
        <f t="shared" si="334"/>
        <v>0</v>
      </c>
      <c r="BD133" s="232">
        <f t="shared" si="334"/>
        <v>0</v>
      </c>
      <c r="BE133" s="232">
        <f t="shared" si="334"/>
        <v>0</v>
      </c>
      <c r="BF133" s="232">
        <f t="shared" si="334"/>
        <v>0</v>
      </c>
      <c r="BG133" s="232">
        <f t="shared" ref="BG133:BO133" si="335">SUM(BG134:BG136)</f>
        <v>0</v>
      </c>
      <c r="BH133" s="232">
        <f t="shared" si="335"/>
        <v>0</v>
      </c>
      <c r="BI133" s="232">
        <f t="shared" si="335"/>
        <v>0</v>
      </c>
      <c r="BJ133" s="232">
        <f t="shared" si="335"/>
        <v>0</v>
      </c>
      <c r="BK133" s="232">
        <f t="shared" si="335"/>
        <v>0</v>
      </c>
      <c r="BL133" s="232">
        <f t="shared" si="335"/>
        <v>0</v>
      </c>
      <c r="BM133" s="232">
        <f t="shared" si="335"/>
        <v>0</v>
      </c>
      <c r="BN133" s="232">
        <f t="shared" si="335"/>
        <v>0</v>
      </c>
      <c r="BO133" s="232">
        <f t="shared" si="335"/>
        <v>12.896000000000001</v>
      </c>
      <c r="BP133" s="232">
        <f t="shared" si="334"/>
        <v>0</v>
      </c>
      <c r="BQ133" s="34">
        <f t="shared" si="315"/>
        <v>86.550044052863441</v>
      </c>
      <c r="BR133" s="34"/>
      <c r="BS133" s="34">
        <f t="shared" si="324"/>
        <v>86.550044052863427</v>
      </c>
      <c r="BT133" s="42"/>
    </row>
    <row r="134" spans="1:72" x14ac:dyDescent="0.25">
      <c r="A134" s="65">
        <v>1</v>
      </c>
      <c r="B134" s="39" t="s">
        <v>405</v>
      </c>
      <c r="C134" s="38">
        <f>+D134+E134</f>
        <v>554</v>
      </c>
      <c r="D134" s="218"/>
      <c r="E134" s="223">
        <v>554</v>
      </c>
      <c r="F134" s="38">
        <f>+G134+AK134</f>
        <v>553.81700000000001</v>
      </c>
      <c r="G134" s="38">
        <f>SUM(H134:AJ134)</f>
        <v>0</v>
      </c>
      <c r="H134" s="220"/>
      <c r="I134" s="220"/>
      <c r="J134" s="220"/>
      <c r="K134" s="220"/>
      <c r="L134" s="220"/>
      <c r="M134" s="220"/>
      <c r="N134" s="220"/>
      <c r="O134" s="220"/>
      <c r="P134" s="220"/>
      <c r="Q134" s="220"/>
      <c r="R134" s="220"/>
      <c r="S134" s="220"/>
      <c r="T134" s="220"/>
      <c r="U134" s="220"/>
      <c r="V134" s="220"/>
      <c r="W134" s="220"/>
      <c r="X134" s="220"/>
      <c r="Y134" s="220"/>
      <c r="Z134" s="220"/>
      <c r="AA134" s="220"/>
      <c r="AB134" s="220"/>
      <c r="AC134" s="220"/>
      <c r="AD134" s="220"/>
      <c r="AE134" s="220"/>
      <c r="AF134" s="220"/>
      <c r="AG134" s="220"/>
      <c r="AH134" s="220"/>
      <c r="AI134" s="220"/>
      <c r="AJ134" s="220"/>
      <c r="AK134" s="38">
        <f t="shared" si="325"/>
        <v>553.81700000000001</v>
      </c>
      <c r="AL134" s="220"/>
      <c r="AM134" s="220"/>
      <c r="AN134" s="220"/>
      <c r="AO134" s="220">
        <v>553.81700000000001</v>
      </c>
      <c r="AP134" s="220"/>
      <c r="AQ134" s="220"/>
      <c r="AR134" s="220"/>
      <c r="AS134" s="220"/>
      <c r="AT134" s="220"/>
      <c r="AU134" s="220"/>
      <c r="AV134" s="220"/>
      <c r="AW134" s="220"/>
      <c r="AX134" s="220"/>
      <c r="AY134" s="220"/>
      <c r="AZ134" s="220"/>
      <c r="BA134" s="220"/>
      <c r="BB134" s="220"/>
      <c r="BC134" s="220"/>
      <c r="BD134" s="220"/>
      <c r="BE134" s="220"/>
      <c r="BF134" s="220"/>
      <c r="BG134" s="220"/>
      <c r="BH134" s="220"/>
      <c r="BI134" s="220"/>
      <c r="BJ134" s="220"/>
      <c r="BK134" s="220"/>
      <c r="BL134" s="220"/>
      <c r="BM134" s="220"/>
      <c r="BN134" s="220"/>
      <c r="BO134" s="220"/>
      <c r="BP134" s="220"/>
      <c r="BQ134" s="34">
        <f t="shared" si="315"/>
        <v>99.966967509025267</v>
      </c>
      <c r="BR134" s="34"/>
      <c r="BS134" s="34">
        <f t="shared" si="324"/>
        <v>99.966967509025267</v>
      </c>
      <c r="BT134" s="42"/>
    </row>
    <row r="135" spans="1:72" x14ac:dyDescent="0.25">
      <c r="A135" s="65">
        <v>2</v>
      </c>
      <c r="B135" s="39" t="s">
        <v>331</v>
      </c>
      <c r="C135" s="38">
        <f>+D135+E135</f>
        <v>491</v>
      </c>
      <c r="D135" s="218"/>
      <c r="E135" s="235">
        <v>491</v>
      </c>
      <c r="F135" s="470">
        <f>+G135+AK135</f>
        <v>428.52600000000001</v>
      </c>
      <c r="G135" s="38">
        <f>SUM(H135:AJ135)</f>
        <v>0</v>
      </c>
      <c r="H135" s="220"/>
      <c r="I135" s="220"/>
      <c r="J135" s="220"/>
      <c r="K135" s="220"/>
      <c r="L135" s="220"/>
      <c r="M135" s="220"/>
      <c r="N135" s="220"/>
      <c r="O135" s="220"/>
      <c r="P135" s="220"/>
      <c r="Q135" s="220"/>
      <c r="R135" s="220"/>
      <c r="S135" s="220"/>
      <c r="T135" s="220"/>
      <c r="U135" s="220"/>
      <c r="V135" s="220"/>
      <c r="W135" s="220"/>
      <c r="X135" s="220"/>
      <c r="Y135" s="220"/>
      <c r="Z135" s="220"/>
      <c r="AA135" s="220"/>
      <c r="AB135" s="220"/>
      <c r="AC135" s="220"/>
      <c r="AD135" s="220"/>
      <c r="AE135" s="220"/>
      <c r="AF135" s="220"/>
      <c r="AG135" s="220"/>
      <c r="AH135" s="220"/>
      <c r="AI135" s="220"/>
      <c r="AJ135" s="220"/>
      <c r="AK135" s="38">
        <f t="shared" si="325"/>
        <v>428.52600000000001</v>
      </c>
      <c r="AL135" s="220"/>
      <c r="AM135" s="220"/>
      <c r="AN135" s="220"/>
      <c r="AO135" s="220"/>
      <c r="AP135" s="220">
        <v>408.80799999999999</v>
      </c>
      <c r="AQ135" s="220">
        <v>6.8220000000000001</v>
      </c>
      <c r="AR135" s="220"/>
      <c r="AS135" s="220"/>
      <c r="AT135" s="220"/>
      <c r="AU135" s="220"/>
      <c r="AV135" s="220"/>
      <c r="AW135" s="220"/>
      <c r="AX135" s="220"/>
      <c r="AY135" s="220"/>
      <c r="AZ135" s="220"/>
      <c r="BA135" s="220"/>
      <c r="BB135" s="220"/>
      <c r="BC135" s="220"/>
      <c r="BD135" s="220"/>
      <c r="BE135" s="220"/>
      <c r="BF135" s="220"/>
      <c r="BG135" s="220"/>
      <c r="BH135" s="220"/>
      <c r="BI135" s="220"/>
      <c r="BJ135" s="220"/>
      <c r="BK135" s="220"/>
      <c r="BL135" s="220"/>
      <c r="BM135" s="220"/>
      <c r="BN135" s="220"/>
      <c r="BO135" s="220">
        <v>12.896000000000001</v>
      </c>
      <c r="BP135" s="220"/>
      <c r="BQ135" s="34">
        <f t="shared" si="315"/>
        <v>87.27617107942973</v>
      </c>
      <c r="BR135" s="34"/>
      <c r="BS135" s="34">
        <f t="shared" si="324"/>
        <v>87.27617107942973</v>
      </c>
      <c r="BT135" s="42"/>
    </row>
    <row r="136" spans="1:72" x14ac:dyDescent="0.25">
      <c r="A136" s="236">
        <v>3</v>
      </c>
      <c r="B136" s="237" t="s">
        <v>406</v>
      </c>
      <c r="C136" s="115">
        <f>+D136+E136</f>
        <v>90</v>
      </c>
      <c r="D136" s="238"/>
      <c r="E136" s="239">
        <v>90</v>
      </c>
      <c r="F136" s="140">
        <f>+G136+AK136</f>
        <v>0</v>
      </c>
      <c r="G136" s="115">
        <f>SUM(H136:AJ136)</f>
        <v>0</v>
      </c>
      <c r="H136" s="240"/>
      <c r="I136" s="240"/>
      <c r="J136" s="240"/>
      <c r="K136" s="240"/>
      <c r="L136" s="240"/>
      <c r="M136" s="240"/>
      <c r="N136" s="240"/>
      <c r="O136" s="240"/>
      <c r="P136" s="240"/>
      <c r="Q136" s="240"/>
      <c r="R136" s="240"/>
      <c r="S136" s="240"/>
      <c r="T136" s="240"/>
      <c r="U136" s="240"/>
      <c r="V136" s="240"/>
      <c r="W136" s="240"/>
      <c r="X136" s="240"/>
      <c r="Y136" s="240"/>
      <c r="Z136" s="240"/>
      <c r="AA136" s="240"/>
      <c r="AB136" s="240"/>
      <c r="AC136" s="240"/>
      <c r="AD136" s="240"/>
      <c r="AE136" s="240"/>
      <c r="AF136" s="240"/>
      <c r="AG136" s="240"/>
      <c r="AH136" s="240"/>
      <c r="AI136" s="240"/>
      <c r="AJ136" s="240"/>
      <c r="AK136" s="115">
        <f t="shared" si="325"/>
        <v>0</v>
      </c>
      <c r="AL136" s="240"/>
      <c r="AM136" s="240"/>
      <c r="AN136" s="240"/>
      <c r="AO136" s="240"/>
      <c r="AP136" s="240"/>
      <c r="AQ136" s="240"/>
      <c r="AR136" s="240"/>
      <c r="AS136" s="240"/>
      <c r="AT136" s="240"/>
      <c r="AU136" s="240"/>
      <c r="AV136" s="240"/>
      <c r="AW136" s="240"/>
      <c r="AX136" s="240"/>
      <c r="AY136" s="240"/>
      <c r="AZ136" s="240"/>
      <c r="BA136" s="240"/>
      <c r="BB136" s="240"/>
      <c r="BC136" s="240"/>
      <c r="BD136" s="240"/>
      <c r="BE136" s="240"/>
      <c r="BF136" s="240"/>
      <c r="BG136" s="240"/>
      <c r="BH136" s="240"/>
      <c r="BI136" s="240"/>
      <c r="BJ136" s="240"/>
      <c r="BK136" s="240"/>
      <c r="BL136" s="240"/>
      <c r="BM136" s="240"/>
      <c r="BN136" s="240"/>
      <c r="BO136" s="240"/>
      <c r="BP136" s="240"/>
      <c r="BQ136" s="118">
        <f t="shared" si="315"/>
        <v>0</v>
      </c>
      <c r="BR136" s="118"/>
      <c r="BS136" s="118">
        <f t="shared" si="324"/>
        <v>0</v>
      </c>
      <c r="BT136" s="241"/>
    </row>
    <row r="138" spans="1:72" ht="15.75" customHeight="1" x14ac:dyDescent="0.25">
      <c r="A138" s="1230" t="s">
        <v>688</v>
      </c>
      <c r="B138" s="1231"/>
      <c r="C138" s="1231"/>
      <c r="D138" s="1231"/>
      <c r="E138" s="1231"/>
      <c r="F138" s="1231"/>
      <c r="G138" s="1231"/>
      <c r="H138" s="1231"/>
      <c r="I138" s="1231"/>
      <c r="J138" s="1231"/>
      <c r="K138" s="1231"/>
      <c r="L138" s="1231"/>
      <c r="M138" s="1231"/>
      <c r="N138" s="1231"/>
      <c r="O138" s="1231"/>
      <c r="P138" s="1231"/>
      <c r="Q138" s="1231"/>
      <c r="R138" s="1231"/>
      <c r="S138" s="1231"/>
      <c r="T138" s="1231"/>
      <c r="U138" s="1231"/>
      <c r="V138" s="1231"/>
      <c r="W138" s="1231"/>
      <c r="X138" s="1231"/>
      <c r="Y138" s="1231"/>
      <c r="Z138" s="1231"/>
      <c r="AA138" s="1231"/>
      <c r="AB138" s="1231"/>
      <c r="AC138" s="1231"/>
      <c r="AD138" s="1231"/>
      <c r="AE138" s="1231"/>
      <c r="AF138" s="1231"/>
      <c r="AG138" s="1231"/>
      <c r="AH138" s="1231"/>
      <c r="AI138" s="1231"/>
      <c r="AJ138" s="1231"/>
      <c r="AK138" s="1231"/>
      <c r="AL138" s="1231"/>
      <c r="AM138" s="1231"/>
      <c r="AN138" s="1231"/>
      <c r="AO138" s="1231"/>
      <c r="AP138" s="1231"/>
      <c r="AQ138" s="1231"/>
      <c r="AR138" s="1231"/>
      <c r="AS138" s="1231"/>
      <c r="AT138" s="1231"/>
      <c r="AU138" s="1231"/>
      <c r="AV138" s="1231"/>
      <c r="AW138" s="1231"/>
      <c r="AX138" s="1231"/>
      <c r="AY138" s="1231"/>
      <c r="AZ138" s="1231"/>
      <c r="BA138" s="1231"/>
      <c r="BB138" s="1231"/>
      <c r="BC138" s="1231"/>
      <c r="BD138" s="1231"/>
      <c r="BE138" s="1231"/>
      <c r="BF138" s="1231"/>
      <c r="BG138" s="1231"/>
      <c r="BH138" s="1231"/>
      <c r="BI138" s="1231"/>
      <c r="BJ138" s="1231"/>
      <c r="BK138" s="1231"/>
      <c r="BL138" s="1231"/>
      <c r="BM138" s="1231"/>
      <c r="BN138" s="1231"/>
      <c r="BO138" s="1231"/>
      <c r="BP138" s="1231"/>
      <c r="BQ138" s="1231"/>
      <c r="BR138" s="1231"/>
      <c r="BS138" s="1231"/>
      <c r="BT138" s="1231"/>
    </row>
    <row r="139" spans="1:72" x14ac:dyDescent="0.25">
      <c r="E139" s="37">
        <f>+E127+E129</f>
        <v>1626</v>
      </c>
    </row>
    <row r="141" spans="1:72" x14ac:dyDescent="0.25">
      <c r="B141" s="477" t="e">
        <f>+A136+A130+A121+#REF!+A118+A114+A112+A109+A102+A97+A93+A81+A62+A38+A35+A30+A28+A23+A18</f>
        <v>#REF!</v>
      </c>
      <c r="C141" s="36">
        <f>+C127+C129</f>
        <v>1626</v>
      </c>
    </row>
    <row r="144" spans="1:72" x14ac:dyDescent="0.25">
      <c r="AK144" s="36">
        <f>+AK104+AK11</f>
        <v>20064.984</v>
      </c>
    </row>
  </sheetData>
  <mergeCells count="24">
    <mergeCell ref="A138:BT138"/>
    <mergeCell ref="A1:BS1"/>
    <mergeCell ref="A2:BS2"/>
    <mergeCell ref="A4:BT4"/>
    <mergeCell ref="A5:A8"/>
    <mergeCell ref="B5:B8"/>
    <mergeCell ref="G7:AJ7"/>
    <mergeCell ref="D7:D8"/>
    <mergeCell ref="E7:E8"/>
    <mergeCell ref="AK7:BP7"/>
    <mergeCell ref="G6:BP6"/>
    <mergeCell ref="BR6:BS6"/>
    <mergeCell ref="A3:BT3"/>
    <mergeCell ref="C5:E5"/>
    <mergeCell ref="C6:C8"/>
    <mergeCell ref="D6:E6"/>
    <mergeCell ref="BT95:BT97"/>
    <mergeCell ref="F6:F8"/>
    <mergeCell ref="BQ6:BQ8"/>
    <mergeCell ref="F5:BP5"/>
    <mergeCell ref="BR7:BR8"/>
    <mergeCell ref="BS7:BS8"/>
    <mergeCell ref="BT5:BT8"/>
    <mergeCell ref="BQ5:BS5"/>
  </mergeCells>
  <conditionalFormatting sqref="D43 B43">
    <cfRule type="duplicateValues" dxfId="0" priority="1" stopIfTrue="1"/>
  </conditionalFormatting>
  <pageMargins left="0.4" right="0.3" top="0.33" bottom="0.35" header="0.3" footer="0.3"/>
  <pageSetup paperSize="9" scale="63" fitToHeight="0" orientation="landscape" r:id="rId1"/>
  <headerFooter>
    <oddHeader>&amp;R&amp;P</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G430"/>
  <sheetViews>
    <sheetView topLeftCell="A17" zoomScale="95" zoomScaleNormal="95" workbookViewId="0">
      <selection activeCell="BR13" sqref="BR13"/>
    </sheetView>
  </sheetViews>
  <sheetFormatPr defaultRowHeight="15" x14ac:dyDescent="0.25"/>
  <cols>
    <col min="1" max="1" width="5.5" style="125" customWidth="1"/>
    <col min="2" max="2" width="42.125" style="120" customWidth="1"/>
    <col min="3" max="3" width="9.625" style="126" customWidth="1"/>
    <col min="4" max="4" width="10.75" style="126" customWidth="1"/>
    <col min="5" max="6" width="9.625" style="126" customWidth="1"/>
    <col min="7" max="7" width="10.25" style="126" customWidth="1"/>
    <col min="8" max="8" width="7.25" style="126" hidden="1" customWidth="1"/>
    <col min="9" max="14" width="9.125" style="126" hidden="1" customWidth="1"/>
    <col min="15" max="18" width="8.5" style="126" hidden="1" customWidth="1"/>
    <col min="19" max="33" width="9.25" style="126" hidden="1" customWidth="1"/>
    <col min="34" max="34" width="6.125" style="126" hidden="1" customWidth="1"/>
    <col min="35" max="35" width="10.25" style="126" customWidth="1"/>
    <col min="36" max="36" width="8.125" style="126" hidden="1" customWidth="1"/>
    <col min="37" max="42" width="9.125" style="126" hidden="1" customWidth="1"/>
    <col min="43" max="43" width="8.375" style="126" hidden="1" customWidth="1"/>
    <col min="44" max="57" width="8.75" style="126" hidden="1" customWidth="1"/>
    <col min="58" max="64" width="9.375" style="126" hidden="1" customWidth="1"/>
    <col min="65" max="65" width="9.125" style="126" hidden="1" customWidth="1"/>
    <col min="66" max="66" width="5.75" style="127" customWidth="1"/>
    <col min="67" max="67" width="8" style="127" customWidth="1"/>
    <col min="68" max="68" width="7.75" style="127" customWidth="1"/>
    <col min="69" max="70" width="20.375" style="120" customWidth="1"/>
    <col min="71" max="71" width="11.75" style="120" customWidth="1"/>
    <col min="72" max="74" width="15.375" style="120" customWidth="1"/>
    <col min="75" max="75" width="24.75" style="120" customWidth="1"/>
    <col min="76" max="76" width="9.125" style="120" bestFit="1" customWidth="1"/>
    <col min="77" max="84" width="9" style="120" customWidth="1"/>
    <col min="85" max="16384" width="9" style="1"/>
  </cols>
  <sheetData>
    <row r="1" spans="1:267" x14ac:dyDescent="0.25">
      <c r="A1" s="1202" t="s">
        <v>253</v>
      </c>
      <c r="B1" s="1202"/>
      <c r="C1" s="1202"/>
      <c r="D1" s="1202"/>
      <c r="E1" s="1202"/>
      <c r="F1" s="1202"/>
      <c r="G1" s="1202"/>
      <c r="H1" s="1202"/>
      <c r="I1" s="1202"/>
      <c r="J1" s="1202"/>
      <c r="K1" s="1202"/>
      <c r="L1" s="1202"/>
      <c r="M1" s="1202"/>
      <c r="N1" s="1202"/>
      <c r="O1" s="1202"/>
      <c r="P1" s="1202"/>
      <c r="Q1" s="1202"/>
      <c r="R1" s="1202"/>
      <c r="S1" s="1202"/>
      <c r="T1" s="1202"/>
      <c r="U1" s="1202"/>
      <c r="V1" s="1202"/>
      <c r="W1" s="1202"/>
      <c r="X1" s="1202"/>
      <c r="Y1" s="1202"/>
      <c r="Z1" s="1202"/>
      <c r="AA1" s="1202"/>
      <c r="AB1" s="1202"/>
      <c r="AC1" s="1202"/>
      <c r="AD1" s="1202"/>
      <c r="AE1" s="1202"/>
      <c r="AF1" s="1202"/>
      <c r="AG1" s="1202"/>
      <c r="AH1" s="1202"/>
      <c r="AI1" s="1202"/>
      <c r="AJ1" s="1202"/>
      <c r="AK1" s="1202"/>
      <c r="AL1" s="1202"/>
      <c r="AM1" s="1202"/>
      <c r="AN1" s="1202"/>
      <c r="AO1" s="1202"/>
      <c r="AP1" s="1202"/>
      <c r="AQ1" s="1202"/>
      <c r="AR1" s="1202"/>
      <c r="AS1" s="1202"/>
      <c r="AT1" s="1202"/>
      <c r="AU1" s="1202"/>
      <c r="AV1" s="1202"/>
      <c r="AW1" s="1202"/>
      <c r="AX1" s="1202"/>
      <c r="AY1" s="1202"/>
      <c r="AZ1" s="1202"/>
      <c r="BA1" s="1202"/>
      <c r="BB1" s="1202"/>
      <c r="BC1" s="1202"/>
      <c r="BD1" s="1202"/>
      <c r="BE1" s="1202"/>
      <c r="BF1" s="1202"/>
      <c r="BG1" s="1202"/>
      <c r="BH1" s="1202"/>
      <c r="BI1" s="1202"/>
      <c r="BJ1" s="1202"/>
      <c r="BK1" s="1202"/>
      <c r="BL1" s="1202"/>
      <c r="BM1" s="1202"/>
      <c r="BN1" s="1202"/>
      <c r="BO1" s="1202"/>
      <c r="BP1" s="1202"/>
      <c r="BQ1" s="1202"/>
      <c r="BR1" s="119"/>
      <c r="BS1" s="119"/>
      <c r="BT1" s="119"/>
      <c r="BU1" s="119"/>
      <c r="BV1" s="119"/>
    </row>
    <row r="2" spans="1:267" x14ac:dyDescent="0.25">
      <c r="A2" s="1203">
        <f>'KH vốn gộp'!A2:K2</f>
        <v>0</v>
      </c>
      <c r="B2" s="1203"/>
      <c r="C2" s="1203"/>
      <c r="D2" s="1203"/>
      <c r="E2" s="1203"/>
      <c r="F2" s="1203"/>
      <c r="G2" s="1203"/>
      <c r="H2" s="1203"/>
      <c r="I2" s="1203"/>
      <c r="J2" s="1203"/>
      <c r="K2" s="1203"/>
      <c r="L2" s="1203"/>
      <c r="M2" s="1203"/>
      <c r="N2" s="1203"/>
      <c r="O2" s="1203"/>
      <c r="P2" s="1203"/>
      <c r="Q2" s="1203"/>
      <c r="R2" s="1203"/>
      <c r="S2" s="1203"/>
      <c r="T2" s="1203"/>
      <c r="U2" s="1203"/>
      <c r="V2" s="1203"/>
      <c r="W2" s="1203"/>
      <c r="X2" s="1203"/>
      <c r="Y2" s="1203"/>
      <c r="Z2" s="1203"/>
      <c r="AA2" s="1203"/>
      <c r="AB2" s="1203"/>
      <c r="AC2" s="1203"/>
      <c r="AD2" s="1203"/>
      <c r="AE2" s="1203"/>
      <c r="AF2" s="1203"/>
      <c r="AG2" s="1203"/>
      <c r="AH2" s="1203"/>
      <c r="AI2" s="1203"/>
      <c r="AJ2" s="1203"/>
      <c r="AK2" s="1203"/>
      <c r="AL2" s="1203"/>
      <c r="AM2" s="1203"/>
      <c r="AN2" s="1203"/>
      <c r="AO2" s="1203"/>
      <c r="AP2" s="1203"/>
      <c r="AQ2" s="1203"/>
      <c r="AR2" s="1203"/>
      <c r="AS2" s="1203"/>
      <c r="AT2" s="1203"/>
      <c r="AU2" s="1203"/>
      <c r="AV2" s="1203"/>
      <c r="AW2" s="1203"/>
      <c r="AX2" s="1203"/>
      <c r="AY2" s="1203"/>
      <c r="AZ2" s="1203"/>
      <c r="BA2" s="1203"/>
      <c r="BB2" s="1203"/>
      <c r="BC2" s="1203"/>
      <c r="BD2" s="1203"/>
      <c r="BE2" s="1203"/>
      <c r="BF2" s="1203"/>
      <c r="BG2" s="1203"/>
      <c r="BH2" s="1203"/>
      <c r="BI2" s="1203"/>
      <c r="BJ2" s="1203"/>
      <c r="BK2" s="1203"/>
      <c r="BL2" s="1203"/>
      <c r="BM2" s="1203"/>
      <c r="BN2" s="1203"/>
      <c r="BO2" s="1203"/>
      <c r="BP2" s="1203"/>
      <c r="BQ2" s="1203"/>
      <c r="BR2" s="2"/>
      <c r="BS2" s="2"/>
      <c r="BT2" s="2"/>
      <c r="BU2" s="2"/>
      <c r="BV2" s="2"/>
    </row>
    <row r="3" spans="1:267" x14ac:dyDescent="0.25">
      <c r="A3" s="1237" t="s">
        <v>0</v>
      </c>
      <c r="B3" s="1237"/>
      <c r="C3" s="1237"/>
      <c r="D3" s="1237"/>
      <c r="E3" s="1237"/>
      <c r="F3" s="1237"/>
      <c r="G3" s="1237"/>
      <c r="H3" s="1237"/>
      <c r="I3" s="1237"/>
      <c r="J3" s="1237"/>
      <c r="K3" s="1237"/>
      <c r="L3" s="1237"/>
      <c r="M3" s="1237"/>
      <c r="N3" s="1237"/>
      <c r="O3" s="1237"/>
      <c r="P3" s="1237"/>
      <c r="Q3" s="1237"/>
      <c r="R3" s="1237"/>
      <c r="S3" s="1237"/>
      <c r="T3" s="1237"/>
      <c r="U3" s="1237"/>
      <c r="V3" s="1237"/>
      <c r="W3" s="1237"/>
      <c r="X3" s="1237"/>
      <c r="Y3" s="1237"/>
      <c r="Z3" s="1237"/>
      <c r="AA3" s="1237"/>
      <c r="AB3" s="1237"/>
      <c r="AC3" s="1237"/>
      <c r="AD3" s="1237"/>
      <c r="AE3" s="1237"/>
      <c r="AF3" s="1237"/>
      <c r="AG3" s="1237"/>
      <c r="AH3" s="1237"/>
      <c r="AI3" s="1237"/>
      <c r="AJ3" s="1237"/>
      <c r="AK3" s="1237"/>
      <c r="AL3" s="1237"/>
      <c r="AM3" s="1237"/>
      <c r="AN3" s="1237"/>
      <c r="AO3" s="1237"/>
      <c r="AP3" s="1237"/>
      <c r="AQ3" s="1237"/>
      <c r="AR3" s="1237"/>
      <c r="AS3" s="1237"/>
      <c r="AT3" s="1237"/>
      <c r="AU3" s="1237"/>
      <c r="AV3" s="1237"/>
      <c r="AW3" s="1237"/>
      <c r="AX3" s="1237"/>
      <c r="AY3" s="1237"/>
      <c r="AZ3" s="1237"/>
      <c r="BA3" s="1237"/>
      <c r="BB3" s="1237"/>
      <c r="BC3" s="1237"/>
      <c r="BD3" s="1237"/>
      <c r="BE3" s="1237"/>
      <c r="BF3" s="1237"/>
      <c r="BG3" s="1237"/>
      <c r="BH3" s="1237"/>
      <c r="BI3" s="1237"/>
      <c r="BJ3" s="1237"/>
      <c r="BK3" s="1237"/>
      <c r="BL3" s="1237"/>
      <c r="BM3" s="1237"/>
      <c r="BN3" s="1237"/>
      <c r="BO3" s="1237"/>
      <c r="BP3" s="1237"/>
      <c r="BQ3" s="1237"/>
      <c r="BR3" s="121"/>
      <c r="BS3" s="121"/>
      <c r="BT3" s="121"/>
      <c r="BU3" s="121"/>
      <c r="BV3" s="121"/>
    </row>
    <row r="4" spans="1:267" ht="28.5" customHeight="1" x14ac:dyDescent="0.25">
      <c r="A4" s="1238" t="s">
        <v>1</v>
      </c>
      <c r="B4" s="1239" t="s">
        <v>102</v>
      </c>
      <c r="C4" s="1193" t="s">
        <v>244</v>
      </c>
      <c r="D4" s="1193"/>
      <c r="E4" s="1193"/>
      <c r="F4" s="1195" t="s">
        <v>128</v>
      </c>
      <c r="G4" s="1224"/>
      <c r="H4" s="1224"/>
      <c r="I4" s="1224"/>
      <c r="J4" s="1224"/>
      <c r="K4" s="1224"/>
      <c r="L4" s="1224"/>
      <c r="M4" s="1224"/>
      <c r="N4" s="1224"/>
      <c r="O4" s="1224"/>
      <c r="P4" s="1224"/>
      <c r="Q4" s="1224"/>
      <c r="R4" s="1224"/>
      <c r="S4" s="1224"/>
      <c r="T4" s="1224"/>
      <c r="U4" s="1224"/>
      <c r="V4" s="1224"/>
      <c r="W4" s="1224"/>
      <c r="X4" s="1224"/>
      <c r="Y4" s="1224"/>
      <c r="Z4" s="1224"/>
      <c r="AA4" s="1224"/>
      <c r="AB4" s="1224"/>
      <c r="AC4" s="1224"/>
      <c r="AD4" s="1224"/>
      <c r="AE4" s="1224"/>
      <c r="AF4" s="1224"/>
      <c r="AG4" s="1224"/>
      <c r="AH4" s="1224"/>
      <c r="AI4" s="1224"/>
      <c r="AJ4" s="1224"/>
      <c r="AK4" s="1224"/>
      <c r="AL4" s="1224"/>
      <c r="AM4" s="1224"/>
      <c r="AN4" s="1224"/>
      <c r="AO4" s="1224"/>
      <c r="AP4" s="1224"/>
      <c r="AQ4" s="1224"/>
      <c r="AR4" s="1224"/>
      <c r="AS4" s="1224"/>
      <c r="AT4" s="1224"/>
      <c r="AU4" s="1224"/>
      <c r="AV4" s="1224"/>
      <c r="AW4" s="1224"/>
      <c r="AX4" s="1224"/>
      <c r="AY4" s="1224"/>
      <c r="AZ4" s="1224"/>
      <c r="BA4" s="1224"/>
      <c r="BB4" s="1224"/>
      <c r="BC4" s="1224"/>
      <c r="BD4" s="1224"/>
      <c r="BE4" s="1224"/>
      <c r="BF4" s="1224"/>
      <c r="BG4" s="1224"/>
      <c r="BH4" s="1224"/>
      <c r="BI4" s="1224"/>
      <c r="BJ4" s="1224"/>
      <c r="BK4" s="1224"/>
      <c r="BL4" s="1224"/>
      <c r="BM4" s="1196"/>
      <c r="BN4" s="1240" t="s">
        <v>91</v>
      </c>
      <c r="BO4" s="1241"/>
      <c r="BP4" s="1242"/>
      <c r="BQ4" s="1243" t="s">
        <v>103</v>
      </c>
      <c r="BR4" s="122"/>
      <c r="BS4" s="122"/>
      <c r="BT4" s="122"/>
      <c r="BU4" s="122"/>
      <c r="BV4" s="122"/>
    </row>
    <row r="5" spans="1:267" ht="17.25" hidden="1" customHeight="1" x14ac:dyDescent="0.25">
      <c r="A5" s="1238"/>
      <c r="B5" s="1239"/>
      <c r="C5" s="1193" t="s">
        <v>90</v>
      </c>
      <c r="D5" s="1193" t="s">
        <v>92</v>
      </c>
      <c r="E5" s="1193"/>
      <c r="F5" s="1190" t="s">
        <v>90</v>
      </c>
      <c r="G5" s="1195" t="s">
        <v>92</v>
      </c>
      <c r="H5" s="1224"/>
      <c r="I5" s="1224"/>
      <c r="J5" s="1224"/>
      <c r="K5" s="1224"/>
      <c r="L5" s="1224"/>
      <c r="M5" s="1224"/>
      <c r="N5" s="1224"/>
      <c r="O5" s="1224"/>
      <c r="P5" s="1224"/>
      <c r="Q5" s="1224"/>
      <c r="R5" s="1224"/>
      <c r="S5" s="1224"/>
      <c r="T5" s="1224"/>
      <c r="U5" s="1224"/>
      <c r="V5" s="1224"/>
      <c r="W5" s="1224"/>
      <c r="X5" s="1224"/>
      <c r="Y5" s="1224"/>
      <c r="Z5" s="1224"/>
      <c r="AA5" s="1224"/>
      <c r="AB5" s="1224"/>
      <c r="AC5" s="1224"/>
      <c r="AD5" s="1224"/>
      <c r="AE5" s="1224"/>
      <c r="AF5" s="1224"/>
      <c r="AG5" s="1224"/>
      <c r="AH5" s="1224"/>
      <c r="AI5" s="1224"/>
      <c r="AJ5" s="1224"/>
      <c r="AK5" s="1224"/>
      <c r="AL5" s="1224"/>
      <c r="AM5" s="1224"/>
      <c r="AN5" s="1224"/>
      <c r="AO5" s="1224"/>
      <c r="AP5" s="1224"/>
      <c r="AQ5" s="1224"/>
      <c r="AR5" s="1224"/>
      <c r="AS5" s="1224"/>
      <c r="AT5" s="1224"/>
      <c r="AU5" s="1224"/>
      <c r="AV5" s="1224"/>
      <c r="AW5" s="1224"/>
      <c r="AX5" s="1224"/>
      <c r="AY5" s="1224"/>
      <c r="AZ5" s="1224"/>
      <c r="BA5" s="1224"/>
      <c r="BB5" s="1224"/>
      <c r="BC5" s="1224"/>
      <c r="BD5" s="1224"/>
      <c r="BE5" s="1224"/>
      <c r="BF5" s="1224"/>
      <c r="BG5" s="1224"/>
      <c r="BH5" s="1224"/>
      <c r="BI5" s="1224"/>
      <c r="BJ5" s="1224"/>
      <c r="BK5" s="1224"/>
      <c r="BL5" s="1224"/>
      <c r="BM5" s="1196"/>
      <c r="BN5" s="1250" t="s">
        <v>90</v>
      </c>
      <c r="BO5" s="1252" t="s">
        <v>92</v>
      </c>
      <c r="BP5" s="1252"/>
      <c r="BQ5" s="1244"/>
      <c r="BR5" s="122"/>
      <c r="BS5" s="122"/>
      <c r="BT5" s="122"/>
      <c r="BU5" s="122"/>
      <c r="BV5" s="122"/>
    </row>
    <row r="6" spans="1:267" ht="67.5" customHeight="1" x14ac:dyDescent="0.25">
      <c r="A6" s="1238"/>
      <c r="B6" s="1239"/>
      <c r="C6" s="1193"/>
      <c r="D6" s="1246" t="s">
        <v>628</v>
      </c>
      <c r="E6" s="1246" t="s">
        <v>242</v>
      </c>
      <c r="F6" s="1194"/>
      <c r="G6" s="1246" t="s">
        <v>689</v>
      </c>
      <c r="H6" s="1246"/>
      <c r="I6" s="1246"/>
      <c r="J6" s="1246"/>
      <c r="K6" s="1246"/>
      <c r="L6" s="1246"/>
      <c r="M6" s="1246"/>
      <c r="N6" s="1246"/>
      <c r="O6" s="1246"/>
      <c r="P6" s="1246"/>
      <c r="Q6" s="1246"/>
      <c r="R6" s="1246"/>
      <c r="S6" s="1246"/>
      <c r="T6" s="1246"/>
      <c r="U6" s="1246"/>
      <c r="V6" s="1246"/>
      <c r="W6" s="1246"/>
      <c r="X6" s="1246"/>
      <c r="Y6" s="1246"/>
      <c r="Z6" s="1246"/>
      <c r="AA6" s="1246"/>
      <c r="AB6" s="1246"/>
      <c r="AC6" s="1246"/>
      <c r="AD6" s="1246"/>
      <c r="AE6" s="1246"/>
      <c r="AF6" s="1246"/>
      <c r="AG6" s="1246"/>
      <c r="AH6" s="1246"/>
      <c r="AI6" s="1246" t="s">
        <v>690</v>
      </c>
      <c r="AJ6" s="1246"/>
      <c r="AK6" s="1246"/>
      <c r="AL6" s="1246"/>
      <c r="AM6" s="1246"/>
      <c r="AN6" s="1246"/>
      <c r="AO6" s="1246"/>
      <c r="AP6" s="1246"/>
      <c r="AQ6" s="1246"/>
      <c r="AR6" s="1246"/>
      <c r="AS6" s="1246"/>
      <c r="AT6" s="1246"/>
      <c r="AU6" s="1246"/>
      <c r="AV6" s="1246"/>
      <c r="AW6" s="1246"/>
      <c r="AX6" s="1246"/>
      <c r="AY6" s="1246"/>
      <c r="AZ6" s="1246"/>
      <c r="BA6" s="1246"/>
      <c r="BB6" s="1246"/>
      <c r="BC6" s="1246"/>
      <c r="BD6" s="1246"/>
      <c r="BE6" s="1246"/>
      <c r="BF6" s="1246"/>
      <c r="BG6" s="1246"/>
      <c r="BH6" s="1246"/>
      <c r="BI6" s="1246"/>
      <c r="BJ6" s="1246"/>
      <c r="BK6" s="1246"/>
      <c r="BL6" s="1246"/>
      <c r="BM6" s="1246"/>
      <c r="BN6" s="1251"/>
      <c r="BO6" s="1249" t="s">
        <v>505</v>
      </c>
      <c r="BP6" s="1249" t="s">
        <v>254</v>
      </c>
      <c r="BQ6" s="1244"/>
      <c r="BR6" s="122"/>
      <c r="BS6" s="122"/>
      <c r="BT6" s="122"/>
      <c r="BU6" s="122"/>
      <c r="BV6" s="122"/>
    </row>
    <row r="7" spans="1:267" ht="31.5" hidden="1" customHeight="1" x14ac:dyDescent="0.25">
      <c r="A7" s="1238"/>
      <c r="B7" s="1239"/>
      <c r="C7" s="1193"/>
      <c r="D7" s="1246"/>
      <c r="E7" s="1246"/>
      <c r="F7" s="1194"/>
      <c r="G7" s="744" t="s">
        <v>90</v>
      </c>
      <c r="H7" s="744"/>
      <c r="I7" s="306" t="s">
        <v>484</v>
      </c>
      <c r="J7" s="306" t="s">
        <v>488</v>
      </c>
      <c r="K7" s="306" t="s">
        <v>489</v>
      </c>
      <c r="L7" s="306" t="s">
        <v>491</v>
      </c>
      <c r="M7" s="306" t="s">
        <v>492</v>
      </c>
      <c r="N7" s="306" t="s">
        <v>496</v>
      </c>
      <c r="O7" s="306" t="s">
        <v>530</v>
      </c>
      <c r="P7" s="306" t="s">
        <v>589</v>
      </c>
      <c r="Q7" s="306" t="s">
        <v>595</v>
      </c>
      <c r="R7" s="306" t="s">
        <v>623</v>
      </c>
      <c r="S7" s="306" t="s">
        <v>632</v>
      </c>
      <c r="T7" s="306" t="s">
        <v>633</v>
      </c>
      <c r="U7" s="306" t="s">
        <v>635</v>
      </c>
      <c r="V7" s="306" t="s">
        <v>652</v>
      </c>
      <c r="W7" s="306" t="s">
        <v>655</v>
      </c>
      <c r="X7" s="306" t="s">
        <v>662</v>
      </c>
      <c r="Y7" s="306" t="s">
        <v>691</v>
      </c>
      <c r="Z7" s="306" t="s">
        <v>692</v>
      </c>
      <c r="AA7" s="306" t="s">
        <v>781</v>
      </c>
      <c r="AB7" s="306" t="s">
        <v>784</v>
      </c>
      <c r="AC7" s="306" t="s">
        <v>786</v>
      </c>
      <c r="AD7" s="306" t="s">
        <v>788</v>
      </c>
      <c r="AE7" s="306" t="s">
        <v>789</v>
      </c>
      <c r="AF7" s="306" t="s">
        <v>808</v>
      </c>
      <c r="AG7" s="1114" t="s">
        <v>813</v>
      </c>
      <c r="AH7" s="744"/>
      <c r="AI7" s="744" t="s">
        <v>90</v>
      </c>
      <c r="AJ7" s="744"/>
      <c r="AK7" s="306" t="s">
        <v>484</v>
      </c>
      <c r="AL7" s="306" t="s">
        <v>488</v>
      </c>
      <c r="AM7" s="306" t="s">
        <v>489</v>
      </c>
      <c r="AN7" s="306" t="s">
        <v>491</v>
      </c>
      <c r="AO7" s="306" t="s">
        <v>492</v>
      </c>
      <c r="AP7" s="306" t="s">
        <v>496</v>
      </c>
      <c r="AQ7" s="306" t="s">
        <v>530</v>
      </c>
      <c r="AR7" s="306" t="s">
        <v>589</v>
      </c>
      <c r="AS7" s="306" t="s">
        <v>595</v>
      </c>
      <c r="AT7" s="306" t="s">
        <v>623</v>
      </c>
      <c r="AU7" s="306" t="s">
        <v>632</v>
      </c>
      <c r="AV7" s="306" t="s">
        <v>633</v>
      </c>
      <c r="AW7" s="306" t="s">
        <v>635</v>
      </c>
      <c r="AX7" s="306" t="s">
        <v>652</v>
      </c>
      <c r="AY7" s="306" t="s">
        <v>655</v>
      </c>
      <c r="AZ7" s="306" t="s">
        <v>658</v>
      </c>
      <c r="BA7" s="306" t="s">
        <v>662</v>
      </c>
      <c r="BB7" s="306" t="s">
        <v>670</v>
      </c>
      <c r="BC7" s="306" t="s">
        <v>685</v>
      </c>
      <c r="BD7" s="306" t="s">
        <v>691</v>
      </c>
      <c r="BE7" s="306" t="s">
        <v>692</v>
      </c>
      <c r="BF7" s="306" t="s">
        <v>781</v>
      </c>
      <c r="BG7" s="306" t="s">
        <v>784</v>
      </c>
      <c r="BH7" s="306" t="s">
        <v>786</v>
      </c>
      <c r="BI7" s="306" t="s">
        <v>788</v>
      </c>
      <c r="BJ7" s="306" t="s">
        <v>789</v>
      </c>
      <c r="BK7" s="306" t="s">
        <v>808</v>
      </c>
      <c r="BL7" s="1114" t="s">
        <v>813</v>
      </c>
      <c r="BM7" s="744"/>
      <c r="BN7" s="1251"/>
      <c r="BO7" s="1249"/>
      <c r="BP7" s="1249"/>
      <c r="BQ7" s="1245"/>
      <c r="BR7" s="123"/>
      <c r="BS7" s="123"/>
      <c r="BT7" s="123"/>
      <c r="BU7" s="123"/>
      <c r="BV7" s="123"/>
    </row>
    <row r="8" spans="1:267" x14ac:dyDescent="0.25">
      <c r="A8" s="170"/>
      <c r="B8" s="166" t="s">
        <v>308</v>
      </c>
      <c r="C8" s="791">
        <f>+C9+C215</f>
        <v>88691.459999999992</v>
      </c>
      <c r="D8" s="791">
        <f>+D9+D215</f>
        <v>10164.661</v>
      </c>
      <c r="E8" s="791">
        <f>+E9+E215</f>
        <v>78526.798999999999</v>
      </c>
      <c r="F8" s="791">
        <f>+F9+F215</f>
        <v>53852.581999999995</v>
      </c>
      <c r="G8" s="791">
        <f t="shared" ref="G8:BM8" si="0">+G9+G215</f>
        <v>9735.0159999999996</v>
      </c>
      <c r="H8" s="791">
        <f t="shared" si="0"/>
        <v>27.712</v>
      </c>
      <c r="I8" s="791">
        <f t="shared" si="0"/>
        <v>300</v>
      </c>
      <c r="J8" s="791">
        <f t="shared" si="0"/>
        <v>0</v>
      </c>
      <c r="K8" s="791">
        <f t="shared" si="0"/>
        <v>1682.634</v>
      </c>
      <c r="L8" s="791">
        <f t="shared" si="0"/>
        <v>1186.0160000000001</v>
      </c>
      <c r="M8" s="791">
        <f t="shared" si="0"/>
        <v>1432.1589999999999</v>
      </c>
      <c r="N8" s="791">
        <f t="shared" si="0"/>
        <v>3906.0570000000002</v>
      </c>
      <c r="O8" s="791">
        <f t="shared" si="0"/>
        <v>0</v>
      </c>
      <c r="P8" s="791">
        <f t="shared" si="0"/>
        <v>0</v>
      </c>
      <c r="Q8" s="791">
        <f t="shared" si="0"/>
        <v>3.1019999999999999</v>
      </c>
      <c r="R8" s="791">
        <f t="shared" si="0"/>
        <v>734.54500000000007</v>
      </c>
      <c r="S8" s="791">
        <f t="shared" si="0"/>
        <v>443.53800000000001</v>
      </c>
      <c r="T8" s="791">
        <f t="shared" si="0"/>
        <v>0</v>
      </c>
      <c r="U8" s="791">
        <f t="shared" si="0"/>
        <v>0</v>
      </c>
      <c r="V8" s="791">
        <f t="shared" si="0"/>
        <v>0</v>
      </c>
      <c r="W8" s="791">
        <f t="shared" si="0"/>
        <v>19.253</v>
      </c>
      <c r="X8" s="791">
        <f t="shared" si="0"/>
        <v>0</v>
      </c>
      <c r="Y8" s="793">
        <f t="shared" ref="Y8:AG8" si="1">+Y9+Y215</f>
        <v>0</v>
      </c>
      <c r="Z8" s="800">
        <f t="shared" si="1"/>
        <v>0</v>
      </c>
      <c r="AA8" s="1003">
        <f t="shared" si="1"/>
        <v>0</v>
      </c>
      <c r="AB8" s="1005">
        <f t="shared" si="1"/>
        <v>0</v>
      </c>
      <c r="AC8" s="1009">
        <f t="shared" si="1"/>
        <v>0</v>
      </c>
      <c r="AD8" s="1031">
        <f t="shared" si="1"/>
        <v>0</v>
      </c>
      <c r="AE8" s="1032">
        <f t="shared" si="1"/>
        <v>0</v>
      </c>
      <c r="AF8" s="1067">
        <f t="shared" si="1"/>
        <v>0</v>
      </c>
      <c r="AG8" s="1139">
        <f t="shared" si="1"/>
        <v>0</v>
      </c>
      <c r="AH8" s="791">
        <f t="shared" si="0"/>
        <v>0</v>
      </c>
      <c r="AI8" s="791">
        <f t="shared" si="0"/>
        <v>44153.917000000001</v>
      </c>
      <c r="AJ8" s="755">
        <f t="shared" si="0"/>
        <v>0</v>
      </c>
      <c r="AK8" s="755">
        <f t="shared" si="0"/>
        <v>0</v>
      </c>
      <c r="AL8" s="755">
        <f t="shared" si="0"/>
        <v>1876.2000000000003</v>
      </c>
      <c r="AM8" s="755">
        <f t="shared" si="0"/>
        <v>1829.0589999999997</v>
      </c>
      <c r="AN8" s="755">
        <f t="shared" si="0"/>
        <v>3489.9589999999998</v>
      </c>
      <c r="AO8" s="755">
        <f t="shared" si="0"/>
        <v>1171.105</v>
      </c>
      <c r="AP8" s="755">
        <f t="shared" si="0"/>
        <v>2143.2559999999999</v>
      </c>
      <c r="AQ8" s="755">
        <f t="shared" si="0"/>
        <v>775.99900000000002</v>
      </c>
      <c r="AR8" s="755">
        <f t="shared" si="0"/>
        <v>1797.4669999999999</v>
      </c>
      <c r="AS8" s="755">
        <f t="shared" si="0"/>
        <v>0</v>
      </c>
      <c r="AT8" s="755">
        <f t="shared" si="0"/>
        <v>636.03</v>
      </c>
      <c r="AU8" s="755">
        <f t="shared" si="0"/>
        <v>175.27600000000001</v>
      </c>
      <c r="AV8" s="755">
        <f t="shared" si="0"/>
        <v>363.74599999999998</v>
      </c>
      <c r="AW8" s="755">
        <f t="shared" si="0"/>
        <v>4375.99</v>
      </c>
      <c r="AX8" s="755">
        <f t="shared" si="0"/>
        <v>80.605999999999995</v>
      </c>
      <c r="AY8" s="755">
        <f t="shared" si="0"/>
        <v>658.93299999999999</v>
      </c>
      <c r="AZ8" s="755">
        <f t="shared" si="0"/>
        <v>44.07</v>
      </c>
      <c r="BA8" s="755">
        <f t="shared" si="0"/>
        <v>285.53800000000001</v>
      </c>
      <c r="BB8" s="755">
        <f t="shared" si="0"/>
        <v>576.64199999999994</v>
      </c>
      <c r="BC8" s="786">
        <f t="shared" ref="BC8:BL8" si="2">+BC9+BC215</f>
        <v>1501.492</v>
      </c>
      <c r="BD8" s="793">
        <f t="shared" si="2"/>
        <v>3577.0810000000001</v>
      </c>
      <c r="BE8" s="800">
        <f t="shared" si="2"/>
        <v>6864.4279999999999</v>
      </c>
      <c r="BF8" s="1003">
        <f t="shared" si="2"/>
        <v>0</v>
      </c>
      <c r="BG8" s="1005">
        <f t="shared" si="2"/>
        <v>589.88700000000006</v>
      </c>
      <c r="BH8" s="1009">
        <f t="shared" si="2"/>
        <v>3122.7930000000001</v>
      </c>
      <c r="BI8" s="1031">
        <f t="shared" si="2"/>
        <v>1533.4780000000001</v>
      </c>
      <c r="BJ8" s="1032">
        <f t="shared" si="2"/>
        <v>0</v>
      </c>
      <c r="BK8" s="1067">
        <f t="shared" si="2"/>
        <v>3892.4610000000002</v>
      </c>
      <c r="BL8" s="1139">
        <f t="shared" si="2"/>
        <v>2792.4210000000003</v>
      </c>
      <c r="BM8" s="755">
        <f t="shared" si="0"/>
        <v>0</v>
      </c>
      <c r="BN8" s="722">
        <f>+F8/C8*100</f>
        <v>60.719016238993021</v>
      </c>
      <c r="BO8" s="722">
        <f>+G8/D8*100</f>
        <v>95.773149739081305</v>
      </c>
      <c r="BP8" s="722">
        <f>+AI8/E8*100</f>
        <v>56.227832488116583</v>
      </c>
      <c r="BQ8" s="512"/>
      <c r="BR8" s="123"/>
      <c r="BS8" s="123"/>
      <c r="BT8" s="123"/>
      <c r="BU8" s="123"/>
      <c r="BV8" s="123"/>
    </row>
    <row r="9" spans="1:267" x14ac:dyDescent="0.25">
      <c r="A9" s="187" t="s">
        <v>127</v>
      </c>
      <c r="B9" s="152" t="s">
        <v>335</v>
      </c>
      <c r="C9" s="138">
        <f>+C10+C19+C29+C43+C49+C70+C82+C96+C112+C118+C135+C151+C162+C191</f>
        <v>48586.92</v>
      </c>
      <c r="D9" s="138">
        <f>+D10+D19+D29+D43+D49+D70+D82+D96+D112+D118+D135+D151+D162+D191</f>
        <v>8572.1810000000005</v>
      </c>
      <c r="E9" s="138">
        <f>+E10+E19+E29+E43+E49+E70+E82+E96+E112+E118+E135+E151+E162+E191</f>
        <v>40014.738999999994</v>
      </c>
      <c r="F9" s="138">
        <f>+F10+F19+F29+F43+F49+F70+F82+F96+F112+F118+F135+F151+F162+F191</f>
        <v>29827.660999999996</v>
      </c>
      <c r="G9" s="138">
        <f t="shared" ref="G9:BM9" si="3">+G10+G19+G29+G43+G49+G70+G82+G96+G112+G118+G135+G151+G162+G191</f>
        <v>8452.0720000000001</v>
      </c>
      <c r="H9" s="138">
        <f t="shared" si="3"/>
        <v>0</v>
      </c>
      <c r="I9" s="138">
        <f t="shared" si="3"/>
        <v>300</v>
      </c>
      <c r="J9" s="138">
        <f t="shared" si="3"/>
        <v>0</v>
      </c>
      <c r="K9" s="138">
        <f t="shared" si="3"/>
        <v>708.68399999999997</v>
      </c>
      <c r="L9" s="138">
        <f t="shared" si="3"/>
        <v>1186.0160000000001</v>
      </c>
      <c r="M9" s="138">
        <f t="shared" si="3"/>
        <v>1432.1589999999999</v>
      </c>
      <c r="N9" s="138">
        <f t="shared" si="3"/>
        <v>3792.1510000000003</v>
      </c>
      <c r="O9" s="138">
        <f t="shared" si="3"/>
        <v>0</v>
      </c>
      <c r="P9" s="138">
        <f t="shared" si="3"/>
        <v>0</v>
      </c>
      <c r="Q9" s="138">
        <f t="shared" si="3"/>
        <v>0</v>
      </c>
      <c r="R9" s="138">
        <f t="shared" si="3"/>
        <v>672.19</v>
      </c>
      <c r="S9" s="138">
        <f t="shared" si="3"/>
        <v>359.21899999999999</v>
      </c>
      <c r="T9" s="138">
        <f t="shared" si="3"/>
        <v>0</v>
      </c>
      <c r="U9" s="138">
        <f t="shared" si="3"/>
        <v>0</v>
      </c>
      <c r="V9" s="138">
        <f t="shared" si="3"/>
        <v>0</v>
      </c>
      <c r="W9" s="138">
        <f t="shared" si="3"/>
        <v>1.653</v>
      </c>
      <c r="X9" s="138">
        <f t="shared" si="3"/>
        <v>0</v>
      </c>
      <c r="Y9" s="138">
        <f t="shared" ref="Y9:AG9" si="4">+Y10+Y19+Y29+Y43+Y49+Y70+Y82+Y96+Y112+Y118+Y135+Y151+Y162+Y191</f>
        <v>0</v>
      </c>
      <c r="Z9" s="138">
        <f t="shared" si="4"/>
        <v>0</v>
      </c>
      <c r="AA9" s="138">
        <f t="shared" si="4"/>
        <v>0</v>
      </c>
      <c r="AB9" s="138">
        <f t="shared" si="4"/>
        <v>0</v>
      </c>
      <c r="AC9" s="138">
        <f t="shared" si="4"/>
        <v>0</v>
      </c>
      <c r="AD9" s="138">
        <f t="shared" si="4"/>
        <v>0</v>
      </c>
      <c r="AE9" s="138">
        <f t="shared" si="4"/>
        <v>0</v>
      </c>
      <c r="AF9" s="138">
        <f t="shared" si="4"/>
        <v>0</v>
      </c>
      <c r="AG9" s="138">
        <f t="shared" si="4"/>
        <v>0</v>
      </c>
      <c r="AH9" s="138">
        <f t="shared" si="3"/>
        <v>0</v>
      </c>
      <c r="AI9" s="138">
        <f>+AI10+AI19+AI29+AI43+AI49+AI70+AI82+AI96+AI112+AI118+AI135+AI151+AI162+AI191</f>
        <v>21411.940000000002</v>
      </c>
      <c r="AJ9" s="138">
        <f t="shared" si="3"/>
        <v>0</v>
      </c>
      <c r="AK9" s="138">
        <f t="shared" si="3"/>
        <v>0</v>
      </c>
      <c r="AL9" s="138">
        <f t="shared" si="3"/>
        <v>317.64700000000005</v>
      </c>
      <c r="AM9" s="138">
        <f t="shared" si="3"/>
        <v>166.68699999999998</v>
      </c>
      <c r="AN9" s="138">
        <f t="shared" si="3"/>
        <v>2580.424</v>
      </c>
      <c r="AO9" s="138">
        <f t="shared" si="3"/>
        <v>1171.105</v>
      </c>
      <c r="AP9" s="138">
        <f t="shared" si="3"/>
        <v>293.00900000000001</v>
      </c>
      <c r="AQ9" s="138">
        <f t="shared" si="3"/>
        <v>775.99900000000002</v>
      </c>
      <c r="AR9" s="138">
        <f t="shared" si="3"/>
        <v>445.56799999999998</v>
      </c>
      <c r="AS9" s="138">
        <f t="shared" si="3"/>
        <v>0</v>
      </c>
      <c r="AT9" s="138">
        <f t="shared" si="3"/>
        <v>636.03</v>
      </c>
      <c r="AU9" s="138">
        <f t="shared" si="3"/>
        <v>175.27600000000001</v>
      </c>
      <c r="AV9" s="138">
        <f t="shared" si="3"/>
        <v>363.74599999999998</v>
      </c>
      <c r="AW9" s="138">
        <f t="shared" si="3"/>
        <v>1880.7909999999999</v>
      </c>
      <c r="AX9" s="138">
        <f t="shared" si="3"/>
        <v>80.605999999999995</v>
      </c>
      <c r="AY9" s="138">
        <f t="shared" si="3"/>
        <v>658.93299999999999</v>
      </c>
      <c r="AZ9" s="138">
        <f t="shared" si="3"/>
        <v>44.07</v>
      </c>
      <c r="BA9" s="138">
        <f t="shared" si="3"/>
        <v>285.53800000000001</v>
      </c>
      <c r="BB9" s="138">
        <f t="shared" si="3"/>
        <v>433.89099999999996</v>
      </c>
      <c r="BC9" s="138">
        <f t="shared" ref="BC9:BL9" si="5">+BC10+BC19+BC29+BC43+BC49+BC70+BC82+BC96+BC112+BC118+BC135+BC151+BC162+BC191</f>
        <v>935.09199999999998</v>
      </c>
      <c r="BD9" s="138">
        <f t="shared" si="5"/>
        <v>1264.116</v>
      </c>
      <c r="BE9" s="138">
        <f t="shared" si="5"/>
        <v>3880.8909999999996</v>
      </c>
      <c r="BF9" s="138">
        <f t="shared" si="5"/>
        <v>0</v>
      </c>
      <c r="BG9" s="138">
        <f t="shared" si="5"/>
        <v>589.88700000000006</v>
      </c>
      <c r="BH9" s="138">
        <f t="shared" si="5"/>
        <v>1345.9110000000001</v>
      </c>
      <c r="BI9" s="138">
        <f t="shared" si="5"/>
        <v>0</v>
      </c>
      <c r="BJ9" s="138">
        <f t="shared" si="5"/>
        <v>0</v>
      </c>
      <c r="BK9" s="138">
        <f t="shared" si="5"/>
        <v>327.94100000000003</v>
      </c>
      <c r="BL9" s="138">
        <f t="shared" si="5"/>
        <v>2758.7820000000002</v>
      </c>
      <c r="BM9" s="138">
        <f t="shared" si="3"/>
        <v>0</v>
      </c>
      <c r="BN9" s="722">
        <f>+F9/C9*100</f>
        <v>61.390310396295952</v>
      </c>
      <c r="BO9" s="722">
        <f>+G9/D9*100</f>
        <v>98.598851330834009</v>
      </c>
      <c r="BP9" s="722">
        <f>+AI9/E9*100</f>
        <v>53.510132853796712</v>
      </c>
      <c r="BQ9" s="153"/>
      <c r="BR9" s="128"/>
      <c r="BS9" s="128"/>
      <c r="BT9" s="128"/>
      <c r="BU9" s="128"/>
      <c r="BV9" s="128"/>
    </row>
    <row r="10" spans="1:267" x14ac:dyDescent="0.25">
      <c r="A10" s="154" t="s">
        <v>23</v>
      </c>
      <c r="B10" s="161" t="s">
        <v>205</v>
      </c>
      <c r="C10" s="142">
        <f>+C11+C14+C16</f>
        <v>356.44799999999998</v>
      </c>
      <c r="D10" s="142">
        <f>+D11+D14+D16</f>
        <v>28.49</v>
      </c>
      <c r="E10" s="142">
        <f>+E11+E14+E16</f>
        <v>327.95799999999997</v>
      </c>
      <c r="F10" s="142">
        <f>+F11+F14+F16</f>
        <v>206.56100000000001</v>
      </c>
      <c r="G10" s="142">
        <f t="shared" ref="G10:BA10" si="6">+G11+G14+G16</f>
        <v>28.49</v>
      </c>
      <c r="H10" s="142">
        <f t="shared" si="6"/>
        <v>0</v>
      </c>
      <c r="I10" s="142">
        <f t="shared" si="6"/>
        <v>0</v>
      </c>
      <c r="J10" s="142">
        <f t="shared" si="6"/>
        <v>0</v>
      </c>
      <c r="K10" s="142">
        <f t="shared" si="6"/>
        <v>0</v>
      </c>
      <c r="L10" s="142">
        <f t="shared" si="6"/>
        <v>0</v>
      </c>
      <c r="M10" s="142">
        <f t="shared" si="6"/>
        <v>0</v>
      </c>
      <c r="N10" s="142">
        <f t="shared" si="6"/>
        <v>28.49</v>
      </c>
      <c r="O10" s="142">
        <f t="shared" si="6"/>
        <v>0</v>
      </c>
      <c r="P10" s="142">
        <f t="shared" si="6"/>
        <v>0</v>
      </c>
      <c r="Q10" s="142">
        <f t="shared" si="6"/>
        <v>0</v>
      </c>
      <c r="R10" s="142">
        <f t="shared" si="6"/>
        <v>0</v>
      </c>
      <c r="S10" s="142">
        <f t="shared" si="6"/>
        <v>0</v>
      </c>
      <c r="T10" s="142">
        <f t="shared" si="6"/>
        <v>0</v>
      </c>
      <c r="U10" s="142">
        <f t="shared" si="6"/>
        <v>0</v>
      </c>
      <c r="V10" s="142">
        <f t="shared" si="6"/>
        <v>0</v>
      </c>
      <c r="W10" s="142">
        <f t="shared" si="6"/>
        <v>0</v>
      </c>
      <c r="X10" s="142">
        <f t="shared" si="6"/>
        <v>0</v>
      </c>
      <c r="Y10" s="142">
        <f t="shared" ref="Y10:Z10" si="7">+Y11+Y14+Y16</f>
        <v>0</v>
      </c>
      <c r="Z10" s="142">
        <f t="shared" si="7"/>
        <v>0</v>
      </c>
      <c r="AA10" s="142">
        <f>+AA11+AA14</f>
        <v>0</v>
      </c>
      <c r="AB10" s="142">
        <f t="shared" ref="AB10:AC10" si="8">+AB11+AB14+AB16</f>
        <v>0</v>
      </c>
      <c r="AC10" s="142">
        <f t="shared" si="8"/>
        <v>0</v>
      </c>
      <c r="AD10" s="142">
        <f>+AD11+AD14</f>
        <v>0</v>
      </c>
      <c r="AE10" s="142">
        <f t="shared" ref="AE10:AG10" si="9">+AE11+AE14+AE16</f>
        <v>0</v>
      </c>
      <c r="AF10" s="142">
        <f t="shared" si="9"/>
        <v>0</v>
      </c>
      <c r="AG10" s="142">
        <f t="shared" si="9"/>
        <v>0</v>
      </c>
      <c r="AH10" s="142">
        <f t="shared" si="6"/>
        <v>0</v>
      </c>
      <c r="AI10" s="142">
        <f t="shared" si="6"/>
        <v>178.071</v>
      </c>
      <c r="AJ10" s="142">
        <f t="shared" si="6"/>
        <v>0</v>
      </c>
      <c r="AK10" s="142">
        <f t="shared" si="6"/>
        <v>0</v>
      </c>
      <c r="AL10" s="142">
        <f t="shared" si="6"/>
        <v>0</v>
      </c>
      <c r="AM10" s="142">
        <f t="shared" si="6"/>
        <v>0</v>
      </c>
      <c r="AN10" s="142">
        <f t="shared" si="6"/>
        <v>0</v>
      </c>
      <c r="AO10" s="142">
        <f t="shared" si="6"/>
        <v>0</v>
      </c>
      <c r="AP10" s="142">
        <f t="shared" si="6"/>
        <v>0</v>
      </c>
      <c r="AQ10" s="142">
        <f t="shared" si="6"/>
        <v>0</v>
      </c>
      <c r="AR10" s="142">
        <f t="shared" si="6"/>
        <v>0</v>
      </c>
      <c r="AS10" s="142">
        <f t="shared" si="6"/>
        <v>0</v>
      </c>
      <c r="AT10" s="142">
        <f t="shared" si="6"/>
        <v>0</v>
      </c>
      <c r="AU10" s="142">
        <f t="shared" si="6"/>
        <v>0</v>
      </c>
      <c r="AV10" s="142">
        <f t="shared" si="6"/>
        <v>178.071</v>
      </c>
      <c r="AW10" s="142">
        <f t="shared" si="6"/>
        <v>0</v>
      </c>
      <c r="AX10" s="142">
        <f t="shared" si="6"/>
        <v>0</v>
      </c>
      <c r="AY10" s="142">
        <f t="shared" si="6"/>
        <v>0</v>
      </c>
      <c r="AZ10" s="142">
        <f t="shared" si="6"/>
        <v>0</v>
      </c>
      <c r="BA10" s="142">
        <f t="shared" si="6"/>
        <v>0</v>
      </c>
      <c r="BB10" s="142">
        <f>+BB11+BB14</f>
        <v>0</v>
      </c>
      <c r="BC10" s="142">
        <f>+BC11+BC14</f>
        <v>0</v>
      </c>
      <c r="BD10" s="142">
        <f t="shared" ref="BD10:BE10" si="10">+BD11+BD14+BD16</f>
        <v>0</v>
      </c>
      <c r="BE10" s="142">
        <f t="shared" si="10"/>
        <v>0</v>
      </c>
      <c r="BF10" s="142">
        <f>+BF11+BF14</f>
        <v>0</v>
      </c>
      <c r="BG10" s="142">
        <f t="shared" ref="BG10:BH10" si="11">+BG11+BG14+BG16</f>
        <v>0</v>
      </c>
      <c r="BH10" s="142">
        <f t="shared" si="11"/>
        <v>0</v>
      </c>
      <c r="BI10" s="142">
        <f>+BI11+BI14</f>
        <v>0</v>
      </c>
      <c r="BJ10" s="142">
        <f t="shared" ref="BJ10:BL10" si="12">+BJ11+BJ14+BJ16</f>
        <v>0</v>
      </c>
      <c r="BK10" s="142">
        <f t="shared" si="12"/>
        <v>0</v>
      </c>
      <c r="BL10" s="142">
        <f t="shared" si="12"/>
        <v>0</v>
      </c>
      <c r="BM10" s="142">
        <f>+BM11+BM14</f>
        <v>0</v>
      </c>
      <c r="BN10" s="724">
        <f t="shared" ref="BN10:BN79" si="13">+F10/C10*100</f>
        <v>57.94982718376874</v>
      </c>
      <c r="BO10" s="724">
        <f>+G10/D10*100</f>
        <v>100</v>
      </c>
      <c r="BP10" s="724">
        <f t="shared" ref="BP10:BP79" si="14">+AI10/E10*100</f>
        <v>54.296891675153525</v>
      </c>
      <c r="BQ10" s="155"/>
      <c r="BR10" s="149"/>
      <c r="BS10" s="149"/>
      <c r="BT10" s="149"/>
      <c r="BU10" s="149"/>
      <c r="BV10" s="149"/>
      <c r="BW10" s="124"/>
      <c r="BX10" s="124"/>
      <c r="BY10" s="124"/>
      <c r="BZ10" s="124"/>
      <c r="CA10" s="124"/>
      <c r="CB10" s="124"/>
      <c r="CC10" s="124"/>
      <c r="CD10" s="124"/>
      <c r="CE10" s="124"/>
      <c r="CF10" s="124"/>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row>
    <row r="11" spans="1:267" x14ac:dyDescent="0.25">
      <c r="A11" s="188">
        <v>1</v>
      </c>
      <c r="B11" s="157" t="s">
        <v>50</v>
      </c>
      <c r="C11" s="143">
        <f>+C12</f>
        <v>200</v>
      </c>
      <c r="D11" s="143">
        <f t="shared" ref="D11:BM12" si="15">+D12</f>
        <v>0</v>
      </c>
      <c r="E11" s="143">
        <f t="shared" si="15"/>
        <v>200</v>
      </c>
      <c r="F11" s="143">
        <f t="shared" si="15"/>
        <v>178.071</v>
      </c>
      <c r="G11" s="143">
        <f t="shared" si="15"/>
        <v>0</v>
      </c>
      <c r="H11" s="143">
        <f t="shared" si="15"/>
        <v>0</v>
      </c>
      <c r="I11" s="143">
        <f t="shared" si="15"/>
        <v>0</v>
      </c>
      <c r="J11" s="143">
        <f t="shared" si="15"/>
        <v>0</v>
      </c>
      <c r="K11" s="143">
        <f t="shared" si="15"/>
        <v>0</v>
      </c>
      <c r="L11" s="143">
        <f t="shared" si="15"/>
        <v>0</v>
      </c>
      <c r="M11" s="143">
        <f t="shared" si="15"/>
        <v>0</v>
      </c>
      <c r="N11" s="143">
        <f t="shared" si="15"/>
        <v>0</v>
      </c>
      <c r="O11" s="143">
        <f t="shared" si="15"/>
        <v>0</v>
      </c>
      <c r="P11" s="143">
        <f t="shared" si="15"/>
        <v>0</v>
      </c>
      <c r="Q11" s="143">
        <f t="shared" si="15"/>
        <v>0</v>
      </c>
      <c r="R11" s="143">
        <f t="shared" si="15"/>
        <v>0</v>
      </c>
      <c r="S11" s="143">
        <f t="shared" si="15"/>
        <v>0</v>
      </c>
      <c r="T11" s="143">
        <f t="shared" si="15"/>
        <v>0</v>
      </c>
      <c r="U11" s="143">
        <f t="shared" si="15"/>
        <v>0</v>
      </c>
      <c r="V11" s="143">
        <f t="shared" si="15"/>
        <v>0</v>
      </c>
      <c r="W11" s="143">
        <f t="shared" si="15"/>
        <v>0</v>
      </c>
      <c r="X11" s="143">
        <f t="shared" si="15"/>
        <v>0</v>
      </c>
      <c r="Y11" s="143">
        <f t="shared" si="15"/>
        <v>0</v>
      </c>
      <c r="Z11" s="143">
        <f t="shared" si="15"/>
        <v>0</v>
      </c>
      <c r="AA11" s="143">
        <f t="shared" si="15"/>
        <v>0</v>
      </c>
      <c r="AB11" s="143">
        <f t="shared" si="15"/>
        <v>0</v>
      </c>
      <c r="AC11" s="143">
        <f t="shared" si="15"/>
        <v>0</v>
      </c>
      <c r="AD11" s="143">
        <f t="shared" si="15"/>
        <v>0</v>
      </c>
      <c r="AE11" s="143">
        <f t="shared" si="15"/>
        <v>0</v>
      </c>
      <c r="AF11" s="143">
        <f t="shared" si="15"/>
        <v>0</v>
      </c>
      <c r="AG11" s="1097">
        <f t="shared" si="15"/>
        <v>0</v>
      </c>
      <c r="AH11" s="143">
        <f t="shared" si="15"/>
        <v>0</v>
      </c>
      <c r="AI11" s="143">
        <f t="shared" si="15"/>
        <v>178.071</v>
      </c>
      <c r="AJ11" s="143">
        <f t="shared" si="15"/>
        <v>0</v>
      </c>
      <c r="AK11" s="143">
        <f t="shared" si="15"/>
        <v>0</v>
      </c>
      <c r="AL11" s="143">
        <f t="shared" si="15"/>
        <v>0</v>
      </c>
      <c r="AM11" s="143">
        <f t="shared" si="15"/>
        <v>0</v>
      </c>
      <c r="AN11" s="143">
        <f t="shared" si="15"/>
        <v>0</v>
      </c>
      <c r="AO11" s="143">
        <f t="shared" si="15"/>
        <v>0</v>
      </c>
      <c r="AP11" s="143">
        <f t="shared" si="15"/>
        <v>0</v>
      </c>
      <c r="AQ11" s="143">
        <f t="shared" si="15"/>
        <v>0</v>
      </c>
      <c r="AR11" s="143">
        <f t="shared" si="15"/>
        <v>0</v>
      </c>
      <c r="AS11" s="143">
        <f t="shared" si="15"/>
        <v>0</v>
      </c>
      <c r="AT11" s="143">
        <f t="shared" si="15"/>
        <v>0</v>
      </c>
      <c r="AU11" s="143">
        <f t="shared" si="15"/>
        <v>0</v>
      </c>
      <c r="AV11" s="143">
        <f t="shared" si="15"/>
        <v>178.071</v>
      </c>
      <c r="AW11" s="143">
        <f t="shared" si="15"/>
        <v>0</v>
      </c>
      <c r="AX11" s="143">
        <f t="shared" si="15"/>
        <v>0</v>
      </c>
      <c r="AY11" s="143">
        <f t="shared" si="15"/>
        <v>0</v>
      </c>
      <c r="AZ11" s="143">
        <f t="shared" si="15"/>
        <v>0</v>
      </c>
      <c r="BA11" s="143">
        <f t="shared" si="15"/>
        <v>0</v>
      </c>
      <c r="BB11" s="143">
        <f t="shared" si="15"/>
        <v>0</v>
      </c>
      <c r="BC11" s="143">
        <f t="shared" si="15"/>
        <v>0</v>
      </c>
      <c r="BD11" s="143">
        <f t="shared" si="15"/>
        <v>0</v>
      </c>
      <c r="BE11" s="143">
        <f t="shared" si="15"/>
        <v>0</v>
      </c>
      <c r="BF11" s="143">
        <f t="shared" si="15"/>
        <v>0</v>
      </c>
      <c r="BG11" s="143">
        <f t="shared" si="15"/>
        <v>0</v>
      </c>
      <c r="BH11" s="143">
        <f t="shared" si="15"/>
        <v>0</v>
      </c>
      <c r="BI11" s="143">
        <f t="shared" si="15"/>
        <v>0</v>
      </c>
      <c r="BJ11" s="143">
        <f t="shared" si="15"/>
        <v>0</v>
      </c>
      <c r="BK11" s="143">
        <f t="shared" si="15"/>
        <v>0</v>
      </c>
      <c r="BL11" s="1097">
        <f t="shared" si="15"/>
        <v>0</v>
      </c>
      <c r="BM11" s="143">
        <f t="shared" si="15"/>
        <v>0</v>
      </c>
      <c r="BN11" s="723">
        <f t="shared" si="13"/>
        <v>89.035499999999999</v>
      </c>
      <c r="BO11" s="723"/>
      <c r="BP11" s="723">
        <f t="shared" si="14"/>
        <v>89.035499999999999</v>
      </c>
      <c r="BQ11" s="449"/>
      <c r="BR11" s="128"/>
      <c r="BS11" s="128"/>
      <c r="BT11" s="138"/>
      <c r="BU11" s="128"/>
      <c r="BV11" s="128"/>
    </row>
    <row r="12" spans="1:267" x14ac:dyDescent="0.25">
      <c r="A12" s="171" t="s">
        <v>6</v>
      </c>
      <c r="B12" s="158" t="s">
        <v>94</v>
      </c>
      <c r="C12" s="144">
        <f>+C13</f>
        <v>200</v>
      </c>
      <c r="D12" s="144">
        <f t="shared" si="15"/>
        <v>0</v>
      </c>
      <c r="E12" s="144">
        <f t="shared" si="15"/>
        <v>200</v>
      </c>
      <c r="F12" s="144">
        <f>+F13</f>
        <v>178.071</v>
      </c>
      <c r="G12" s="144">
        <f t="shared" si="15"/>
        <v>0</v>
      </c>
      <c r="H12" s="144">
        <f t="shared" si="15"/>
        <v>0</v>
      </c>
      <c r="I12" s="144">
        <f t="shared" si="15"/>
        <v>0</v>
      </c>
      <c r="J12" s="144">
        <f t="shared" si="15"/>
        <v>0</v>
      </c>
      <c r="K12" s="144">
        <f t="shared" si="15"/>
        <v>0</v>
      </c>
      <c r="L12" s="144">
        <f t="shared" si="15"/>
        <v>0</v>
      </c>
      <c r="M12" s="144">
        <f t="shared" si="15"/>
        <v>0</v>
      </c>
      <c r="N12" s="144">
        <f t="shared" si="15"/>
        <v>0</v>
      </c>
      <c r="O12" s="144">
        <f t="shared" si="15"/>
        <v>0</v>
      </c>
      <c r="P12" s="144">
        <f t="shared" si="15"/>
        <v>0</v>
      </c>
      <c r="Q12" s="144">
        <f t="shared" si="15"/>
        <v>0</v>
      </c>
      <c r="R12" s="144">
        <f t="shared" si="15"/>
        <v>0</v>
      </c>
      <c r="S12" s="144">
        <f t="shared" si="15"/>
        <v>0</v>
      </c>
      <c r="T12" s="144">
        <f t="shared" si="15"/>
        <v>0</v>
      </c>
      <c r="U12" s="144">
        <f t="shared" si="15"/>
        <v>0</v>
      </c>
      <c r="V12" s="144">
        <f t="shared" si="15"/>
        <v>0</v>
      </c>
      <c r="W12" s="144">
        <f t="shared" si="15"/>
        <v>0</v>
      </c>
      <c r="X12" s="144">
        <f t="shared" si="15"/>
        <v>0</v>
      </c>
      <c r="Y12" s="144">
        <f t="shared" si="15"/>
        <v>0</v>
      </c>
      <c r="Z12" s="144">
        <f t="shared" si="15"/>
        <v>0</v>
      </c>
      <c r="AA12" s="144">
        <f t="shared" si="15"/>
        <v>0</v>
      </c>
      <c r="AB12" s="144">
        <f t="shared" si="15"/>
        <v>0</v>
      </c>
      <c r="AC12" s="144">
        <f t="shared" si="15"/>
        <v>0</v>
      </c>
      <c r="AD12" s="144">
        <f t="shared" si="15"/>
        <v>0</v>
      </c>
      <c r="AE12" s="144">
        <f t="shared" si="15"/>
        <v>0</v>
      </c>
      <c r="AF12" s="144">
        <f t="shared" si="15"/>
        <v>0</v>
      </c>
      <c r="AG12" s="144">
        <f t="shared" si="15"/>
        <v>0</v>
      </c>
      <c r="AH12" s="144">
        <f t="shared" si="15"/>
        <v>0</v>
      </c>
      <c r="AI12" s="144">
        <f t="shared" si="15"/>
        <v>178.071</v>
      </c>
      <c r="AJ12" s="144">
        <f t="shared" si="15"/>
        <v>0</v>
      </c>
      <c r="AK12" s="144">
        <f t="shared" si="15"/>
        <v>0</v>
      </c>
      <c r="AL12" s="144">
        <f t="shared" si="15"/>
        <v>0</v>
      </c>
      <c r="AM12" s="144">
        <f t="shared" si="15"/>
        <v>0</v>
      </c>
      <c r="AN12" s="144">
        <f t="shared" si="15"/>
        <v>0</v>
      </c>
      <c r="AO12" s="144">
        <f t="shared" si="15"/>
        <v>0</v>
      </c>
      <c r="AP12" s="144">
        <f t="shared" si="15"/>
        <v>0</v>
      </c>
      <c r="AQ12" s="144">
        <f t="shared" si="15"/>
        <v>0</v>
      </c>
      <c r="AR12" s="144">
        <f t="shared" si="15"/>
        <v>0</v>
      </c>
      <c r="AS12" s="144">
        <f t="shared" si="15"/>
        <v>0</v>
      </c>
      <c r="AT12" s="144">
        <f t="shared" si="15"/>
        <v>0</v>
      </c>
      <c r="AU12" s="144">
        <f t="shared" si="15"/>
        <v>0</v>
      </c>
      <c r="AV12" s="144">
        <f t="shared" si="15"/>
        <v>178.071</v>
      </c>
      <c r="AW12" s="144">
        <f t="shared" si="15"/>
        <v>0</v>
      </c>
      <c r="AX12" s="144">
        <f t="shared" si="15"/>
        <v>0</v>
      </c>
      <c r="AY12" s="144">
        <f t="shared" si="15"/>
        <v>0</v>
      </c>
      <c r="AZ12" s="144">
        <f t="shared" si="15"/>
        <v>0</v>
      </c>
      <c r="BA12" s="144">
        <f t="shared" si="15"/>
        <v>0</v>
      </c>
      <c r="BB12" s="144">
        <f t="shared" si="15"/>
        <v>0</v>
      </c>
      <c r="BC12" s="144">
        <f t="shared" si="15"/>
        <v>0</v>
      </c>
      <c r="BD12" s="144">
        <f t="shared" si="15"/>
        <v>0</v>
      </c>
      <c r="BE12" s="144">
        <f t="shared" si="15"/>
        <v>0</v>
      </c>
      <c r="BF12" s="144">
        <f t="shared" si="15"/>
        <v>0</v>
      </c>
      <c r="BG12" s="144">
        <f t="shared" si="15"/>
        <v>0</v>
      </c>
      <c r="BH12" s="144">
        <f t="shared" si="15"/>
        <v>0</v>
      </c>
      <c r="BI12" s="144">
        <f t="shared" si="15"/>
        <v>0</v>
      </c>
      <c r="BJ12" s="144">
        <f t="shared" si="15"/>
        <v>0</v>
      </c>
      <c r="BK12" s="144">
        <f t="shared" si="15"/>
        <v>0</v>
      </c>
      <c r="BL12" s="144">
        <f t="shared" si="15"/>
        <v>0</v>
      </c>
      <c r="BM12" s="144">
        <f t="shared" si="15"/>
        <v>0</v>
      </c>
      <c r="BN12" s="723">
        <f t="shared" si="13"/>
        <v>89.035499999999999</v>
      </c>
      <c r="BO12" s="723"/>
      <c r="BP12" s="723">
        <f t="shared" si="14"/>
        <v>89.035499999999999</v>
      </c>
      <c r="BQ12" s="449"/>
      <c r="BR12" s="128"/>
      <c r="BS12" s="128"/>
      <c r="BT12" s="128"/>
      <c r="BU12" s="128"/>
      <c r="BV12" s="128"/>
    </row>
    <row r="13" spans="1:267" ht="30" x14ac:dyDescent="0.25">
      <c r="A13" s="159">
        <v>1</v>
      </c>
      <c r="B13" s="160" t="s">
        <v>53</v>
      </c>
      <c r="C13" s="140">
        <f>+D13+E13</f>
        <v>200</v>
      </c>
      <c r="D13" s="140"/>
      <c r="E13" s="141">
        <v>200</v>
      </c>
      <c r="F13" s="145">
        <f>+G13+AI13</f>
        <v>178.071</v>
      </c>
      <c r="G13" s="145">
        <f>SUM(H13:AH13)</f>
        <v>0</v>
      </c>
      <c r="H13" s="141"/>
      <c r="I13" s="141"/>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1"/>
      <c r="AG13" s="141"/>
      <c r="AH13" s="141"/>
      <c r="AI13" s="145">
        <f>SUM(AJ13:BM13)</f>
        <v>178.071</v>
      </c>
      <c r="AJ13" s="141"/>
      <c r="AK13" s="141"/>
      <c r="AL13" s="141"/>
      <c r="AM13" s="141"/>
      <c r="AN13" s="141"/>
      <c r="AO13" s="141"/>
      <c r="AP13" s="141"/>
      <c r="AQ13" s="141"/>
      <c r="AR13" s="141"/>
      <c r="AS13" s="141"/>
      <c r="AT13" s="141"/>
      <c r="AU13" s="141"/>
      <c r="AV13" s="141">
        <v>178.071</v>
      </c>
      <c r="AW13" s="141"/>
      <c r="AX13" s="141"/>
      <c r="AY13" s="141"/>
      <c r="AZ13" s="141"/>
      <c r="BA13" s="141"/>
      <c r="BB13" s="141"/>
      <c r="BC13" s="141"/>
      <c r="BD13" s="141"/>
      <c r="BE13" s="141"/>
      <c r="BF13" s="141"/>
      <c r="BG13" s="141"/>
      <c r="BH13" s="141"/>
      <c r="BI13" s="141"/>
      <c r="BJ13" s="141"/>
      <c r="BK13" s="141"/>
      <c r="BL13" s="141"/>
      <c r="BM13" s="141"/>
      <c r="BN13" s="674">
        <f t="shared" si="13"/>
        <v>89.035499999999999</v>
      </c>
      <c r="BO13" s="674"/>
      <c r="BP13" s="674">
        <f t="shared" si="14"/>
        <v>89.035499999999999</v>
      </c>
      <c r="BQ13" s="449"/>
      <c r="BR13" s="128"/>
      <c r="BS13" s="128"/>
      <c r="BT13" s="128"/>
      <c r="BU13" s="128"/>
      <c r="BV13" s="128"/>
    </row>
    <row r="14" spans="1:267" x14ac:dyDescent="0.25">
      <c r="A14" s="163">
        <v>2</v>
      </c>
      <c r="B14" s="180" t="s">
        <v>203</v>
      </c>
      <c r="C14" s="139">
        <f>+C15</f>
        <v>28.49</v>
      </c>
      <c r="D14" s="139">
        <f t="shared" ref="D14:BM14" si="16">+D15</f>
        <v>28.49</v>
      </c>
      <c r="E14" s="139">
        <f t="shared" si="16"/>
        <v>0</v>
      </c>
      <c r="F14" s="139">
        <f t="shared" si="16"/>
        <v>28.49</v>
      </c>
      <c r="G14" s="139">
        <f t="shared" si="16"/>
        <v>28.49</v>
      </c>
      <c r="H14" s="139">
        <f t="shared" si="16"/>
        <v>0</v>
      </c>
      <c r="I14" s="139">
        <f t="shared" si="16"/>
        <v>0</v>
      </c>
      <c r="J14" s="139">
        <f t="shared" si="16"/>
        <v>0</v>
      </c>
      <c r="K14" s="139">
        <f t="shared" si="16"/>
        <v>0</v>
      </c>
      <c r="L14" s="139">
        <f t="shared" si="16"/>
        <v>0</v>
      </c>
      <c r="M14" s="139">
        <f t="shared" si="16"/>
        <v>0</v>
      </c>
      <c r="N14" s="139">
        <f t="shared" si="16"/>
        <v>28.49</v>
      </c>
      <c r="O14" s="139">
        <f t="shared" si="16"/>
        <v>0</v>
      </c>
      <c r="P14" s="139">
        <f t="shared" si="16"/>
        <v>0</v>
      </c>
      <c r="Q14" s="139">
        <f t="shared" si="16"/>
        <v>0</v>
      </c>
      <c r="R14" s="139">
        <f t="shared" si="16"/>
        <v>0</v>
      </c>
      <c r="S14" s="139">
        <f t="shared" si="16"/>
        <v>0</v>
      </c>
      <c r="T14" s="139">
        <f t="shared" si="16"/>
        <v>0</v>
      </c>
      <c r="U14" s="139">
        <f t="shared" si="16"/>
        <v>0</v>
      </c>
      <c r="V14" s="139">
        <f t="shared" si="16"/>
        <v>0</v>
      </c>
      <c r="W14" s="139">
        <f t="shared" si="16"/>
        <v>0</v>
      </c>
      <c r="X14" s="139">
        <f t="shared" si="16"/>
        <v>0</v>
      </c>
      <c r="Y14" s="139">
        <f t="shared" si="16"/>
        <v>0</v>
      </c>
      <c r="Z14" s="139">
        <f t="shared" si="16"/>
        <v>0</v>
      </c>
      <c r="AA14" s="139">
        <f t="shared" si="16"/>
        <v>0</v>
      </c>
      <c r="AB14" s="139">
        <f t="shared" si="16"/>
        <v>0</v>
      </c>
      <c r="AC14" s="139">
        <f t="shared" si="16"/>
        <v>0</v>
      </c>
      <c r="AD14" s="139">
        <f t="shared" si="16"/>
        <v>0</v>
      </c>
      <c r="AE14" s="139">
        <f t="shared" si="16"/>
        <v>0</v>
      </c>
      <c r="AF14" s="139">
        <f t="shared" si="16"/>
        <v>0</v>
      </c>
      <c r="AG14" s="139">
        <f t="shared" si="16"/>
        <v>0</v>
      </c>
      <c r="AH14" s="139">
        <f t="shared" si="16"/>
        <v>0</v>
      </c>
      <c r="AI14" s="139">
        <f t="shared" si="16"/>
        <v>0</v>
      </c>
      <c r="AJ14" s="139">
        <f t="shared" si="16"/>
        <v>0</v>
      </c>
      <c r="AK14" s="139">
        <f t="shared" si="16"/>
        <v>0</v>
      </c>
      <c r="AL14" s="139">
        <f t="shared" si="16"/>
        <v>0</v>
      </c>
      <c r="AM14" s="139">
        <f t="shared" si="16"/>
        <v>0</v>
      </c>
      <c r="AN14" s="139">
        <f t="shared" si="16"/>
        <v>0</v>
      </c>
      <c r="AO14" s="139">
        <f t="shared" si="16"/>
        <v>0</v>
      </c>
      <c r="AP14" s="139">
        <f t="shared" si="16"/>
        <v>0</v>
      </c>
      <c r="AQ14" s="139">
        <f t="shared" si="16"/>
        <v>0</v>
      </c>
      <c r="AR14" s="139">
        <f t="shared" si="16"/>
        <v>0</v>
      </c>
      <c r="AS14" s="139">
        <f t="shared" si="16"/>
        <v>0</v>
      </c>
      <c r="AT14" s="139">
        <f t="shared" si="16"/>
        <v>0</v>
      </c>
      <c r="AU14" s="139">
        <f t="shared" si="16"/>
        <v>0</v>
      </c>
      <c r="AV14" s="139">
        <f t="shared" si="16"/>
        <v>0</v>
      </c>
      <c r="AW14" s="139">
        <f t="shared" si="16"/>
        <v>0</v>
      </c>
      <c r="AX14" s="139">
        <f t="shared" si="16"/>
        <v>0</v>
      </c>
      <c r="AY14" s="139">
        <f t="shared" si="16"/>
        <v>0</v>
      </c>
      <c r="AZ14" s="139">
        <f t="shared" si="16"/>
        <v>0</v>
      </c>
      <c r="BA14" s="139">
        <f t="shared" si="16"/>
        <v>0</v>
      </c>
      <c r="BB14" s="139">
        <f t="shared" si="16"/>
        <v>0</v>
      </c>
      <c r="BC14" s="139">
        <f t="shared" si="16"/>
        <v>0</v>
      </c>
      <c r="BD14" s="139">
        <f t="shared" si="16"/>
        <v>0</v>
      </c>
      <c r="BE14" s="139">
        <f t="shared" si="16"/>
        <v>0</v>
      </c>
      <c r="BF14" s="139">
        <f t="shared" si="16"/>
        <v>0</v>
      </c>
      <c r="BG14" s="139">
        <f t="shared" si="16"/>
        <v>0</v>
      </c>
      <c r="BH14" s="139">
        <f t="shared" si="16"/>
        <v>0</v>
      </c>
      <c r="BI14" s="139">
        <f t="shared" si="16"/>
        <v>0</v>
      </c>
      <c r="BJ14" s="139">
        <f t="shared" si="16"/>
        <v>0</v>
      </c>
      <c r="BK14" s="139">
        <f t="shared" si="16"/>
        <v>0</v>
      </c>
      <c r="BL14" s="139">
        <f t="shared" si="16"/>
        <v>0</v>
      </c>
      <c r="BM14" s="139">
        <f t="shared" si="16"/>
        <v>0</v>
      </c>
      <c r="BN14" s="674">
        <f t="shared" si="13"/>
        <v>100</v>
      </c>
      <c r="BO14" s="674">
        <f>+G14/D14*100</f>
        <v>100</v>
      </c>
      <c r="BP14" s="674"/>
      <c r="BQ14" s="165"/>
    </row>
    <row r="15" spans="1:267" s="131" customFormat="1" x14ac:dyDescent="0.25">
      <c r="A15" s="741">
        <v>1</v>
      </c>
      <c r="B15" s="165" t="s">
        <v>204</v>
      </c>
      <c r="C15" s="140">
        <f>+D15+E15</f>
        <v>28.49</v>
      </c>
      <c r="D15" s="189">
        <v>28.49</v>
      </c>
      <c r="E15" s="151"/>
      <c r="F15" s="145">
        <f>+G15+AI15</f>
        <v>28.49</v>
      </c>
      <c r="G15" s="145">
        <f>SUM(H15:AH15)</f>
        <v>28.49</v>
      </c>
      <c r="H15" s="150"/>
      <c r="I15" s="150"/>
      <c r="J15" s="150"/>
      <c r="K15" s="150"/>
      <c r="L15" s="150"/>
      <c r="M15" s="150"/>
      <c r="N15" s="189">
        <v>28.49</v>
      </c>
      <c r="O15" s="150"/>
      <c r="P15" s="150"/>
      <c r="Q15" s="150"/>
      <c r="R15" s="150"/>
      <c r="S15" s="150"/>
      <c r="T15" s="150"/>
      <c r="U15" s="150"/>
      <c r="V15" s="150"/>
      <c r="W15" s="150"/>
      <c r="X15" s="150"/>
      <c r="Y15" s="150"/>
      <c r="Z15" s="150"/>
      <c r="AA15" s="150"/>
      <c r="AB15" s="150"/>
      <c r="AC15" s="150"/>
      <c r="AD15" s="150"/>
      <c r="AE15" s="150"/>
      <c r="AF15" s="150"/>
      <c r="AG15" s="150"/>
      <c r="AH15" s="150"/>
      <c r="AI15" s="145">
        <f>SUM(AJ15:BM15)</f>
        <v>0</v>
      </c>
      <c r="AJ15" s="150"/>
      <c r="AK15" s="150"/>
      <c r="AL15" s="150"/>
      <c r="AM15" s="150"/>
      <c r="AN15" s="150"/>
      <c r="AO15" s="150"/>
      <c r="AP15" s="150"/>
      <c r="AQ15" s="150"/>
      <c r="AR15" s="150"/>
      <c r="AS15" s="150"/>
      <c r="AT15" s="150"/>
      <c r="AU15" s="150"/>
      <c r="AV15" s="150"/>
      <c r="AW15" s="150"/>
      <c r="AX15" s="150"/>
      <c r="AY15" s="150"/>
      <c r="AZ15" s="150"/>
      <c r="BA15" s="150"/>
      <c r="BB15" s="150"/>
      <c r="BC15" s="150"/>
      <c r="BD15" s="150"/>
      <c r="BE15" s="150"/>
      <c r="BF15" s="150"/>
      <c r="BG15" s="150"/>
      <c r="BH15" s="150"/>
      <c r="BI15" s="150"/>
      <c r="BJ15" s="150"/>
      <c r="BK15" s="150"/>
      <c r="BL15" s="150"/>
      <c r="BM15" s="150"/>
      <c r="BN15" s="674">
        <f t="shared" si="13"/>
        <v>100</v>
      </c>
      <c r="BO15" s="674">
        <f>+G15/D15*100</f>
        <v>100</v>
      </c>
      <c r="BP15" s="674"/>
      <c r="BQ15" s="177"/>
      <c r="BR15" s="130"/>
      <c r="BS15" s="130"/>
      <c r="BT15" s="130"/>
      <c r="BU15" s="130"/>
      <c r="BV15" s="130"/>
      <c r="BW15" s="130"/>
      <c r="BX15" s="130"/>
      <c r="BY15" s="130"/>
      <c r="BZ15" s="130"/>
      <c r="CA15" s="130"/>
      <c r="CB15" s="130"/>
      <c r="CC15" s="130"/>
      <c r="CD15" s="130"/>
      <c r="CE15" s="130"/>
      <c r="CF15" s="130"/>
    </row>
    <row r="16" spans="1:267" s="3" customFormat="1" ht="14.25" x14ac:dyDescent="0.2">
      <c r="A16" s="715">
        <v>3</v>
      </c>
      <c r="B16" s="751" t="s">
        <v>638</v>
      </c>
      <c r="C16" s="271">
        <f t="shared" ref="C16:BM16" si="17">+C17</f>
        <v>127.958</v>
      </c>
      <c r="D16" s="271">
        <f t="shared" si="17"/>
        <v>0</v>
      </c>
      <c r="E16" s="271">
        <f t="shared" si="17"/>
        <v>127.958</v>
      </c>
      <c r="F16" s="271">
        <f t="shared" si="17"/>
        <v>0</v>
      </c>
      <c r="G16" s="271">
        <f t="shared" si="17"/>
        <v>0</v>
      </c>
      <c r="H16" s="271">
        <f t="shared" si="17"/>
        <v>0</v>
      </c>
      <c r="I16" s="271">
        <f t="shared" si="17"/>
        <v>0</v>
      </c>
      <c r="J16" s="271">
        <f t="shared" si="17"/>
        <v>0</v>
      </c>
      <c r="K16" s="271">
        <f t="shared" si="17"/>
        <v>0</v>
      </c>
      <c r="L16" s="271">
        <f t="shared" si="17"/>
        <v>0</v>
      </c>
      <c r="M16" s="271">
        <f t="shared" si="17"/>
        <v>0</v>
      </c>
      <c r="N16" s="271">
        <f t="shared" si="17"/>
        <v>0</v>
      </c>
      <c r="O16" s="271">
        <f t="shared" si="17"/>
        <v>0</v>
      </c>
      <c r="P16" s="271">
        <f t="shared" si="17"/>
        <v>0</v>
      </c>
      <c r="Q16" s="271">
        <f t="shared" si="17"/>
        <v>0</v>
      </c>
      <c r="R16" s="271">
        <f t="shared" si="17"/>
        <v>0</v>
      </c>
      <c r="S16" s="271">
        <f t="shared" si="17"/>
        <v>0</v>
      </c>
      <c r="T16" s="271">
        <f t="shared" si="17"/>
        <v>0</v>
      </c>
      <c r="U16" s="271">
        <f t="shared" si="17"/>
        <v>0</v>
      </c>
      <c r="V16" s="271">
        <f t="shared" si="17"/>
        <v>0</v>
      </c>
      <c r="W16" s="271">
        <f t="shared" si="17"/>
        <v>0</v>
      </c>
      <c r="X16" s="271">
        <f t="shared" si="17"/>
        <v>0</v>
      </c>
      <c r="Y16" s="271">
        <f t="shared" si="17"/>
        <v>0</v>
      </c>
      <c r="Z16" s="271">
        <f t="shared" si="17"/>
        <v>0</v>
      </c>
      <c r="AA16" s="271">
        <f t="shared" si="17"/>
        <v>0</v>
      </c>
      <c r="AB16" s="271">
        <f t="shared" si="17"/>
        <v>0</v>
      </c>
      <c r="AC16" s="271">
        <f t="shared" si="17"/>
        <v>0</v>
      </c>
      <c r="AD16" s="271">
        <f t="shared" si="17"/>
        <v>0</v>
      </c>
      <c r="AE16" s="271">
        <f t="shared" si="17"/>
        <v>0</v>
      </c>
      <c r="AF16" s="271">
        <f t="shared" si="17"/>
        <v>0</v>
      </c>
      <c r="AG16" s="271">
        <f t="shared" si="17"/>
        <v>0</v>
      </c>
      <c r="AH16" s="271">
        <f t="shared" si="17"/>
        <v>0</v>
      </c>
      <c r="AI16" s="271">
        <f t="shared" si="17"/>
        <v>0</v>
      </c>
      <c r="AJ16" s="271">
        <f t="shared" si="17"/>
        <v>0</v>
      </c>
      <c r="AK16" s="271">
        <f t="shared" si="17"/>
        <v>0</v>
      </c>
      <c r="AL16" s="271">
        <f t="shared" si="17"/>
        <v>0</v>
      </c>
      <c r="AM16" s="271">
        <f t="shared" si="17"/>
        <v>0</v>
      </c>
      <c r="AN16" s="271">
        <f t="shared" si="17"/>
        <v>0</v>
      </c>
      <c r="AO16" s="271">
        <f t="shared" si="17"/>
        <v>0</v>
      </c>
      <c r="AP16" s="271">
        <f t="shared" si="17"/>
        <v>0</v>
      </c>
      <c r="AQ16" s="271">
        <f t="shared" si="17"/>
        <v>0</v>
      </c>
      <c r="AR16" s="271">
        <f t="shared" si="17"/>
        <v>0</v>
      </c>
      <c r="AS16" s="271">
        <f t="shared" si="17"/>
        <v>0</v>
      </c>
      <c r="AT16" s="271">
        <f t="shared" si="17"/>
        <v>0</v>
      </c>
      <c r="AU16" s="271">
        <f t="shared" si="17"/>
        <v>0</v>
      </c>
      <c r="AV16" s="271">
        <f t="shared" si="17"/>
        <v>0</v>
      </c>
      <c r="AW16" s="271">
        <f t="shared" si="17"/>
        <v>0</v>
      </c>
      <c r="AX16" s="271">
        <f t="shared" si="17"/>
        <v>0</v>
      </c>
      <c r="AY16" s="271">
        <f t="shared" si="17"/>
        <v>0</v>
      </c>
      <c r="AZ16" s="271">
        <f t="shared" si="17"/>
        <v>0</v>
      </c>
      <c r="BA16" s="271">
        <f t="shared" si="17"/>
        <v>0</v>
      </c>
      <c r="BB16" s="271">
        <f t="shared" si="17"/>
        <v>0</v>
      </c>
      <c r="BC16" s="271">
        <f t="shared" si="17"/>
        <v>0</v>
      </c>
      <c r="BD16" s="271">
        <f t="shared" si="17"/>
        <v>0</v>
      </c>
      <c r="BE16" s="271">
        <f t="shared" si="17"/>
        <v>0</v>
      </c>
      <c r="BF16" s="271">
        <f t="shared" si="17"/>
        <v>0</v>
      </c>
      <c r="BG16" s="271">
        <f t="shared" si="17"/>
        <v>0</v>
      </c>
      <c r="BH16" s="271">
        <f t="shared" si="17"/>
        <v>0</v>
      </c>
      <c r="BI16" s="271">
        <f t="shared" si="17"/>
        <v>0</v>
      </c>
      <c r="BJ16" s="271">
        <f t="shared" si="17"/>
        <v>0</v>
      </c>
      <c r="BK16" s="271">
        <f t="shared" si="17"/>
        <v>0</v>
      </c>
      <c r="BL16" s="271">
        <f t="shared" si="17"/>
        <v>0</v>
      </c>
      <c r="BM16" s="271">
        <f t="shared" si="17"/>
        <v>0</v>
      </c>
      <c r="BN16" s="675">
        <f t="shared" si="13"/>
        <v>0</v>
      </c>
      <c r="BO16" s="675"/>
      <c r="BP16" s="675">
        <f>+AI16/E16*100</f>
        <v>0</v>
      </c>
      <c r="BQ16" s="716"/>
      <c r="BR16" s="149"/>
      <c r="BS16" s="149"/>
      <c r="BT16" s="149"/>
      <c r="BU16" s="149"/>
      <c r="BV16" s="149"/>
      <c r="BW16" s="124"/>
      <c r="BX16" s="124"/>
      <c r="BY16" s="124"/>
      <c r="BZ16" s="124"/>
      <c r="CA16" s="124"/>
      <c r="CB16" s="124"/>
      <c r="CC16" s="124"/>
      <c r="CD16" s="124"/>
      <c r="CE16" s="124"/>
      <c r="CF16" s="124"/>
    </row>
    <row r="17" spans="1:267" ht="30" x14ac:dyDescent="0.25">
      <c r="A17" s="159" t="s">
        <v>6</v>
      </c>
      <c r="B17" s="752" t="s">
        <v>639</v>
      </c>
      <c r="C17" s="140">
        <f>+D17+E17</f>
        <v>127.958</v>
      </c>
      <c r="D17" s="140"/>
      <c r="E17" s="141">
        <f>+E18</f>
        <v>127.958</v>
      </c>
      <c r="F17" s="145">
        <f>+G17+AI17</f>
        <v>0</v>
      </c>
      <c r="G17" s="145">
        <f>SUM(H17:AH17)</f>
        <v>0</v>
      </c>
      <c r="H17" s="141"/>
      <c r="I17" s="141"/>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5">
        <f>SUM(AJ17:BM17)</f>
        <v>0</v>
      </c>
      <c r="AJ17" s="141"/>
      <c r="AK17" s="141"/>
      <c r="AL17" s="141"/>
      <c r="AM17" s="141"/>
      <c r="AN17" s="141"/>
      <c r="AO17" s="141"/>
      <c r="AP17" s="141"/>
      <c r="AQ17" s="141"/>
      <c r="AR17" s="141"/>
      <c r="AS17" s="141"/>
      <c r="AT17" s="141"/>
      <c r="AU17" s="141"/>
      <c r="AV17" s="141"/>
      <c r="AW17" s="141"/>
      <c r="AX17" s="141"/>
      <c r="AY17" s="141"/>
      <c r="AZ17" s="141"/>
      <c r="BA17" s="141"/>
      <c r="BB17" s="141"/>
      <c r="BC17" s="141"/>
      <c r="BD17" s="141"/>
      <c r="BE17" s="141"/>
      <c r="BF17" s="141"/>
      <c r="BG17" s="141"/>
      <c r="BH17" s="141"/>
      <c r="BI17" s="141"/>
      <c r="BJ17" s="141"/>
      <c r="BK17" s="141"/>
      <c r="BL17" s="141"/>
      <c r="BM17" s="141"/>
      <c r="BN17" s="674">
        <f t="shared" si="13"/>
        <v>0</v>
      </c>
      <c r="BO17" s="674"/>
      <c r="BP17" s="674">
        <f>+AI17/E17*100</f>
        <v>0</v>
      </c>
      <c r="BQ17" s="738"/>
      <c r="BR17" s="128"/>
      <c r="BS17" s="128"/>
      <c r="BT17" s="128"/>
      <c r="BU17" s="128"/>
      <c r="BV17" s="128"/>
    </row>
    <row r="18" spans="1:267" x14ac:dyDescent="0.25">
      <c r="A18" s="159"/>
      <c r="B18" s="753" t="s">
        <v>642</v>
      </c>
      <c r="C18" s="140">
        <f>+D18+E18</f>
        <v>127.958</v>
      </c>
      <c r="D18" s="140"/>
      <c r="E18" s="141">
        <v>127.958</v>
      </c>
      <c r="F18" s="145">
        <f>+G18+AI18</f>
        <v>0</v>
      </c>
      <c r="G18" s="145">
        <f>SUM(H18:AH18)</f>
        <v>0</v>
      </c>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5">
        <f>SUM(AJ18:BM18)</f>
        <v>0</v>
      </c>
      <c r="AJ18" s="141"/>
      <c r="AK18" s="141"/>
      <c r="AL18" s="141"/>
      <c r="AM18" s="141"/>
      <c r="AN18" s="141"/>
      <c r="AO18" s="141"/>
      <c r="AP18" s="141"/>
      <c r="AQ18" s="141"/>
      <c r="AR18" s="141"/>
      <c r="AS18" s="141"/>
      <c r="AT18" s="141"/>
      <c r="AU18" s="141"/>
      <c r="AV18" s="141"/>
      <c r="AW18" s="141"/>
      <c r="AX18" s="141"/>
      <c r="AY18" s="141"/>
      <c r="AZ18" s="141"/>
      <c r="BA18" s="141"/>
      <c r="BB18" s="141"/>
      <c r="BC18" s="141"/>
      <c r="BD18" s="141"/>
      <c r="BE18" s="141"/>
      <c r="BF18" s="141"/>
      <c r="BG18" s="141"/>
      <c r="BH18" s="141"/>
      <c r="BI18" s="141"/>
      <c r="BJ18" s="141"/>
      <c r="BK18" s="141"/>
      <c r="BL18" s="141"/>
      <c r="BM18" s="141"/>
      <c r="BN18" s="674">
        <f t="shared" si="13"/>
        <v>0</v>
      </c>
      <c r="BO18" s="674"/>
      <c r="BP18" s="674">
        <f>+AI18/E18*100</f>
        <v>0</v>
      </c>
      <c r="BQ18" s="738"/>
      <c r="BR18" s="128"/>
      <c r="BS18" s="128"/>
      <c r="BT18" s="128"/>
      <c r="BU18" s="128"/>
      <c r="BV18" s="128"/>
    </row>
    <row r="19" spans="1:267" x14ac:dyDescent="0.25">
      <c r="A19" s="154" t="s">
        <v>49</v>
      </c>
      <c r="B19" s="161" t="s">
        <v>111</v>
      </c>
      <c r="C19" s="142">
        <f>+C20+C26</f>
        <v>1313.4259999999999</v>
      </c>
      <c r="D19" s="142">
        <f t="shared" ref="D19:BM19" si="18">+D20+D26</f>
        <v>470.31399999999996</v>
      </c>
      <c r="E19" s="142">
        <f t="shared" si="18"/>
        <v>843.11199999999997</v>
      </c>
      <c r="F19" s="142">
        <f t="shared" si="18"/>
        <v>1146.8049999999998</v>
      </c>
      <c r="G19" s="142">
        <f t="shared" si="18"/>
        <v>470.31399999999996</v>
      </c>
      <c r="H19" s="142">
        <f t="shared" si="18"/>
        <v>0</v>
      </c>
      <c r="I19" s="142">
        <f t="shared" si="18"/>
        <v>0</v>
      </c>
      <c r="J19" s="142">
        <f t="shared" si="18"/>
        <v>0</v>
      </c>
      <c r="K19" s="142">
        <f t="shared" si="18"/>
        <v>145.44800000000001</v>
      </c>
      <c r="L19" s="142">
        <f t="shared" si="18"/>
        <v>324.86599999999999</v>
      </c>
      <c r="M19" s="142">
        <f t="shared" si="18"/>
        <v>0</v>
      </c>
      <c r="N19" s="142">
        <f t="shared" si="18"/>
        <v>0</v>
      </c>
      <c r="O19" s="142">
        <f t="shared" si="18"/>
        <v>0</v>
      </c>
      <c r="P19" s="142">
        <f t="shared" si="18"/>
        <v>0</v>
      </c>
      <c r="Q19" s="142">
        <f t="shared" si="18"/>
        <v>0</v>
      </c>
      <c r="R19" s="142">
        <f t="shared" si="18"/>
        <v>0</v>
      </c>
      <c r="S19" s="142">
        <f t="shared" si="18"/>
        <v>0</v>
      </c>
      <c r="T19" s="142">
        <f t="shared" si="18"/>
        <v>0</v>
      </c>
      <c r="U19" s="142">
        <f t="shared" si="18"/>
        <v>0</v>
      </c>
      <c r="V19" s="142">
        <f>+V20+V26</f>
        <v>0</v>
      </c>
      <c r="W19" s="142">
        <f>+W20+W26</f>
        <v>0</v>
      </c>
      <c r="X19" s="142">
        <f>+X20+X26</f>
        <v>0</v>
      </c>
      <c r="Y19" s="142">
        <f t="shared" ref="Y19:AG19" si="19">+Y20+Y26</f>
        <v>0</v>
      </c>
      <c r="Z19" s="142">
        <f t="shared" si="19"/>
        <v>0</v>
      </c>
      <c r="AA19" s="142">
        <f t="shared" si="19"/>
        <v>0</v>
      </c>
      <c r="AB19" s="142">
        <f t="shared" si="19"/>
        <v>0</v>
      </c>
      <c r="AC19" s="142">
        <f t="shared" si="19"/>
        <v>0</v>
      </c>
      <c r="AD19" s="142">
        <f t="shared" si="19"/>
        <v>0</v>
      </c>
      <c r="AE19" s="142">
        <f t="shared" si="19"/>
        <v>0</v>
      </c>
      <c r="AF19" s="142">
        <f t="shared" si="19"/>
        <v>0</v>
      </c>
      <c r="AG19" s="142">
        <f t="shared" si="19"/>
        <v>0</v>
      </c>
      <c r="AH19" s="142">
        <f t="shared" si="18"/>
        <v>0</v>
      </c>
      <c r="AI19" s="142">
        <f t="shared" si="18"/>
        <v>676.49099999999999</v>
      </c>
      <c r="AJ19" s="142">
        <f t="shared" si="18"/>
        <v>0</v>
      </c>
      <c r="AK19" s="142">
        <f t="shared" si="18"/>
        <v>0</v>
      </c>
      <c r="AL19" s="142">
        <f t="shared" si="18"/>
        <v>0</v>
      </c>
      <c r="AM19" s="142">
        <f t="shared" si="18"/>
        <v>136.75299999999999</v>
      </c>
      <c r="AN19" s="142">
        <f t="shared" si="18"/>
        <v>303.149</v>
      </c>
      <c r="AO19" s="142">
        <f t="shared" si="18"/>
        <v>0</v>
      </c>
      <c r="AP19" s="142">
        <f t="shared" si="18"/>
        <v>0</v>
      </c>
      <c r="AQ19" s="142">
        <f t="shared" si="18"/>
        <v>0</v>
      </c>
      <c r="AR19" s="142">
        <f t="shared" si="18"/>
        <v>0</v>
      </c>
      <c r="AS19" s="142">
        <f t="shared" si="18"/>
        <v>0</v>
      </c>
      <c r="AT19" s="142">
        <f t="shared" si="18"/>
        <v>0</v>
      </c>
      <c r="AU19" s="142">
        <f t="shared" si="18"/>
        <v>0</v>
      </c>
      <c r="AV19" s="142">
        <f t="shared" si="18"/>
        <v>0</v>
      </c>
      <c r="AW19" s="142">
        <f t="shared" si="18"/>
        <v>0</v>
      </c>
      <c r="AX19" s="142">
        <f>+AX20+AX26</f>
        <v>0</v>
      </c>
      <c r="AY19" s="142">
        <f>+AY20+AY26</f>
        <v>0</v>
      </c>
      <c r="AZ19" s="142">
        <f>+AZ20+AZ26</f>
        <v>0</v>
      </c>
      <c r="BA19" s="142">
        <f>+BA20+BA26</f>
        <v>0</v>
      </c>
      <c r="BB19" s="142">
        <f>+BB20+BB26</f>
        <v>179.268</v>
      </c>
      <c r="BC19" s="142">
        <f t="shared" ref="BC19:BL19" si="20">+BC20+BC26</f>
        <v>-179.268</v>
      </c>
      <c r="BD19" s="142">
        <f t="shared" si="20"/>
        <v>220.798</v>
      </c>
      <c r="BE19" s="142">
        <f t="shared" si="20"/>
        <v>15.791</v>
      </c>
      <c r="BF19" s="142">
        <f t="shared" si="20"/>
        <v>0</v>
      </c>
      <c r="BG19" s="142">
        <f t="shared" si="20"/>
        <v>0</v>
      </c>
      <c r="BH19" s="142">
        <f t="shared" si="20"/>
        <v>0</v>
      </c>
      <c r="BI19" s="142">
        <f t="shared" si="20"/>
        <v>0</v>
      </c>
      <c r="BJ19" s="142">
        <f t="shared" si="20"/>
        <v>0</v>
      </c>
      <c r="BK19" s="142">
        <f t="shared" si="20"/>
        <v>0</v>
      </c>
      <c r="BL19" s="142">
        <f t="shared" si="20"/>
        <v>0</v>
      </c>
      <c r="BM19" s="142">
        <f t="shared" si="18"/>
        <v>0</v>
      </c>
      <c r="BN19" s="724">
        <f t="shared" si="13"/>
        <v>87.31401692976992</v>
      </c>
      <c r="BO19" s="724">
        <f>+G19/D19*100</f>
        <v>100</v>
      </c>
      <c r="BP19" s="724">
        <f t="shared" si="14"/>
        <v>80.237382459269952</v>
      </c>
      <c r="BQ19" s="155"/>
      <c r="BR19" s="149"/>
      <c r="BS19" s="149"/>
      <c r="BT19" s="149"/>
      <c r="BU19" s="149"/>
      <c r="BV19" s="149"/>
      <c r="BW19" s="124"/>
      <c r="BX19" s="124"/>
      <c r="BY19" s="124"/>
      <c r="BZ19" s="124"/>
      <c r="CA19" s="124"/>
      <c r="CB19" s="124"/>
      <c r="CC19" s="124"/>
      <c r="CD19" s="124"/>
      <c r="CE19" s="124"/>
      <c r="CF19" s="124"/>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row>
    <row r="20" spans="1:267" x14ac:dyDescent="0.25">
      <c r="A20" s="188">
        <v>1</v>
      </c>
      <c r="B20" s="157" t="s">
        <v>50</v>
      </c>
      <c r="C20" s="143">
        <f t="shared" ref="C20:BM20" si="21">+C21</f>
        <v>1270.3139999999999</v>
      </c>
      <c r="D20" s="143">
        <f t="shared" si="21"/>
        <v>470.31399999999996</v>
      </c>
      <c r="E20" s="143">
        <f t="shared" si="21"/>
        <v>800</v>
      </c>
      <c r="F20" s="143">
        <f t="shared" si="21"/>
        <v>1146.8049999999998</v>
      </c>
      <c r="G20" s="143">
        <f t="shared" si="21"/>
        <v>470.31399999999996</v>
      </c>
      <c r="H20" s="143">
        <f t="shared" si="21"/>
        <v>0</v>
      </c>
      <c r="I20" s="143">
        <f t="shared" si="21"/>
        <v>0</v>
      </c>
      <c r="J20" s="143">
        <f t="shared" si="21"/>
        <v>0</v>
      </c>
      <c r="K20" s="143">
        <f t="shared" si="21"/>
        <v>145.44800000000001</v>
      </c>
      <c r="L20" s="143">
        <f t="shared" si="21"/>
        <v>324.86599999999999</v>
      </c>
      <c r="M20" s="143">
        <f t="shared" si="21"/>
        <v>0</v>
      </c>
      <c r="N20" s="143">
        <f t="shared" si="21"/>
        <v>0</v>
      </c>
      <c r="O20" s="143">
        <f t="shared" si="21"/>
        <v>0</v>
      </c>
      <c r="P20" s="143">
        <f t="shared" si="21"/>
        <v>0</v>
      </c>
      <c r="Q20" s="143">
        <f t="shared" si="21"/>
        <v>0</v>
      </c>
      <c r="R20" s="143">
        <f t="shared" si="21"/>
        <v>0</v>
      </c>
      <c r="S20" s="143">
        <f t="shared" si="21"/>
        <v>0</v>
      </c>
      <c r="T20" s="143">
        <f t="shared" si="21"/>
        <v>0</v>
      </c>
      <c r="U20" s="143">
        <f t="shared" si="21"/>
        <v>0</v>
      </c>
      <c r="V20" s="143">
        <f t="shared" si="21"/>
        <v>0</v>
      </c>
      <c r="W20" s="143">
        <f t="shared" si="21"/>
        <v>0</v>
      </c>
      <c r="X20" s="143">
        <f t="shared" si="21"/>
        <v>0</v>
      </c>
      <c r="Y20" s="143">
        <f t="shared" si="21"/>
        <v>0</v>
      </c>
      <c r="Z20" s="143">
        <f t="shared" si="21"/>
        <v>0</v>
      </c>
      <c r="AA20" s="143">
        <f t="shared" si="21"/>
        <v>0</v>
      </c>
      <c r="AB20" s="143">
        <f t="shared" si="21"/>
        <v>0</v>
      </c>
      <c r="AC20" s="143">
        <f t="shared" si="21"/>
        <v>0</v>
      </c>
      <c r="AD20" s="143">
        <f t="shared" si="21"/>
        <v>0</v>
      </c>
      <c r="AE20" s="143">
        <f t="shared" si="21"/>
        <v>0</v>
      </c>
      <c r="AF20" s="143">
        <f t="shared" si="21"/>
        <v>0</v>
      </c>
      <c r="AG20" s="1097">
        <f t="shared" si="21"/>
        <v>0</v>
      </c>
      <c r="AH20" s="143">
        <f t="shared" si="21"/>
        <v>0</v>
      </c>
      <c r="AI20" s="143">
        <f t="shared" si="21"/>
        <v>676.49099999999999</v>
      </c>
      <c r="AJ20" s="143">
        <f t="shared" si="21"/>
        <v>0</v>
      </c>
      <c r="AK20" s="143">
        <f t="shared" si="21"/>
        <v>0</v>
      </c>
      <c r="AL20" s="143">
        <f t="shared" si="21"/>
        <v>0</v>
      </c>
      <c r="AM20" s="143">
        <f t="shared" si="21"/>
        <v>136.75299999999999</v>
      </c>
      <c r="AN20" s="143">
        <f t="shared" si="21"/>
        <v>303.149</v>
      </c>
      <c r="AO20" s="143">
        <f t="shared" si="21"/>
        <v>0</v>
      </c>
      <c r="AP20" s="143">
        <f t="shared" si="21"/>
        <v>0</v>
      </c>
      <c r="AQ20" s="143">
        <f t="shared" si="21"/>
        <v>0</v>
      </c>
      <c r="AR20" s="143">
        <f t="shared" si="21"/>
        <v>0</v>
      </c>
      <c r="AS20" s="143">
        <f t="shared" si="21"/>
        <v>0</v>
      </c>
      <c r="AT20" s="143">
        <f t="shared" si="21"/>
        <v>0</v>
      </c>
      <c r="AU20" s="143">
        <f t="shared" si="21"/>
        <v>0</v>
      </c>
      <c r="AV20" s="143">
        <f t="shared" si="21"/>
        <v>0</v>
      </c>
      <c r="AW20" s="143">
        <f t="shared" si="21"/>
        <v>0</v>
      </c>
      <c r="AX20" s="143">
        <f t="shared" si="21"/>
        <v>0</v>
      </c>
      <c r="AY20" s="143">
        <f t="shared" si="21"/>
        <v>0</v>
      </c>
      <c r="AZ20" s="143">
        <f t="shared" si="21"/>
        <v>0</v>
      </c>
      <c r="BA20" s="143">
        <f t="shared" si="21"/>
        <v>0</v>
      </c>
      <c r="BB20" s="143">
        <f t="shared" si="21"/>
        <v>179.268</v>
      </c>
      <c r="BC20" s="143">
        <f t="shared" si="21"/>
        <v>-179.268</v>
      </c>
      <c r="BD20" s="143">
        <f t="shared" si="21"/>
        <v>220.798</v>
      </c>
      <c r="BE20" s="143">
        <f t="shared" si="21"/>
        <v>15.791</v>
      </c>
      <c r="BF20" s="143">
        <f t="shared" si="21"/>
        <v>0</v>
      </c>
      <c r="BG20" s="143">
        <f t="shared" si="21"/>
        <v>0</v>
      </c>
      <c r="BH20" s="143">
        <f t="shared" si="21"/>
        <v>0</v>
      </c>
      <c r="BI20" s="143">
        <f t="shared" si="21"/>
        <v>0</v>
      </c>
      <c r="BJ20" s="143">
        <f t="shared" si="21"/>
        <v>0</v>
      </c>
      <c r="BK20" s="143">
        <f t="shared" si="21"/>
        <v>0</v>
      </c>
      <c r="BL20" s="1097">
        <f t="shared" si="21"/>
        <v>0</v>
      </c>
      <c r="BM20" s="143">
        <f t="shared" si="21"/>
        <v>0</v>
      </c>
      <c r="BN20" s="723">
        <f t="shared" si="13"/>
        <v>90.277285773438692</v>
      </c>
      <c r="BO20" s="723">
        <f>+G20/D20*100</f>
        <v>100</v>
      </c>
      <c r="BP20" s="723">
        <f t="shared" si="14"/>
        <v>84.561374999999998</v>
      </c>
      <c r="BQ20" s="449"/>
      <c r="BR20" s="128"/>
      <c r="BS20" s="128"/>
      <c r="BT20" s="128"/>
      <c r="BU20" s="128"/>
      <c r="BV20" s="128"/>
    </row>
    <row r="21" spans="1:267" x14ac:dyDescent="0.25">
      <c r="A21" s="171" t="s">
        <v>6</v>
      </c>
      <c r="B21" s="158" t="s">
        <v>94</v>
      </c>
      <c r="C21" s="144">
        <f>SUM(C22:C25)</f>
        <v>1270.3139999999999</v>
      </c>
      <c r="D21" s="144">
        <f>SUM(D22:D25)</f>
        <v>470.31399999999996</v>
      </c>
      <c r="E21" s="144">
        <f>SUM(E22:E25)</f>
        <v>800</v>
      </c>
      <c r="F21" s="144">
        <f>SUM(F22:F25)</f>
        <v>1146.8049999999998</v>
      </c>
      <c r="G21" s="144">
        <f>SUM(G22:G25)</f>
        <v>470.31399999999996</v>
      </c>
      <c r="H21" s="144">
        <f t="shared" ref="H21:O21" si="22">SUM(H22:H25)</f>
        <v>0</v>
      </c>
      <c r="I21" s="144">
        <f t="shared" si="22"/>
        <v>0</v>
      </c>
      <c r="J21" s="144">
        <f t="shared" si="22"/>
        <v>0</v>
      </c>
      <c r="K21" s="144">
        <f t="shared" si="22"/>
        <v>145.44800000000001</v>
      </c>
      <c r="L21" s="144">
        <f t="shared" si="22"/>
        <v>324.86599999999999</v>
      </c>
      <c r="M21" s="144">
        <f t="shared" si="22"/>
        <v>0</v>
      </c>
      <c r="N21" s="144">
        <f t="shared" si="22"/>
        <v>0</v>
      </c>
      <c r="O21" s="144">
        <f t="shared" si="22"/>
        <v>0</v>
      </c>
      <c r="P21" s="144">
        <f t="shared" ref="P21:AI21" si="23">SUM(P22:P25)</f>
        <v>0</v>
      </c>
      <c r="Q21" s="144">
        <f t="shared" si="23"/>
        <v>0</v>
      </c>
      <c r="R21" s="144">
        <f t="shared" si="23"/>
        <v>0</v>
      </c>
      <c r="S21" s="144">
        <f t="shared" si="23"/>
        <v>0</v>
      </c>
      <c r="T21" s="144">
        <f>SUM(T22:T25)</f>
        <v>0</v>
      </c>
      <c r="U21" s="144">
        <f>SUM(U22:U25)</f>
        <v>0</v>
      </c>
      <c r="V21" s="144">
        <f>SUM(V22:V25)</f>
        <v>0</v>
      </c>
      <c r="W21" s="144">
        <f>SUM(W22:W25)</f>
        <v>0</v>
      </c>
      <c r="X21" s="144">
        <f>SUM(X22:X25)</f>
        <v>0</v>
      </c>
      <c r="Y21" s="144">
        <f t="shared" ref="Y21:AG21" si="24">SUM(Y22:Y25)</f>
        <v>0</v>
      </c>
      <c r="Z21" s="144">
        <f t="shared" si="24"/>
        <v>0</v>
      </c>
      <c r="AA21" s="144">
        <f t="shared" si="24"/>
        <v>0</v>
      </c>
      <c r="AB21" s="144">
        <f t="shared" si="24"/>
        <v>0</v>
      </c>
      <c r="AC21" s="144">
        <f t="shared" si="24"/>
        <v>0</v>
      </c>
      <c r="AD21" s="144">
        <f t="shared" si="24"/>
        <v>0</v>
      </c>
      <c r="AE21" s="144">
        <f t="shared" si="24"/>
        <v>0</v>
      </c>
      <c r="AF21" s="144">
        <f t="shared" si="24"/>
        <v>0</v>
      </c>
      <c r="AG21" s="144">
        <f t="shared" si="24"/>
        <v>0</v>
      </c>
      <c r="AH21" s="144">
        <f t="shared" si="23"/>
        <v>0</v>
      </c>
      <c r="AI21" s="144">
        <f t="shared" si="23"/>
        <v>676.49099999999999</v>
      </c>
      <c r="AJ21" s="144">
        <f t="shared" ref="AJ21:AQ21" si="25">SUM(AJ22:AJ25)</f>
        <v>0</v>
      </c>
      <c r="AK21" s="144">
        <f t="shared" si="25"/>
        <v>0</v>
      </c>
      <c r="AL21" s="144">
        <f t="shared" si="25"/>
        <v>0</v>
      </c>
      <c r="AM21" s="144">
        <f t="shared" si="25"/>
        <v>136.75299999999999</v>
      </c>
      <c r="AN21" s="144">
        <f t="shared" si="25"/>
        <v>303.149</v>
      </c>
      <c r="AO21" s="144">
        <f t="shared" si="25"/>
        <v>0</v>
      </c>
      <c r="AP21" s="144">
        <f t="shared" si="25"/>
        <v>0</v>
      </c>
      <c r="AQ21" s="144">
        <f t="shared" si="25"/>
        <v>0</v>
      </c>
      <c r="AR21" s="144">
        <f t="shared" ref="AR21:BM21" si="26">SUM(AR22:AR25)</f>
        <v>0</v>
      </c>
      <c r="AS21" s="144">
        <f t="shared" si="26"/>
        <v>0</v>
      </c>
      <c r="AT21" s="144">
        <f t="shared" si="26"/>
        <v>0</v>
      </c>
      <c r="AU21" s="144">
        <f t="shared" si="26"/>
        <v>0</v>
      </c>
      <c r="AV21" s="144">
        <f t="shared" si="26"/>
        <v>0</v>
      </c>
      <c r="AW21" s="144">
        <f t="shared" si="26"/>
        <v>0</v>
      </c>
      <c r="AX21" s="144">
        <f t="shared" si="26"/>
        <v>0</v>
      </c>
      <c r="AY21" s="144">
        <f t="shared" si="26"/>
        <v>0</v>
      </c>
      <c r="AZ21" s="144">
        <f t="shared" si="26"/>
        <v>0</v>
      </c>
      <c r="BA21" s="144">
        <f t="shared" si="26"/>
        <v>0</v>
      </c>
      <c r="BB21" s="144">
        <f t="shared" si="26"/>
        <v>179.268</v>
      </c>
      <c r="BC21" s="144">
        <f t="shared" ref="BC21:BL21" si="27">SUM(BC22:BC25)</f>
        <v>-179.268</v>
      </c>
      <c r="BD21" s="144">
        <f t="shared" si="27"/>
        <v>220.798</v>
      </c>
      <c r="BE21" s="144">
        <f t="shared" si="27"/>
        <v>15.791</v>
      </c>
      <c r="BF21" s="144">
        <f t="shared" si="27"/>
        <v>0</v>
      </c>
      <c r="BG21" s="144">
        <f t="shared" si="27"/>
        <v>0</v>
      </c>
      <c r="BH21" s="144">
        <f t="shared" si="27"/>
        <v>0</v>
      </c>
      <c r="BI21" s="144">
        <f t="shared" si="27"/>
        <v>0</v>
      </c>
      <c r="BJ21" s="144">
        <f t="shared" si="27"/>
        <v>0</v>
      </c>
      <c r="BK21" s="144">
        <f t="shared" si="27"/>
        <v>0</v>
      </c>
      <c r="BL21" s="144">
        <f t="shared" si="27"/>
        <v>0</v>
      </c>
      <c r="BM21" s="144">
        <f t="shared" si="26"/>
        <v>0</v>
      </c>
      <c r="BN21" s="723">
        <f t="shared" si="13"/>
        <v>90.277285773438692</v>
      </c>
      <c r="BO21" s="723">
        <f>+G21/D21*100</f>
        <v>100</v>
      </c>
      <c r="BP21" s="723">
        <f t="shared" si="14"/>
        <v>84.561374999999998</v>
      </c>
      <c r="BQ21" s="449"/>
      <c r="BR21" s="128"/>
      <c r="BS21" s="128"/>
      <c r="BT21" s="128"/>
      <c r="BU21" s="128"/>
      <c r="BV21" s="128"/>
    </row>
    <row r="22" spans="1:267" x14ac:dyDescent="0.25">
      <c r="A22" s="159">
        <v>1</v>
      </c>
      <c r="B22" s="160" t="s">
        <v>59</v>
      </c>
      <c r="C22" s="140">
        <f>+D22+E22</f>
        <v>364.464</v>
      </c>
      <c r="D22" s="140">
        <v>164.464</v>
      </c>
      <c r="E22" s="141">
        <v>200</v>
      </c>
      <c r="F22" s="145">
        <f>+G22+AI22</f>
        <v>303.83600000000001</v>
      </c>
      <c r="G22" s="145">
        <f>SUM(H22:AH22)</f>
        <v>164.464</v>
      </c>
      <c r="H22" s="141"/>
      <c r="I22" s="141"/>
      <c r="J22" s="141"/>
      <c r="K22" s="141"/>
      <c r="L22" s="140">
        <v>164.464</v>
      </c>
      <c r="M22" s="141"/>
      <c r="N22" s="141"/>
      <c r="O22" s="141"/>
      <c r="P22" s="141"/>
      <c r="Q22" s="141"/>
      <c r="R22" s="141"/>
      <c r="S22" s="141"/>
      <c r="T22" s="141"/>
      <c r="U22" s="141"/>
      <c r="V22" s="141"/>
      <c r="W22" s="141"/>
      <c r="X22" s="141"/>
      <c r="Y22" s="141"/>
      <c r="Z22" s="141"/>
      <c r="AA22" s="141"/>
      <c r="AB22" s="141"/>
      <c r="AC22" s="141"/>
      <c r="AD22" s="141"/>
      <c r="AE22" s="141"/>
      <c r="AF22" s="141"/>
      <c r="AG22" s="141"/>
      <c r="AH22" s="141"/>
      <c r="AI22" s="145">
        <f>SUM(AJ22:BM22)</f>
        <v>139.37200000000001</v>
      </c>
      <c r="AJ22" s="141"/>
      <c r="AK22" s="141"/>
      <c r="AL22" s="141"/>
      <c r="AM22" s="141"/>
      <c r="AN22" s="141">
        <v>126.265</v>
      </c>
      <c r="AO22" s="141"/>
      <c r="AP22" s="141"/>
      <c r="AQ22" s="141"/>
      <c r="AR22" s="141"/>
      <c r="AS22" s="141"/>
      <c r="AT22" s="141"/>
      <c r="AU22" s="141"/>
      <c r="AV22" s="141"/>
      <c r="AW22" s="141"/>
      <c r="AX22" s="141"/>
      <c r="AY22" s="141"/>
      <c r="AZ22" s="141"/>
      <c r="BA22" s="141"/>
      <c r="BB22" s="141"/>
      <c r="BC22" s="141"/>
      <c r="BD22" s="141">
        <v>13.106999999999999</v>
      </c>
      <c r="BE22" s="141"/>
      <c r="BF22" s="141"/>
      <c r="BG22" s="141"/>
      <c r="BH22" s="141"/>
      <c r="BI22" s="141"/>
      <c r="BJ22" s="141"/>
      <c r="BK22" s="141"/>
      <c r="BL22" s="141"/>
      <c r="BM22" s="141"/>
      <c r="BN22" s="674">
        <f t="shared" si="13"/>
        <v>83.365160893805694</v>
      </c>
      <c r="BO22" s="674">
        <f>+G22/D22*100</f>
        <v>100</v>
      </c>
      <c r="BP22" s="674">
        <f t="shared" si="14"/>
        <v>69.686000000000007</v>
      </c>
      <c r="BQ22" s="1247"/>
      <c r="BR22" s="128"/>
      <c r="BS22" s="128"/>
      <c r="BT22" s="128"/>
      <c r="BU22" s="128"/>
      <c r="BV22" s="128"/>
    </row>
    <row r="23" spans="1:267" x14ac:dyDescent="0.25">
      <c r="A23" s="159">
        <v>2</v>
      </c>
      <c r="B23" s="160" t="s">
        <v>60</v>
      </c>
      <c r="C23" s="140">
        <f>+D23+E23</f>
        <v>360.40199999999999</v>
      </c>
      <c r="D23" s="140">
        <v>160.40199999999999</v>
      </c>
      <c r="E23" s="141">
        <v>200</v>
      </c>
      <c r="F23" s="145">
        <f>+G23+AI23</f>
        <v>351.48699999999997</v>
      </c>
      <c r="G23" s="145">
        <f>SUM(H23:AH23)</f>
        <v>160.40199999999999</v>
      </c>
      <c r="H23" s="141"/>
      <c r="I23" s="141"/>
      <c r="J23" s="141"/>
      <c r="K23" s="141"/>
      <c r="L23" s="140">
        <v>160.40199999999999</v>
      </c>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5">
        <f>SUM(AJ23:BM23)</f>
        <v>191.08499999999998</v>
      </c>
      <c r="AJ23" s="141"/>
      <c r="AK23" s="141"/>
      <c r="AL23" s="141"/>
      <c r="AM23" s="141"/>
      <c r="AN23" s="141">
        <v>176.88399999999999</v>
      </c>
      <c r="AO23" s="141"/>
      <c r="AP23" s="141"/>
      <c r="AQ23" s="141"/>
      <c r="AR23" s="141"/>
      <c r="AS23" s="141"/>
      <c r="AT23" s="141"/>
      <c r="AU23" s="141"/>
      <c r="AV23" s="141"/>
      <c r="AW23" s="141"/>
      <c r="AX23" s="141"/>
      <c r="AY23" s="141"/>
      <c r="AZ23" s="141"/>
      <c r="BA23" s="141"/>
      <c r="BB23" s="141"/>
      <c r="BC23" s="141"/>
      <c r="BD23" s="141">
        <v>14.201000000000001</v>
      </c>
      <c r="BE23" s="141"/>
      <c r="BF23" s="141"/>
      <c r="BG23" s="141"/>
      <c r="BH23" s="141"/>
      <c r="BI23" s="141"/>
      <c r="BJ23" s="141"/>
      <c r="BK23" s="141"/>
      <c r="BL23" s="141"/>
      <c r="BM23" s="141"/>
      <c r="BN23" s="674">
        <f t="shared" si="13"/>
        <v>97.526373327561998</v>
      </c>
      <c r="BO23" s="674">
        <f>+G23/D23*100</f>
        <v>100</v>
      </c>
      <c r="BP23" s="674">
        <f t="shared" si="14"/>
        <v>95.54249999999999</v>
      </c>
      <c r="BQ23" s="1247"/>
      <c r="BR23" s="128"/>
      <c r="BS23" s="128"/>
      <c r="BT23" s="128"/>
      <c r="BU23" s="128"/>
      <c r="BV23" s="128"/>
    </row>
    <row r="24" spans="1:267" x14ac:dyDescent="0.25">
      <c r="A24" s="159">
        <v>3</v>
      </c>
      <c r="B24" s="160" t="s">
        <v>61</v>
      </c>
      <c r="C24" s="140">
        <f>+D24+E24</f>
        <v>200</v>
      </c>
      <c r="D24" s="140"/>
      <c r="E24" s="141">
        <v>200</v>
      </c>
      <c r="F24" s="145">
        <f>+G24+AI24</f>
        <v>193.49</v>
      </c>
      <c r="G24" s="145">
        <f>SUM(H24:AH24)</f>
        <v>0</v>
      </c>
      <c r="H24" s="141"/>
      <c r="I24" s="141"/>
      <c r="J24" s="141"/>
      <c r="K24" s="141"/>
      <c r="L24" s="141"/>
      <c r="M24" s="141"/>
      <c r="N24" s="141"/>
      <c r="O24" s="141"/>
      <c r="P24" s="141"/>
      <c r="Q24" s="141"/>
      <c r="R24" s="141"/>
      <c r="S24" s="141"/>
      <c r="T24" s="141"/>
      <c r="U24" s="141"/>
      <c r="V24" s="141"/>
      <c r="W24" s="141"/>
      <c r="X24" s="141"/>
      <c r="Y24" s="141"/>
      <c r="Z24" s="141"/>
      <c r="AA24" s="141"/>
      <c r="AB24" s="141"/>
      <c r="AC24" s="141"/>
      <c r="AD24" s="141"/>
      <c r="AE24" s="141"/>
      <c r="AF24" s="141"/>
      <c r="AG24" s="141"/>
      <c r="AH24" s="141"/>
      <c r="AI24" s="145">
        <f>SUM(AJ24:BM24)</f>
        <v>193.49</v>
      </c>
      <c r="AJ24" s="141"/>
      <c r="AK24" s="141"/>
      <c r="AL24" s="141"/>
      <c r="AM24" s="141"/>
      <c r="AN24" s="141"/>
      <c r="AO24" s="141"/>
      <c r="AP24" s="141"/>
      <c r="AQ24" s="141"/>
      <c r="AR24" s="141"/>
      <c r="AS24" s="141"/>
      <c r="AT24" s="141"/>
      <c r="AU24" s="141"/>
      <c r="AV24" s="141"/>
      <c r="AW24" s="141"/>
      <c r="AX24" s="141"/>
      <c r="AY24" s="141"/>
      <c r="AZ24" s="141"/>
      <c r="BA24" s="141"/>
      <c r="BB24" s="141">
        <v>179.268</v>
      </c>
      <c r="BC24" s="141">
        <v>-179.268</v>
      </c>
      <c r="BD24" s="141">
        <v>193.49</v>
      </c>
      <c r="BE24" s="141"/>
      <c r="BF24" s="141"/>
      <c r="BG24" s="141"/>
      <c r="BH24" s="141"/>
      <c r="BI24" s="141"/>
      <c r="BJ24" s="141"/>
      <c r="BK24" s="141"/>
      <c r="BL24" s="141"/>
      <c r="BM24" s="141"/>
      <c r="BN24" s="674">
        <f t="shared" si="13"/>
        <v>96.745000000000005</v>
      </c>
      <c r="BO24" s="674"/>
      <c r="BP24" s="674">
        <f t="shared" si="14"/>
        <v>96.745000000000005</v>
      </c>
      <c r="BQ24" s="1247"/>
      <c r="BR24" s="636" t="s">
        <v>590</v>
      </c>
      <c r="BS24" s="128"/>
      <c r="BT24" s="128"/>
      <c r="BU24" s="128"/>
      <c r="BV24" s="128"/>
    </row>
    <row r="25" spans="1:267" ht="30" x14ac:dyDescent="0.25">
      <c r="A25" s="159">
        <v>4</v>
      </c>
      <c r="B25" s="160" t="s">
        <v>82</v>
      </c>
      <c r="C25" s="140">
        <f>+D25+E25</f>
        <v>345.44799999999998</v>
      </c>
      <c r="D25" s="140">
        <v>145.44800000000001</v>
      </c>
      <c r="E25" s="141">
        <v>200</v>
      </c>
      <c r="F25" s="145">
        <f>+G25+AI25</f>
        <v>297.99199999999996</v>
      </c>
      <c r="G25" s="145">
        <f>SUM(H25:AH25)</f>
        <v>145.44800000000001</v>
      </c>
      <c r="H25" s="141"/>
      <c r="I25" s="141"/>
      <c r="J25" s="141"/>
      <c r="K25" s="141">
        <v>145.44800000000001</v>
      </c>
      <c r="L25" s="141"/>
      <c r="M25" s="141"/>
      <c r="N25" s="141"/>
      <c r="O25" s="141"/>
      <c r="P25" s="141"/>
      <c r="Q25" s="141"/>
      <c r="R25" s="141"/>
      <c r="S25" s="141"/>
      <c r="T25" s="141"/>
      <c r="U25" s="141"/>
      <c r="V25" s="141"/>
      <c r="W25" s="141"/>
      <c r="X25" s="141"/>
      <c r="Y25" s="141"/>
      <c r="Z25" s="141"/>
      <c r="AA25" s="141"/>
      <c r="AB25" s="141"/>
      <c r="AC25" s="141"/>
      <c r="AD25" s="141"/>
      <c r="AE25" s="141"/>
      <c r="AF25" s="141"/>
      <c r="AG25" s="141"/>
      <c r="AH25" s="141"/>
      <c r="AI25" s="145">
        <f>SUM(AJ25:BM25)</f>
        <v>152.54399999999998</v>
      </c>
      <c r="AJ25" s="141"/>
      <c r="AK25" s="141"/>
      <c r="AL25" s="141"/>
      <c r="AM25" s="141">
        <v>136.75299999999999</v>
      </c>
      <c r="AN25" s="141"/>
      <c r="AO25" s="141"/>
      <c r="AP25" s="141"/>
      <c r="AQ25" s="141"/>
      <c r="AR25" s="141"/>
      <c r="AS25" s="141"/>
      <c r="AT25" s="141"/>
      <c r="AU25" s="141"/>
      <c r="AV25" s="141"/>
      <c r="AW25" s="141"/>
      <c r="AX25" s="141"/>
      <c r="AY25" s="141"/>
      <c r="AZ25" s="141"/>
      <c r="BA25" s="141"/>
      <c r="BB25" s="141"/>
      <c r="BC25" s="141"/>
      <c r="BD25" s="141"/>
      <c r="BE25" s="141">
        <v>15.791</v>
      </c>
      <c r="BF25" s="141"/>
      <c r="BG25" s="141"/>
      <c r="BH25" s="141"/>
      <c r="BI25" s="141"/>
      <c r="BJ25" s="141"/>
      <c r="BK25" s="141"/>
      <c r="BL25" s="141"/>
      <c r="BM25" s="141"/>
      <c r="BN25" s="674">
        <f t="shared" si="13"/>
        <v>86.262476552187294</v>
      </c>
      <c r="BO25" s="674">
        <f>+G25/D25*100</f>
        <v>100</v>
      </c>
      <c r="BP25" s="674">
        <f t="shared" si="14"/>
        <v>76.271999999999991</v>
      </c>
      <c r="BQ25" s="1247"/>
      <c r="BR25" s="128"/>
      <c r="BS25" s="128"/>
      <c r="BT25" s="128"/>
      <c r="BU25" s="128"/>
      <c r="BV25" s="128"/>
    </row>
    <row r="26" spans="1:267" s="3" customFormat="1" ht="14.25" x14ac:dyDescent="0.2">
      <c r="A26" s="715">
        <v>2</v>
      </c>
      <c r="B26" s="751" t="s">
        <v>638</v>
      </c>
      <c r="C26" s="271">
        <f>+C27</f>
        <v>43.112000000000002</v>
      </c>
      <c r="D26" s="271">
        <f>+D27</f>
        <v>0</v>
      </c>
      <c r="E26" s="271">
        <f>+E27</f>
        <v>43.112000000000002</v>
      </c>
      <c r="F26" s="271">
        <f t="shared" ref="F26:BM26" si="28">+F27</f>
        <v>0</v>
      </c>
      <c r="G26" s="271">
        <f t="shared" si="28"/>
        <v>0</v>
      </c>
      <c r="H26" s="271">
        <f t="shared" si="28"/>
        <v>0</v>
      </c>
      <c r="I26" s="271">
        <f t="shared" si="28"/>
        <v>0</v>
      </c>
      <c r="J26" s="271">
        <f t="shared" si="28"/>
        <v>0</v>
      </c>
      <c r="K26" s="271">
        <f t="shared" si="28"/>
        <v>0</v>
      </c>
      <c r="L26" s="271">
        <f t="shared" si="28"/>
        <v>0</v>
      </c>
      <c r="M26" s="271">
        <f t="shared" si="28"/>
        <v>0</v>
      </c>
      <c r="N26" s="271">
        <f t="shared" si="28"/>
        <v>0</v>
      </c>
      <c r="O26" s="271">
        <f t="shared" si="28"/>
        <v>0</v>
      </c>
      <c r="P26" s="271">
        <f t="shared" si="28"/>
        <v>0</v>
      </c>
      <c r="Q26" s="271">
        <f t="shared" si="28"/>
        <v>0</v>
      </c>
      <c r="R26" s="271">
        <f t="shared" si="28"/>
        <v>0</v>
      </c>
      <c r="S26" s="271">
        <f t="shared" si="28"/>
        <v>0</v>
      </c>
      <c r="T26" s="271">
        <f t="shared" si="28"/>
        <v>0</v>
      </c>
      <c r="U26" s="271">
        <f t="shared" si="28"/>
        <v>0</v>
      </c>
      <c r="V26" s="271">
        <f t="shared" ref="V26:AH26" si="29">+V27</f>
        <v>0</v>
      </c>
      <c r="W26" s="271">
        <f t="shared" si="29"/>
        <v>0</v>
      </c>
      <c r="X26" s="271">
        <f t="shared" si="29"/>
        <v>0</v>
      </c>
      <c r="Y26" s="271">
        <f t="shared" si="29"/>
        <v>0</v>
      </c>
      <c r="Z26" s="271">
        <f t="shared" si="29"/>
        <v>0</v>
      </c>
      <c r="AA26" s="271">
        <f t="shared" si="28"/>
        <v>0</v>
      </c>
      <c r="AB26" s="271">
        <f t="shared" si="29"/>
        <v>0</v>
      </c>
      <c r="AC26" s="271">
        <f t="shared" si="29"/>
        <v>0</v>
      </c>
      <c r="AD26" s="271">
        <f t="shared" si="28"/>
        <v>0</v>
      </c>
      <c r="AE26" s="271">
        <f t="shared" si="29"/>
        <v>0</v>
      </c>
      <c r="AF26" s="271">
        <f t="shared" si="29"/>
        <v>0</v>
      </c>
      <c r="AG26" s="271">
        <f t="shared" si="29"/>
        <v>0</v>
      </c>
      <c r="AH26" s="271">
        <f t="shared" si="29"/>
        <v>0</v>
      </c>
      <c r="AI26" s="271">
        <f t="shared" si="28"/>
        <v>0</v>
      </c>
      <c r="AJ26" s="271">
        <f t="shared" si="28"/>
        <v>0</v>
      </c>
      <c r="AK26" s="271">
        <f t="shared" si="28"/>
        <v>0</v>
      </c>
      <c r="AL26" s="271">
        <f t="shared" si="28"/>
        <v>0</v>
      </c>
      <c r="AM26" s="271">
        <f t="shared" si="28"/>
        <v>0</v>
      </c>
      <c r="AN26" s="271">
        <f t="shared" si="28"/>
        <v>0</v>
      </c>
      <c r="AO26" s="271">
        <f t="shared" si="28"/>
        <v>0</v>
      </c>
      <c r="AP26" s="271">
        <f t="shared" si="28"/>
        <v>0</v>
      </c>
      <c r="AQ26" s="271">
        <f t="shared" si="28"/>
        <v>0</v>
      </c>
      <c r="AR26" s="271">
        <f t="shared" si="28"/>
        <v>0</v>
      </c>
      <c r="AS26" s="271">
        <f t="shared" si="28"/>
        <v>0</v>
      </c>
      <c r="AT26" s="271">
        <f t="shared" si="28"/>
        <v>0</v>
      </c>
      <c r="AU26" s="271">
        <f t="shared" si="28"/>
        <v>0</v>
      </c>
      <c r="AV26" s="271">
        <f t="shared" si="28"/>
        <v>0</v>
      </c>
      <c r="AW26" s="271">
        <f t="shared" si="28"/>
        <v>0</v>
      </c>
      <c r="AX26" s="271">
        <f>+AX27</f>
        <v>0</v>
      </c>
      <c r="AY26" s="271">
        <f>+AY27</f>
        <v>0</v>
      </c>
      <c r="AZ26" s="271">
        <f t="shared" si="28"/>
        <v>0</v>
      </c>
      <c r="BA26" s="271">
        <f t="shared" si="28"/>
        <v>0</v>
      </c>
      <c r="BB26" s="271">
        <f t="shared" si="28"/>
        <v>0</v>
      </c>
      <c r="BC26" s="271">
        <f t="shared" si="28"/>
        <v>0</v>
      </c>
      <c r="BD26" s="271">
        <f>+BD27</f>
        <v>0</v>
      </c>
      <c r="BE26" s="271">
        <f>+BE27</f>
        <v>0</v>
      </c>
      <c r="BF26" s="271">
        <f t="shared" si="28"/>
        <v>0</v>
      </c>
      <c r="BG26" s="271">
        <f t="shared" si="28"/>
        <v>0</v>
      </c>
      <c r="BH26" s="271">
        <f t="shared" si="28"/>
        <v>0</v>
      </c>
      <c r="BI26" s="271">
        <f t="shared" si="28"/>
        <v>0</v>
      </c>
      <c r="BJ26" s="271">
        <f t="shared" si="28"/>
        <v>0</v>
      </c>
      <c r="BK26" s="271">
        <f t="shared" si="28"/>
        <v>0</v>
      </c>
      <c r="BL26" s="271">
        <f t="shared" si="28"/>
        <v>0</v>
      </c>
      <c r="BM26" s="271">
        <f t="shared" si="28"/>
        <v>0</v>
      </c>
      <c r="BN26" s="675">
        <f>+F26/C26*100</f>
        <v>0</v>
      </c>
      <c r="BO26" s="675"/>
      <c r="BP26" s="675">
        <f>+AI26/E26*100</f>
        <v>0</v>
      </c>
      <c r="BQ26" s="716"/>
      <c r="BR26" s="149"/>
      <c r="BS26" s="149"/>
      <c r="BT26" s="149"/>
      <c r="BU26" s="149"/>
      <c r="BV26" s="149"/>
      <c r="BW26" s="124"/>
      <c r="BX26" s="124"/>
      <c r="BY26" s="124"/>
      <c r="BZ26" s="124"/>
      <c r="CA26" s="124"/>
      <c r="CB26" s="124"/>
      <c r="CC26" s="124"/>
      <c r="CD26" s="124"/>
      <c r="CE26" s="124"/>
      <c r="CF26" s="124"/>
    </row>
    <row r="27" spans="1:267" ht="30" x14ac:dyDescent="0.25">
      <c r="A27" s="159" t="s">
        <v>6</v>
      </c>
      <c r="B27" s="752" t="s">
        <v>639</v>
      </c>
      <c r="C27" s="140">
        <f>+D27+E27</f>
        <v>43.112000000000002</v>
      </c>
      <c r="D27" s="140"/>
      <c r="E27" s="141">
        <f>+E28</f>
        <v>43.112000000000002</v>
      </c>
      <c r="F27" s="145">
        <f>+G27+AI27</f>
        <v>0</v>
      </c>
      <c r="G27" s="145">
        <f>SUM(H27:AH27)</f>
        <v>0</v>
      </c>
      <c r="H27" s="141"/>
      <c r="I27" s="141"/>
      <c r="J27" s="141"/>
      <c r="K27" s="141"/>
      <c r="L27" s="141"/>
      <c r="M27" s="141"/>
      <c r="N27" s="141"/>
      <c r="O27" s="141"/>
      <c r="P27" s="141"/>
      <c r="Q27" s="141"/>
      <c r="R27" s="141"/>
      <c r="S27" s="141"/>
      <c r="T27" s="141"/>
      <c r="U27" s="141"/>
      <c r="V27" s="141"/>
      <c r="W27" s="141"/>
      <c r="X27" s="141"/>
      <c r="Y27" s="141"/>
      <c r="Z27" s="141"/>
      <c r="AA27" s="141"/>
      <c r="AB27" s="141"/>
      <c r="AC27" s="141"/>
      <c r="AD27" s="141"/>
      <c r="AE27" s="141"/>
      <c r="AF27" s="141"/>
      <c r="AG27" s="141"/>
      <c r="AH27" s="141"/>
      <c r="AI27" s="145">
        <f>SUM(AJ27:BM27)</f>
        <v>0</v>
      </c>
      <c r="AJ27" s="141"/>
      <c r="AK27" s="141"/>
      <c r="AL27" s="141"/>
      <c r="AM27" s="141"/>
      <c r="AN27" s="141"/>
      <c r="AO27" s="141"/>
      <c r="AP27" s="141"/>
      <c r="AQ27" s="141"/>
      <c r="AR27" s="141"/>
      <c r="AS27" s="141"/>
      <c r="AT27" s="141"/>
      <c r="AU27" s="141"/>
      <c r="AV27" s="141"/>
      <c r="AW27" s="141"/>
      <c r="AX27" s="141"/>
      <c r="AY27" s="141"/>
      <c r="AZ27" s="141"/>
      <c r="BA27" s="141"/>
      <c r="BB27" s="141"/>
      <c r="BC27" s="141"/>
      <c r="BD27" s="141"/>
      <c r="BE27" s="141"/>
      <c r="BF27" s="141"/>
      <c r="BG27" s="141"/>
      <c r="BH27" s="141"/>
      <c r="BI27" s="141"/>
      <c r="BJ27" s="141"/>
      <c r="BK27" s="141"/>
      <c r="BL27" s="141"/>
      <c r="BM27" s="141"/>
      <c r="BN27" s="674">
        <f>+F27/C27*100</f>
        <v>0</v>
      </c>
      <c r="BO27" s="674"/>
      <c r="BP27" s="674">
        <f>+AI27/E27*100</f>
        <v>0</v>
      </c>
      <c r="BQ27" s="738"/>
      <c r="BR27" s="128"/>
      <c r="BS27" s="128"/>
      <c r="BT27" s="128"/>
      <c r="BU27" s="128"/>
      <c r="BV27" s="128"/>
    </row>
    <row r="28" spans="1:267" x14ac:dyDescent="0.25">
      <c r="A28" s="159"/>
      <c r="B28" s="753" t="s">
        <v>640</v>
      </c>
      <c r="C28" s="140">
        <f>+D28+E28</f>
        <v>43.112000000000002</v>
      </c>
      <c r="D28" s="140"/>
      <c r="E28" s="141">
        <v>43.112000000000002</v>
      </c>
      <c r="F28" s="145">
        <f>+G28+AI28</f>
        <v>0</v>
      </c>
      <c r="G28" s="145">
        <f>SUM(H28:AH28)</f>
        <v>0</v>
      </c>
      <c r="H28" s="141"/>
      <c r="I28" s="141"/>
      <c r="J28" s="141"/>
      <c r="K28" s="141"/>
      <c r="L28" s="141"/>
      <c r="M28" s="141"/>
      <c r="N28" s="141"/>
      <c r="O28" s="141"/>
      <c r="P28" s="141"/>
      <c r="Q28" s="141"/>
      <c r="R28" s="141"/>
      <c r="S28" s="141"/>
      <c r="T28" s="141"/>
      <c r="U28" s="141"/>
      <c r="V28" s="141"/>
      <c r="W28" s="141"/>
      <c r="X28" s="141"/>
      <c r="Y28" s="141"/>
      <c r="Z28" s="141"/>
      <c r="AA28" s="141"/>
      <c r="AB28" s="141"/>
      <c r="AC28" s="141"/>
      <c r="AD28" s="141"/>
      <c r="AE28" s="141"/>
      <c r="AF28" s="141"/>
      <c r="AG28" s="141"/>
      <c r="AH28" s="141"/>
      <c r="AI28" s="145">
        <f>SUM(AJ28:BM28)</f>
        <v>0</v>
      </c>
      <c r="AJ28" s="141"/>
      <c r="AK28" s="141"/>
      <c r="AL28" s="141"/>
      <c r="AM28" s="141"/>
      <c r="AN28" s="141"/>
      <c r="AO28" s="141"/>
      <c r="AP28" s="141"/>
      <c r="AQ28" s="141"/>
      <c r="AR28" s="141"/>
      <c r="AS28" s="141"/>
      <c r="AT28" s="141"/>
      <c r="AU28" s="141"/>
      <c r="AV28" s="141"/>
      <c r="AW28" s="141"/>
      <c r="AX28" s="141"/>
      <c r="AY28" s="141"/>
      <c r="AZ28" s="141"/>
      <c r="BA28" s="141"/>
      <c r="BB28" s="141"/>
      <c r="BC28" s="141"/>
      <c r="BD28" s="141"/>
      <c r="BE28" s="141"/>
      <c r="BF28" s="141"/>
      <c r="BG28" s="141"/>
      <c r="BH28" s="141"/>
      <c r="BI28" s="141"/>
      <c r="BJ28" s="141"/>
      <c r="BK28" s="141"/>
      <c r="BL28" s="141"/>
      <c r="BM28" s="141"/>
      <c r="BN28" s="674">
        <f>+F28/C28*100</f>
        <v>0</v>
      </c>
      <c r="BO28" s="674"/>
      <c r="BP28" s="674">
        <f>+AI28/E28*100</f>
        <v>0</v>
      </c>
      <c r="BQ28" s="738"/>
      <c r="BR28" s="128"/>
      <c r="BS28" s="128"/>
      <c r="BT28" s="128"/>
      <c r="BU28" s="128"/>
      <c r="BV28" s="128"/>
    </row>
    <row r="29" spans="1:267" x14ac:dyDescent="0.25">
      <c r="A29" s="182" t="s">
        <v>107</v>
      </c>
      <c r="B29" s="155" t="s">
        <v>124</v>
      </c>
      <c r="C29" s="142">
        <f>+C30+C33+C41</f>
        <v>2490.085</v>
      </c>
      <c r="D29" s="142">
        <f>+D30+D33+D41</f>
        <v>52.623000000000005</v>
      </c>
      <c r="E29" s="142">
        <f>+E30+E33+E41</f>
        <v>2437.462</v>
      </c>
      <c r="F29" s="142">
        <f>+F30+F33+F41</f>
        <v>1658.2780000000002</v>
      </c>
      <c r="G29" s="142">
        <f>+G30+G33+G41</f>
        <v>41.177999999999997</v>
      </c>
      <c r="H29" s="142">
        <f t="shared" ref="H29:O29" si="30">+H30+H33+H41</f>
        <v>0</v>
      </c>
      <c r="I29" s="142">
        <f t="shared" si="30"/>
        <v>0</v>
      </c>
      <c r="J29" s="142">
        <f t="shared" si="30"/>
        <v>0</v>
      </c>
      <c r="K29" s="142">
        <f t="shared" si="30"/>
        <v>0</v>
      </c>
      <c r="L29" s="142">
        <f t="shared" si="30"/>
        <v>31.948</v>
      </c>
      <c r="M29" s="142">
        <f t="shared" si="30"/>
        <v>0</v>
      </c>
      <c r="N29" s="142">
        <f t="shared" si="30"/>
        <v>9.23</v>
      </c>
      <c r="O29" s="142">
        <f t="shared" si="30"/>
        <v>0</v>
      </c>
      <c r="P29" s="142">
        <f t="shared" ref="P29:AH29" si="31">+P30+P33+P41</f>
        <v>0</v>
      </c>
      <c r="Q29" s="142">
        <f t="shared" si="31"/>
        <v>0</v>
      </c>
      <c r="R29" s="142">
        <f t="shared" si="31"/>
        <v>0</v>
      </c>
      <c r="S29" s="142">
        <f t="shared" si="31"/>
        <v>0</v>
      </c>
      <c r="T29" s="142">
        <f>+T30+T33+T41</f>
        <v>0</v>
      </c>
      <c r="U29" s="142">
        <f>+U30+U33+U41</f>
        <v>0</v>
      </c>
      <c r="V29" s="142">
        <f>+V30+V33+V41</f>
        <v>0</v>
      </c>
      <c r="W29" s="142">
        <f>+W30+W33+W41</f>
        <v>0</v>
      </c>
      <c r="X29" s="142">
        <f>+X30+X33+X41</f>
        <v>0</v>
      </c>
      <c r="Y29" s="142">
        <f t="shared" ref="Y29:AG29" si="32">+Y30+Y33+Y41</f>
        <v>0</v>
      </c>
      <c r="Z29" s="142">
        <f t="shared" si="32"/>
        <v>0</v>
      </c>
      <c r="AA29" s="142">
        <f t="shared" si="32"/>
        <v>0</v>
      </c>
      <c r="AB29" s="142">
        <f t="shared" si="32"/>
        <v>0</v>
      </c>
      <c r="AC29" s="142">
        <f t="shared" si="32"/>
        <v>0</v>
      </c>
      <c r="AD29" s="142">
        <f t="shared" si="32"/>
        <v>0</v>
      </c>
      <c r="AE29" s="142">
        <f t="shared" si="32"/>
        <v>0</v>
      </c>
      <c r="AF29" s="142">
        <f t="shared" si="32"/>
        <v>0</v>
      </c>
      <c r="AG29" s="142">
        <f t="shared" si="32"/>
        <v>0</v>
      </c>
      <c r="AH29" s="142">
        <f t="shared" si="31"/>
        <v>0</v>
      </c>
      <c r="AI29" s="142">
        <f>+AI30+AI33+AI41</f>
        <v>1617.1000000000001</v>
      </c>
      <c r="AJ29" s="142">
        <f t="shared" ref="AJ29:AQ29" si="33">+AJ30+AJ33+AJ41</f>
        <v>0</v>
      </c>
      <c r="AK29" s="142">
        <f t="shared" si="33"/>
        <v>0</v>
      </c>
      <c r="AL29" s="142">
        <f t="shared" si="33"/>
        <v>0</v>
      </c>
      <c r="AM29" s="142">
        <f t="shared" si="33"/>
        <v>0</v>
      </c>
      <c r="AN29" s="142">
        <f t="shared" si="33"/>
        <v>65.44</v>
      </c>
      <c r="AO29" s="142">
        <f t="shared" si="33"/>
        <v>0</v>
      </c>
      <c r="AP29" s="142">
        <f t="shared" si="33"/>
        <v>0</v>
      </c>
      <c r="AQ29" s="142">
        <f t="shared" si="33"/>
        <v>0</v>
      </c>
      <c r="AR29" s="142">
        <f t="shared" ref="AR29:BM29" si="34">+AR30+AR33+AR41</f>
        <v>0</v>
      </c>
      <c r="AS29" s="142">
        <f t="shared" si="34"/>
        <v>0</v>
      </c>
      <c r="AT29" s="142">
        <f t="shared" si="34"/>
        <v>0</v>
      </c>
      <c r="AU29" s="142">
        <f t="shared" si="34"/>
        <v>0</v>
      </c>
      <c r="AV29" s="142">
        <f t="shared" si="34"/>
        <v>0</v>
      </c>
      <c r="AW29" s="142">
        <f t="shared" si="34"/>
        <v>888.77599999999995</v>
      </c>
      <c r="AX29" s="142">
        <f t="shared" si="34"/>
        <v>0</v>
      </c>
      <c r="AY29" s="142">
        <f t="shared" si="34"/>
        <v>0</v>
      </c>
      <c r="AZ29" s="142">
        <f t="shared" si="34"/>
        <v>44.07</v>
      </c>
      <c r="BA29" s="142">
        <f t="shared" si="34"/>
        <v>0</v>
      </c>
      <c r="BB29" s="142">
        <f t="shared" si="34"/>
        <v>0</v>
      </c>
      <c r="BC29" s="142">
        <f t="shared" ref="BC29:BL29" si="35">+BC30+BC33+BC41</f>
        <v>0</v>
      </c>
      <c r="BD29" s="142">
        <f t="shared" si="35"/>
        <v>0</v>
      </c>
      <c r="BE29" s="142">
        <f t="shared" si="35"/>
        <v>0</v>
      </c>
      <c r="BF29" s="142">
        <f t="shared" si="35"/>
        <v>0</v>
      </c>
      <c r="BG29" s="142">
        <f t="shared" si="35"/>
        <v>0</v>
      </c>
      <c r="BH29" s="142">
        <f t="shared" si="35"/>
        <v>0</v>
      </c>
      <c r="BI29" s="142">
        <f t="shared" si="35"/>
        <v>0</v>
      </c>
      <c r="BJ29" s="142">
        <f t="shared" si="35"/>
        <v>0</v>
      </c>
      <c r="BK29" s="142">
        <f t="shared" si="35"/>
        <v>47.377000000000002</v>
      </c>
      <c r="BL29" s="142">
        <f t="shared" si="35"/>
        <v>571.43700000000013</v>
      </c>
      <c r="BM29" s="142">
        <f t="shared" si="34"/>
        <v>0</v>
      </c>
      <c r="BN29" s="724">
        <f>+F29/C29*100</f>
        <v>66.595236708787056</v>
      </c>
      <c r="BO29" s="724">
        <f>+G29/D29*100</f>
        <v>78.250954905649607</v>
      </c>
      <c r="BP29" s="724">
        <f t="shared" si="14"/>
        <v>66.343598382251713</v>
      </c>
      <c r="BQ29" s="176"/>
      <c r="BR29" s="128"/>
      <c r="BS29" s="128"/>
      <c r="BT29" s="128"/>
      <c r="BU29" s="128"/>
      <c r="BV29" s="128"/>
    </row>
    <row r="30" spans="1:267" x14ac:dyDescent="0.25">
      <c r="A30" s="156">
        <v>1</v>
      </c>
      <c r="B30" s="157" t="s">
        <v>50</v>
      </c>
      <c r="C30" s="143">
        <f>+C31</f>
        <v>87.461999999999989</v>
      </c>
      <c r="D30" s="143">
        <f t="shared" ref="D30:BM30" si="36">+D31</f>
        <v>0</v>
      </c>
      <c r="E30" s="143">
        <f t="shared" si="36"/>
        <v>87.461999999999989</v>
      </c>
      <c r="F30" s="143">
        <f t="shared" si="36"/>
        <v>65.44</v>
      </c>
      <c r="G30" s="143">
        <f t="shared" si="36"/>
        <v>0</v>
      </c>
      <c r="H30" s="143">
        <f t="shared" si="36"/>
        <v>0</v>
      </c>
      <c r="I30" s="143">
        <f t="shared" si="36"/>
        <v>0</v>
      </c>
      <c r="J30" s="143">
        <f t="shared" si="36"/>
        <v>0</v>
      </c>
      <c r="K30" s="143">
        <f t="shared" si="36"/>
        <v>0</v>
      </c>
      <c r="L30" s="143">
        <f t="shared" si="36"/>
        <v>0</v>
      </c>
      <c r="M30" s="143">
        <f t="shared" si="36"/>
        <v>0</v>
      </c>
      <c r="N30" s="143">
        <f t="shared" si="36"/>
        <v>0</v>
      </c>
      <c r="O30" s="143">
        <f t="shared" si="36"/>
        <v>0</v>
      </c>
      <c r="P30" s="143">
        <f t="shared" si="36"/>
        <v>0</v>
      </c>
      <c r="Q30" s="143">
        <f t="shared" si="36"/>
        <v>0</v>
      </c>
      <c r="R30" s="143">
        <f t="shared" si="36"/>
        <v>0</v>
      </c>
      <c r="S30" s="143">
        <f t="shared" si="36"/>
        <v>0</v>
      </c>
      <c r="T30" s="143">
        <f t="shared" si="36"/>
        <v>0</v>
      </c>
      <c r="U30" s="143">
        <f t="shared" si="36"/>
        <v>0</v>
      </c>
      <c r="V30" s="143">
        <f t="shared" si="36"/>
        <v>0</v>
      </c>
      <c r="W30" s="143">
        <f t="shared" si="36"/>
        <v>0</v>
      </c>
      <c r="X30" s="143">
        <f t="shared" si="36"/>
        <v>0</v>
      </c>
      <c r="Y30" s="143">
        <f t="shared" si="36"/>
        <v>0</v>
      </c>
      <c r="Z30" s="143">
        <f t="shared" si="36"/>
        <v>0</v>
      </c>
      <c r="AA30" s="143">
        <f t="shared" si="36"/>
        <v>0</v>
      </c>
      <c r="AB30" s="143">
        <f t="shared" si="36"/>
        <v>0</v>
      </c>
      <c r="AC30" s="143">
        <f t="shared" si="36"/>
        <v>0</v>
      </c>
      <c r="AD30" s="143">
        <f t="shared" si="36"/>
        <v>0</v>
      </c>
      <c r="AE30" s="143">
        <f t="shared" si="36"/>
        <v>0</v>
      </c>
      <c r="AF30" s="143">
        <f t="shared" si="36"/>
        <v>0</v>
      </c>
      <c r="AG30" s="1097">
        <f t="shared" si="36"/>
        <v>0</v>
      </c>
      <c r="AH30" s="143">
        <f t="shared" si="36"/>
        <v>0</v>
      </c>
      <c r="AI30" s="143">
        <f t="shared" si="36"/>
        <v>65.44</v>
      </c>
      <c r="AJ30" s="143">
        <f t="shared" si="36"/>
        <v>0</v>
      </c>
      <c r="AK30" s="143">
        <f t="shared" si="36"/>
        <v>0</v>
      </c>
      <c r="AL30" s="143">
        <f t="shared" si="36"/>
        <v>0</v>
      </c>
      <c r="AM30" s="143">
        <f t="shared" si="36"/>
        <v>0</v>
      </c>
      <c r="AN30" s="143">
        <f t="shared" si="36"/>
        <v>65.44</v>
      </c>
      <c r="AO30" s="143">
        <f t="shared" si="36"/>
        <v>0</v>
      </c>
      <c r="AP30" s="143">
        <f t="shared" si="36"/>
        <v>0</v>
      </c>
      <c r="AQ30" s="143">
        <f t="shared" si="36"/>
        <v>0</v>
      </c>
      <c r="AR30" s="143">
        <f t="shared" si="36"/>
        <v>0</v>
      </c>
      <c r="AS30" s="143">
        <f t="shared" si="36"/>
        <v>0</v>
      </c>
      <c r="AT30" s="143">
        <f t="shared" si="36"/>
        <v>0</v>
      </c>
      <c r="AU30" s="143">
        <f t="shared" si="36"/>
        <v>0</v>
      </c>
      <c r="AV30" s="143">
        <f t="shared" si="36"/>
        <v>0</v>
      </c>
      <c r="AW30" s="143">
        <f t="shared" si="36"/>
        <v>0</v>
      </c>
      <c r="AX30" s="143">
        <f t="shared" si="36"/>
        <v>0</v>
      </c>
      <c r="AY30" s="143">
        <f t="shared" si="36"/>
        <v>0</v>
      </c>
      <c r="AZ30" s="143">
        <f t="shared" si="36"/>
        <v>0</v>
      </c>
      <c r="BA30" s="143">
        <f t="shared" si="36"/>
        <v>0</v>
      </c>
      <c r="BB30" s="143">
        <f t="shared" si="36"/>
        <v>0</v>
      </c>
      <c r="BC30" s="143">
        <f t="shared" si="36"/>
        <v>0</v>
      </c>
      <c r="BD30" s="143">
        <f t="shared" si="36"/>
        <v>0</v>
      </c>
      <c r="BE30" s="143">
        <f t="shared" si="36"/>
        <v>0</v>
      </c>
      <c r="BF30" s="143">
        <f t="shared" si="36"/>
        <v>0</v>
      </c>
      <c r="BG30" s="143">
        <f t="shared" si="36"/>
        <v>0</v>
      </c>
      <c r="BH30" s="143">
        <f t="shared" si="36"/>
        <v>0</v>
      </c>
      <c r="BI30" s="143">
        <f t="shared" si="36"/>
        <v>0</v>
      </c>
      <c r="BJ30" s="143">
        <f t="shared" si="36"/>
        <v>0</v>
      </c>
      <c r="BK30" s="143">
        <f t="shared" si="36"/>
        <v>0</v>
      </c>
      <c r="BL30" s="1097">
        <f t="shared" si="36"/>
        <v>0</v>
      </c>
      <c r="BM30" s="143">
        <f t="shared" si="36"/>
        <v>0</v>
      </c>
      <c r="BN30" s="723">
        <f t="shared" si="13"/>
        <v>74.821065148292973</v>
      </c>
      <c r="BO30" s="723"/>
      <c r="BP30" s="723">
        <f t="shared" si="14"/>
        <v>74.821065148292973</v>
      </c>
      <c r="BQ30" s="449"/>
      <c r="BR30" s="128"/>
      <c r="BS30" s="128"/>
      <c r="BT30" s="128"/>
      <c r="BU30" s="128"/>
      <c r="BV30" s="128"/>
    </row>
    <row r="31" spans="1:267" x14ac:dyDescent="0.25">
      <c r="A31" s="166" t="s">
        <v>6</v>
      </c>
      <c r="B31" s="168" t="s">
        <v>94</v>
      </c>
      <c r="C31" s="147">
        <f t="shared" ref="C31:BM31" si="37">SUM(C32:C32)</f>
        <v>87.461999999999989</v>
      </c>
      <c r="D31" s="147">
        <f t="shared" si="37"/>
        <v>0</v>
      </c>
      <c r="E31" s="147">
        <f t="shared" si="37"/>
        <v>87.461999999999989</v>
      </c>
      <c r="F31" s="147">
        <f t="shared" si="37"/>
        <v>65.44</v>
      </c>
      <c r="G31" s="147">
        <f t="shared" si="37"/>
        <v>0</v>
      </c>
      <c r="H31" s="147">
        <f t="shared" si="37"/>
        <v>0</v>
      </c>
      <c r="I31" s="147">
        <f t="shared" si="37"/>
        <v>0</v>
      </c>
      <c r="J31" s="147">
        <f t="shared" si="37"/>
        <v>0</v>
      </c>
      <c r="K31" s="147">
        <f t="shared" si="37"/>
        <v>0</v>
      </c>
      <c r="L31" s="147">
        <f t="shared" si="37"/>
        <v>0</v>
      </c>
      <c r="M31" s="147">
        <f t="shared" si="37"/>
        <v>0</v>
      </c>
      <c r="N31" s="147">
        <f t="shared" si="37"/>
        <v>0</v>
      </c>
      <c r="O31" s="147">
        <f t="shared" si="37"/>
        <v>0</v>
      </c>
      <c r="P31" s="147">
        <f t="shared" si="37"/>
        <v>0</v>
      </c>
      <c r="Q31" s="147">
        <f t="shared" si="37"/>
        <v>0</v>
      </c>
      <c r="R31" s="147">
        <f t="shared" si="37"/>
        <v>0</v>
      </c>
      <c r="S31" s="147">
        <f t="shared" si="37"/>
        <v>0</v>
      </c>
      <c r="T31" s="147">
        <f t="shared" si="37"/>
        <v>0</v>
      </c>
      <c r="U31" s="147">
        <f t="shared" si="37"/>
        <v>0</v>
      </c>
      <c r="V31" s="147">
        <f t="shared" si="37"/>
        <v>0</v>
      </c>
      <c r="W31" s="147">
        <f t="shared" si="37"/>
        <v>0</v>
      </c>
      <c r="X31" s="147">
        <f t="shared" si="37"/>
        <v>0</v>
      </c>
      <c r="Y31" s="147">
        <f t="shared" si="37"/>
        <v>0</v>
      </c>
      <c r="Z31" s="147">
        <f t="shared" si="37"/>
        <v>0</v>
      </c>
      <c r="AA31" s="147">
        <f t="shared" si="37"/>
        <v>0</v>
      </c>
      <c r="AB31" s="147">
        <f t="shared" si="37"/>
        <v>0</v>
      </c>
      <c r="AC31" s="147">
        <f t="shared" si="37"/>
        <v>0</v>
      </c>
      <c r="AD31" s="147">
        <f t="shared" si="37"/>
        <v>0</v>
      </c>
      <c r="AE31" s="147">
        <f t="shared" si="37"/>
        <v>0</v>
      </c>
      <c r="AF31" s="147">
        <f t="shared" si="37"/>
        <v>0</v>
      </c>
      <c r="AG31" s="1099">
        <f t="shared" si="37"/>
        <v>0</v>
      </c>
      <c r="AH31" s="147">
        <f t="shared" si="37"/>
        <v>0</v>
      </c>
      <c r="AI31" s="147">
        <f t="shared" si="37"/>
        <v>65.44</v>
      </c>
      <c r="AJ31" s="147">
        <f t="shared" si="37"/>
        <v>0</v>
      </c>
      <c r="AK31" s="147">
        <f t="shared" si="37"/>
        <v>0</v>
      </c>
      <c r="AL31" s="147">
        <f t="shared" si="37"/>
        <v>0</v>
      </c>
      <c r="AM31" s="147">
        <f t="shared" si="37"/>
        <v>0</v>
      </c>
      <c r="AN31" s="147">
        <f t="shared" si="37"/>
        <v>65.44</v>
      </c>
      <c r="AO31" s="147">
        <f t="shared" si="37"/>
        <v>0</v>
      </c>
      <c r="AP31" s="147">
        <f t="shared" si="37"/>
        <v>0</v>
      </c>
      <c r="AQ31" s="147">
        <f t="shared" si="37"/>
        <v>0</v>
      </c>
      <c r="AR31" s="147">
        <f t="shared" si="37"/>
        <v>0</v>
      </c>
      <c r="AS31" s="147">
        <f t="shared" si="37"/>
        <v>0</v>
      </c>
      <c r="AT31" s="147">
        <f t="shared" si="37"/>
        <v>0</v>
      </c>
      <c r="AU31" s="147">
        <f t="shared" si="37"/>
        <v>0</v>
      </c>
      <c r="AV31" s="147">
        <f t="shared" si="37"/>
        <v>0</v>
      </c>
      <c r="AW31" s="147">
        <f t="shared" si="37"/>
        <v>0</v>
      </c>
      <c r="AX31" s="147">
        <f t="shared" si="37"/>
        <v>0</v>
      </c>
      <c r="AY31" s="147">
        <f t="shared" si="37"/>
        <v>0</v>
      </c>
      <c r="AZ31" s="147">
        <f t="shared" si="37"/>
        <v>0</v>
      </c>
      <c r="BA31" s="147">
        <f t="shared" si="37"/>
        <v>0</v>
      </c>
      <c r="BB31" s="147">
        <f t="shared" si="37"/>
        <v>0</v>
      </c>
      <c r="BC31" s="147">
        <f t="shared" si="37"/>
        <v>0</v>
      </c>
      <c r="BD31" s="147">
        <f t="shared" si="37"/>
        <v>0</v>
      </c>
      <c r="BE31" s="147">
        <f t="shared" si="37"/>
        <v>0</v>
      </c>
      <c r="BF31" s="147">
        <f t="shared" si="37"/>
        <v>0</v>
      </c>
      <c r="BG31" s="147">
        <f t="shared" si="37"/>
        <v>0</v>
      </c>
      <c r="BH31" s="147">
        <f t="shared" si="37"/>
        <v>0</v>
      </c>
      <c r="BI31" s="147">
        <f t="shared" si="37"/>
        <v>0</v>
      </c>
      <c r="BJ31" s="147">
        <f t="shared" si="37"/>
        <v>0</v>
      </c>
      <c r="BK31" s="147">
        <f t="shared" si="37"/>
        <v>0</v>
      </c>
      <c r="BL31" s="1099">
        <f t="shared" si="37"/>
        <v>0</v>
      </c>
      <c r="BM31" s="147">
        <f t="shared" si="37"/>
        <v>0</v>
      </c>
      <c r="BN31" s="723">
        <f t="shared" si="13"/>
        <v>74.821065148292973</v>
      </c>
      <c r="BO31" s="723"/>
      <c r="BP31" s="723">
        <f t="shared" si="14"/>
        <v>74.821065148292973</v>
      </c>
      <c r="BQ31" s="169"/>
      <c r="BR31" s="136"/>
      <c r="BS31" s="136"/>
      <c r="BT31" s="136"/>
      <c r="BU31" s="136"/>
      <c r="BV31" s="136"/>
      <c r="BW31" s="137"/>
      <c r="BX31" s="137"/>
      <c r="BY31" s="137"/>
      <c r="BZ31" s="137"/>
      <c r="CA31" s="137"/>
      <c r="CB31" s="137"/>
      <c r="CC31" s="137"/>
      <c r="CD31" s="137"/>
      <c r="CE31" s="137"/>
      <c r="CF31" s="137"/>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c r="IU31" s="4"/>
      <c r="IV31" s="4"/>
      <c r="IW31" s="4"/>
      <c r="IX31" s="4"/>
      <c r="IY31" s="4"/>
      <c r="IZ31" s="4"/>
      <c r="JA31" s="4"/>
      <c r="JB31" s="4"/>
      <c r="JC31" s="4"/>
      <c r="JD31" s="4"/>
      <c r="JE31" s="4"/>
      <c r="JF31" s="4"/>
      <c r="JG31" s="4"/>
    </row>
    <row r="32" spans="1:267" x14ac:dyDescent="0.25">
      <c r="A32" s="260">
        <v>1</v>
      </c>
      <c r="B32" s="261" t="s">
        <v>125</v>
      </c>
      <c r="C32" s="262">
        <f>+D32+E32</f>
        <v>87.461999999999989</v>
      </c>
      <c r="D32" s="262"/>
      <c r="E32" s="263">
        <v>87.461999999999989</v>
      </c>
      <c r="F32" s="264">
        <f>+G32+AI32</f>
        <v>65.44</v>
      </c>
      <c r="G32" s="145">
        <f>SUM(H32:AH32)</f>
        <v>0</v>
      </c>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145">
        <f>SUM(AJ32:BM32)</f>
        <v>65.44</v>
      </c>
      <c r="AJ32" s="263"/>
      <c r="AK32" s="263"/>
      <c r="AL32" s="263"/>
      <c r="AM32" s="263"/>
      <c r="AN32" s="263">
        <v>65.44</v>
      </c>
      <c r="AO32" s="263"/>
      <c r="AP32" s="263"/>
      <c r="AQ32" s="263"/>
      <c r="AR32" s="263"/>
      <c r="AS32" s="263"/>
      <c r="AT32" s="263"/>
      <c r="AU32" s="263"/>
      <c r="AV32" s="263"/>
      <c r="AW32" s="263"/>
      <c r="AX32" s="263"/>
      <c r="AY32" s="263"/>
      <c r="AZ32" s="263"/>
      <c r="BA32" s="263"/>
      <c r="BB32" s="263"/>
      <c r="BC32" s="263"/>
      <c r="BD32" s="263"/>
      <c r="BE32" s="263"/>
      <c r="BF32" s="263"/>
      <c r="BG32" s="263"/>
      <c r="BH32" s="263"/>
      <c r="BI32" s="263"/>
      <c r="BJ32" s="263"/>
      <c r="BK32" s="263"/>
      <c r="BL32" s="263"/>
      <c r="BM32" s="263"/>
      <c r="BN32" s="674">
        <f t="shared" si="13"/>
        <v>74.821065148292973</v>
      </c>
      <c r="BO32" s="674"/>
      <c r="BP32" s="674">
        <f t="shared" si="14"/>
        <v>74.821065148292973</v>
      </c>
      <c r="BQ32" s="513"/>
      <c r="BR32" s="265"/>
      <c r="BS32" s="265"/>
      <c r="BT32" s="265"/>
      <c r="BU32" s="265"/>
      <c r="BV32" s="265"/>
    </row>
    <row r="33" spans="1:267" x14ac:dyDescent="0.25">
      <c r="A33" s="156">
        <v>2</v>
      </c>
      <c r="B33" s="157" t="s">
        <v>24</v>
      </c>
      <c r="C33" s="139">
        <f>+C34+C37</f>
        <v>2370.6750000000002</v>
      </c>
      <c r="D33" s="139">
        <f>+D34+D37</f>
        <v>20.675000000000001</v>
      </c>
      <c r="E33" s="139">
        <f>+E34+E37</f>
        <v>2350</v>
      </c>
      <c r="F33" s="139">
        <f>+F34+F37</f>
        <v>1560.89</v>
      </c>
      <c r="G33" s="139">
        <f>+G34+G37</f>
        <v>9.23</v>
      </c>
      <c r="H33" s="139">
        <f t="shared" ref="H33:O33" si="38">+H34+H37</f>
        <v>0</v>
      </c>
      <c r="I33" s="139">
        <f t="shared" si="38"/>
        <v>0</v>
      </c>
      <c r="J33" s="139">
        <f t="shared" si="38"/>
        <v>0</v>
      </c>
      <c r="K33" s="139">
        <f t="shared" si="38"/>
        <v>0</v>
      </c>
      <c r="L33" s="139">
        <f t="shared" si="38"/>
        <v>0</v>
      </c>
      <c r="M33" s="139">
        <f t="shared" si="38"/>
        <v>0</v>
      </c>
      <c r="N33" s="139">
        <f t="shared" si="38"/>
        <v>9.23</v>
      </c>
      <c r="O33" s="139">
        <f t="shared" si="38"/>
        <v>0</v>
      </c>
      <c r="P33" s="139">
        <f t="shared" ref="P33:AI33" si="39">+P34+P37</f>
        <v>0</v>
      </c>
      <c r="Q33" s="139">
        <f t="shared" si="39"/>
        <v>0</v>
      </c>
      <c r="R33" s="139">
        <f t="shared" si="39"/>
        <v>0</v>
      </c>
      <c r="S33" s="139">
        <f t="shared" si="39"/>
        <v>0</v>
      </c>
      <c r="T33" s="139">
        <f>+T34+T37</f>
        <v>0</v>
      </c>
      <c r="U33" s="139">
        <f>+U34+U37</f>
        <v>0</v>
      </c>
      <c r="V33" s="139">
        <f>+V34+V37</f>
        <v>0</v>
      </c>
      <c r="W33" s="139">
        <f>+W34+W37</f>
        <v>0</v>
      </c>
      <c r="X33" s="139">
        <f>+X34+X37</f>
        <v>0</v>
      </c>
      <c r="Y33" s="139">
        <f t="shared" ref="Y33:AG33" si="40">+Y34+Y37</f>
        <v>0</v>
      </c>
      <c r="Z33" s="139">
        <f t="shared" si="40"/>
        <v>0</v>
      </c>
      <c r="AA33" s="139">
        <f t="shared" si="40"/>
        <v>0</v>
      </c>
      <c r="AB33" s="139">
        <f t="shared" si="40"/>
        <v>0</v>
      </c>
      <c r="AC33" s="139">
        <f t="shared" si="40"/>
        <v>0</v>
      </c>
      <c r="AD33" s="139">
        <f t="shared" si="40"/>
        <v>0</v>
      </c>
      <c r="AE33" s="139">
        <f t="shared" si="40"/>
        <v>0</v>
      </c>
      <c r="AF33" s="139">
        <f t="shared" si="40"/>
        <v>0</v>
      </c>
      <c r="AG33" s="139">
        <f t="shared" si="40"/>
        <v>0</v>
      </c>
      <c r="AH33" s="139">
        <f t="shared" si="39"/>
        <v>0</v>
      </c>
      <c r="AI33" s="139">
        <f t="shared" si="39"/>
        <v>1551.66</v>
      </c>
      <c r="AJ33" s="139">
        <f t="shared" ref="AJ33:AQ33" si="41">+AJ34+AJ37</f>
        <v>0</v>
      </c>
      <c r="AK33" s="139">
        <f t="shared" si="41"/>
        <v>0</v>
      </c>
      <c r="AL33" s="139">
        <f t="shared" si="41"/>
        <v>0</v>
      </c>
      <c r="AM33" s="139">
        <f t="shared" si="41"/>
        <v>0</v>
      </c>
      <c r="AN33" s="139">
        <f t="shared" si="41"/>
        <v>0</v>
      </c>
      <c r="AO33" s="139">
        <f t="shared" si="41"/>
        <v>0</v>
      </c>
      <c r="AP33" s="139">
        <f t="shared" si="41"/>
        <v>0</v>
      </c>
      <c r="AQ33" s="139">
        <f t="shared" si="41"/>
        <v>0</v>
      </c>
      <c r="AR33" s="139">
        <f t="shared" ref="AR33:BM33" si="42">+AR34+AR37</f>
        <v>0</v>
      </c>
      <c r="AS33" s="139">
        <f t="shared" si="42"/>
        <v>0</v>
      </c>
      <c r="AT33" s="139">
        <f t="shared" si="42"/>
        <v>0</v>
      </c>
      <c r="AU33" s="139">
        <f t="shared" si="42"/>
        <v>0</v>
      </c>
      <c r="AV33" s="139">
        <f t="shared" si="42"/>
        <v>0</v>
      </c>
      <c r="AW33" s="139">
        <f t="shared" si="42"/>
        <v>888.77599999999995</v>
      </c>
      <c r="AX33" s="139">
        <f t="shared" si="42"/>
        <v>0</v>
      </c>
      <c r="AY33" s="139">
        <f t="shared" si="42"/>
        <v>0</v>
      </c>
      <c r="AZ33" s="139">
        <f t="shared" si="42"/>
        <v>44.07</v>
      </c>
      <c r="BA33" s="139">
        <f t="shared" si="42"/>
        <v>0</v>
      </c>
      <c r="BB33" s="139">
        <f t="shared" si="42"/>
        <v>0</v>
      </c>
      <c r="BC33" s="139">
        <f t="shared" ref="BC33:BL33" si="43">+BC34+BC37</f>
        <v>0</v>
      </c>
      <c r="BD33" s="139">
        <f t="shared" si="43"/>
        <v>0</v>
      </c>
      <c r="BE33" s="139">
        <f t="shared" si="43"/>
        <v>0</v>
      </c>
      <c r="BF33" s="139">
        <f t="shared" si="43"/>
        <v>0</v>
      </c>
      <c r="BG33" s="139">
        <f t="shared" si="43"/>
        <v>0</v>
      </c>
      <c r="BH33" s="139">
        <f t="shared" si="43"/>
        <v>0</v>
      </c>
      <c r="BI33" s="139">
        <f t="shared" si="43"/>
        <v>0</v>
      </c>
      <c r="BJ33" s="139">
        <f t="shared" si="43"/>
        <v>0</v>
      </c>
      <c r="BK33" s="139">
        <f t="shared" si="43"/>
        <v>47.377000000000002</v>
      </c>
      <c r="BL33" s="139">
        <f t="shared" si="43"/>
        <v>571.43700000000013</v>
      </c>
      <c r="BM33" s="139">
        <f t="shared" si="42"/>
        <v>0</v>
      </c>
      <c r="BN33" s="674">
        <f t="shared" si="13"/>
        <v>65.841585202526716</v>
      </c>
      <c r="BO33" s="674">
        <f>+G33/D33*100</f>
        <v>44.643288996372434</v>
      </c>
      <c r="BP33" s="674">
        <f t="shared" si="14"/>
        <v>66.028085106382989</v>
      </c>
      <c r="BQ33" s="165"/>
    </row>
    <row r="34" spans="1:267" x14ac:dyDescent="0.25">
      <c r="A34" s="186" t="s">
        <v>6</v>
      </c>
      <c r="B34" s="158" t="s">
        <v>94</v>
      </c>
      <c r="C34" s="139">
        <f>SUM(C35:C36)</f>
        <v>1020.675</v>
      </c>
      <c r="D34" s="139">
        <f>SUM(D35:D36)</f>
        <v>20.675000000000001</v>
      </c>
      <c r="E34" s="139">
        <f>SUM(E35:E36)</f>
        <v>1000</v>
      </c>
      <c r="F34" s="139">
        <f>SUM(F35:F36)</f>
        <v>942.07600000000002</v>
      </c>
      <c r="G34" s="139">
        <f>SUM(G35:G36)</f>
        <v>9.23</v>
      </c>
      <c r="H34" s="139">
        <f t="shared" ref="H34:O34" si="44">SUM(H35:H36)</f>
        <v>0</v>
      </c>
      <c r="I34" s="139">
        <f t="shared" si="44"/>
        <v>0</v>
      </c>
      <c r="J34" s="139">
        <f t="shared" si="44"/>
        <v>0</v>
      </c>
      <c r="K34" s="139">
        <f t="shared" si="44"/>
        <v>0</v>
      </c>
      <c r="L34" s="139">
        <f t="shared" si="44"/>
        <v>0</v>
      </c>
      <c r="M34" s="139">
        <f t="shared" si="44"/>
        <v>0</v>
      </c>
      <c r="N34" s="139">
        <f t="shared" si="44"/>
        <v>9.23</v>
      </c>
      <c r="O34" s="139">
        <f t="shared" si="44"/>
        <v>0</v>
      </c>
      <c r="P34" s="139">
        <f t="shared" ref="P34:AJ34" si="45">SUM(P35:P36)</f>
        <v>0</v>
      </c>
      <c r="Q34" s="139">
        <f t="shared" si="45"/>
        <v>0</v>
      </c>
      <c r="R34" s="139">
        <f t="shared" si="45"/>
        <v>0</v>
      </c>
      <c r="S34" s="139">
        <f t="shared" ref="S34:Z34" si="46">SUM(S35:S36)</f>
        <v>0</v>
      </c>
      <c r="T34" s="139">
        <f t="shared" si="46"/>
        <v>0</v>
      </c>
      <c r="U34" s="139">
        <f t="shared" si="46"/>
        <v>0</v>
      </c>
      <c r="V34" s="139">
        <f t="shared" si="46"/>
        <v>0</v>
      </c>
      <c r="W34" s="139">
        <f t="shared" si="46"/>
        <v>0</v>
      </c>
      <c r="X34" s="139">
        <f t="shared" si="46"/>
        <v>0</v>
      </c>
      <c r="Y34" s="139">
        <f t="shared" si="46"/>
        <v>0</v>
      </c>
      <c r="Z34" s="139">
        <f t="shared" si="46"/>
        <v>0</v>
      </c>
      <c r="AA34" s="139">
        <f>SUM(AA35:AA36)</f>
        <v>0</v>
      </c>
      <c r="AB34" s="139">
        <f t="shared" ref="AB34:AC34" si="47">SUM(AB35:AB36)</f>
        <v>0</v>
      </c>
      <c r="AC34" s="139">
        <f t="shared" si="47"/>
        <v>0</v>
      </c>
      <c r="AD34" s="139">
        <f>SUM(AD35:AD36)</f>
        <v>0</v>
      </c>
      <c r="AE34" s="139">
        <f t="shared" ref="AE34:AG34" si="48">SUM(AE35:AE36)</f>
        <v>0</v>
      </c>
      <c r="AF34" s="139">
        <f t="shared" si="48"/>
        <v>0</v>
      </c>
      <c r="AG34" s="139">
        <f t="shared" si="48"/>
        <v>0</v>
      </c>
      <c r="AH34" s="139">
        <f t="shared" si="45"/>
        <v>0</v>
      </c>
      <c r="AI34" s="139">
        <f t="shared" si="45"/>
        <v>932.846</v>
      </c>
      <c r="AJ34" s="139">
        <f t="shared" si="45"/>
        <v>0</v>
      </c>
      <c r="AK34" s="139">
        <f t="shared" ref="AK34:AT34" si="49">SUM(AK35:AK36)</f>
        <v>0</v>
      </c>
      <c r="AL34" s="139">
        <f t="shared" si="49"/>
        <v>0</v>
      </c>
      <c r="AM34" s="139">
        <f t="shared" si="49"/>
        <v>0</v>
      </c>
      <c r="AN34" s="139">
        <f t="shared" si="49"/>
        <v>0</v>
      </c>
      <c r="AO34" s="139">
        <f t="shared" si="49"/>
        <v>0</v>
      </c>
      <c r="AP34" s="139">
        <f t="shared" si="49"/>
        <v>0</v>
      </c>
      <c r="AQ34" s="139">
        <f t="shared" si="49"/>
        <v>0</v>
      </c>
      <c r="AR34" s="139">
        <f t="shared" si="49"/>
        <v>0</v>
      </c>
      <c r="AS34" s="139">
        <f t="shared" si="49"/>
        <v>0</v>
      </c>
      <c r="AT34" s="139">
        <f t="shared" si="49"/>
        <v>0</v>
      </c>
      <c r="AU34" s="139">
        <f t="shared" ref="AU34:BB34" si="50">SUM(AU35:AU36)</f>
        <v>0</v>
      </c>
      <c r="AV34" s="139">
        <f t="shared" si="50"/>
        <v>0</v>
      </c>
      <c r="AW34" s="139">
        <f t="shared" si="50"/>
        <v>888.77599999999995</v>
      </c>
      <c r="AX34" s="139">
        <f t="shared" si="50"/>
        <v>0</v>
      </c>
      <c r="AY34" s="139">
        <f t="shared" si="50"/>
        <v>0</v>
      </c>
      <c r="AZ34" s="139">
        <f t="shared" si="50"/>
        <v>44.07</v>
      </c>
      <c r="BA34" s="139">
        <f t="shared" si="50"/>
        <v>0</v>
      </c>
      <c r="BB34" s="139">
        <f t="shared" si="50"/>
        <v>0</v>
      </c>
      <c r="BC34" s="139">
        <f>SUM(BC35:BC36)</f>
        <v>0</v>
      </c>
      <c r="BD34" s="139">
        <f t="shared" ref="BD34:BE34" si="51">SUM(BD35:BD36)</f>
        <v>0</v>
      </c>
      <c r="BE34" s="139">
        <f t="shared" si="51"/>
        <v>0</v>
      </c>
      <c r="BF34" s="139">
        <f>SUM(BF35:BF36)</f>
        <v>0</v>
      </c>
      <c r="BG34" s="139">
        <f t="shared" ref="BG34:BH34" si="52">SUM(BG35:BG36)</f>
        <v>0</v>
      </c>
      <c r="BH34" s="139">
        <f t="shared" si="52"/>
        <v>0</v>
      </c>
      <c r="BI34" s="139">
        <f>SUM(BI35:BI36)</f>
        <v>0</v>
      </c>
      <c r="BJ34" s="139">
        <f t="shared" ref="BJ34:BL34" si="53">SUM(BJ35:BJ36)</f>
        <v>0</v>
      </c>
      <c r="BK34" s="139">
        <f t="shared" si="53"/>
        <v>0</v>
      </c>
      <c r="BL34" s="139">
        <f t="shared" si="53"/>
        <v>0</v>
      </c>
      <c r="BM34" s="139">
        <f>SUM(BM35:BM36)</f>
        <v>0</v>
      </c>
      <c r="BN34" s="674">
        <f t="shared" si="13"/>
        <v>92.29931172998262</v>
      </c>
      <c r="BO34" s="674">
        <f>+G34/D34*100</f>
        <v>44.643288996372434</v>
      </c>
      <c r="BP34" s="674">
        <f t="shared" si="14"/>
        <v>93.284599999999998</v>
      </c>
      <c r="BQ34" s="165"/>
    </row>
    <row r="35" spans="1:267" x14ac:dyDescent="0.25">
      <c r="A35" s="159">
        <v>1</v>
      </c>
      <c r="B35" s="266" t="s">
        <v>32</v>
      </c>
      <c r="C35" s="140">
        <f>+D35+E35</f>
        <v>1000</v>
      </c>
      <c r="D35" s="140"/>
      <c r="E35" s="141">
        <v>1000</v>
      </c>
      <c r="F35" s="145">
        <f>+G35+AI35</f>
        <v>932.846</v>
      </c>
      <c r="G35" s="145">
        <f>SUM(H35:AH35)</f>
        <v>0</v>
      </c>
      <c r="H35" s="141"/>
      <c r="I35" s="141"/>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5">
        <f>SUM(AJ35:BM35)</f>
        <v>932.846</v>
      </c>
      <c r="AJ35" s="141"/>
      <c r="AK35" s="141"/>
      <c r="AL35" s="141"/>
      <c r="AM35" s="141"/>
      <c r="AN35" s="141"/>
      <c r="AO35" s="141"/>
      <c r="AP35" s="141"/>
      <c r="AQ35" s="141"/>
      <c r="AR35" s="141"/>
      <c r="AS35" s="141"/>
      <c r="AT35" s="141"/>
      <c r="AU35" s="141"/>
      <c r="AV35" s="141"/>
      <c r="AW35" s="141">
        <v>888.77599999999995</v>
      </c>
      <c r="AX35" s="141"/>
      <c r="AY35" s="141"/>
      <c r="AZ35" s="141">
        <v>44.07</v>
      </c>
      <c r="BA35" s="141"/>
      <c r="BB35" s="141"/>
      <c r="BC35" s="141"/>
      <c r="BD35" s="141"/>
      <c r="BE35" s="141"/>
      <c r="BF35" s="141"/>
      <c r="BG35" s="141"/>
      <c r="BH35" s="141"/>
      <c r="BI35" s="141"/>
      <c r="BJ35" s="141"/>
      <c r="BK35" s="141"/>
      <c r="BL35" s="141"/>
      <c r="BM35" s="141"/>
      <c r="BN35" s="674">
        <f t="shared" si="13"/>
        <v>93.284599999999998</v>
      </c>
      <c r="BO35" s="674"/>
      <c r="BP35" s="674">
        <f t="shared" si="14"/>
        <v>93.284599999999998</v>
      </c>
      <c r="BQ35" s="267"/>
      <c r="BR35" s="265"/>
      <c r="BS35" s="265"/>
      <c r="BT35" s="265"/>
      <c r="BU35" s="265"/>
      <c r="BV35" s="265"/>
    </row>
    <row r="36" spans="1:267" s="25" customFormat="1" ht="30" x14ac:dyDescent="0.25">
      <c r="A36" s="740">
        <v>2</v>
      </c>
      <c r="B36" s="601" t="s">
        <v>200</v>
      </c>
      <c r="C36" s="148">
        <f>+D36+E36</f>
        <v>20.675000000000001</v>
      </c>
      <c r="D36" s="602">
        <v>20.675000000000001</v>
      </c>
      <c r="E36" s="602"/>
      <c r="F36" s="382">
        <f>+G36+AI36</f>
        <v>9.23</v>
      </c>
      <c r="G36" s="382">
        <f>SUM(H36:AH36)</f>
        <v>9.23</v>
      </c>
      <c r="H36" s="483"/>
      <c r="I36" s="483"/>
      <c r="J36" s="483"/>
      <c r="K36" s="483"/>
      <c r="L36" s="483"/>
      <c r="M36" s="483"/>
      <c r="N36" s="483">
        <v>9.23</v>
      </c>
      <c r="O36" s="483"/>
      <c r="P36" s="483"/>
      <c r="Q36" s="483"/>
      <c r="R36" s="483"/>
      <c r="S36" s="483"/>
      <c r="T36" s="483"/>
      <c r="U36" s="483"/>
      <c r="V36" s="483"/>
      <c r="W36" s="483"/>
      <c r="X36" s="483"/>
      <c r="Y36" s="483"/>
      <c r="Z36" s="483"/>
      <c r="AA36" s="483"/>
      <c r="AB36" s="483"/>
      <c r="AC36" s="483"/>
      <c r="AD36" s="483"/>
      <c r="AE36" s="483"/>
      <c r="AF36" s="483"/>
      <c r="AG36" s="483"/>
      <c r="AH36" s="483"/>
      <c r="AI36" s="382">
        <f>SUM(AJ36:BM36)</f>
        <v>0</v>
      </c>
      <c r="AJ36" s="483"/>
      <c r="AK36" s="483"/>
      <c r="AL36" s="483"/>
      <c r="AM36" s="483"/>
      <c r="AN36" s="483"/>
      <c r="AO36" s="483"/>
      <c r="AP36" s="483"/>
      <c r="AQ36" s="483"/>
      <c r="AR36" s="483"/>
      <c r="AS36" s="483"/>
      <c r="AT36" s="483"/>
      <c r="AU36" s="483"/>
      <c r="AV36" s="483"/>
      <c r="AW36" s="483"/>
      <c r="AX36" s="483"/>
      <c r="AY36" s="483"/>
      <c r="AZ36" s="483"/>
      <c r="BA36" s="483"/>
      <c r="BB36" s="483"/>
      <c r="BC36" s="483"/>
      <c r="BD36" s="483"/>
      <c r="BE36" s="483"/>
      <c r="BF36" s="483"/>
      <c r="BG36" s="483"/>
      <c r="BH36" s="483"/>
      <c r="BI36" s="483"/>
      <c r="BJ36" s="483"/>
      <c r="BK36" s="483"/>
      <c r="BL36" s="483"/>
      <c r="BM36" s="483"/>
      <c r="BN36" s="725">
        <f t="shared" si="13"/>
        <v>44.643288996372434</v>
      </c>
      <c r="BO36" s="725">
        <f>+G36/D36*100</f>
        <v>44.643288996372434</v>
      </c>
      <c r="BP36" s="725"/>
      <c r="BQ36" s="603"/>
      <c r="BR36" s="604"/>
      <c r="BS36" s="604"/>
      <c r="BT36" s="604"/>
      <c r="BU36" s="604"/>
      <c r="BV36" s="604"/>
      <c r="BW36" s="604"/>
      <c r="BX36" s="604"/>
      <c r="BY36" s="604"/>
      <c r="BZ36" s="604"/>
      <c r="CA36" s="604"/>
      <c r="CB36" s="604"/>
      <c r="CC36" s="604"/>
      <c r="CD36" s="604"/>
      <c r="CE36" s="604"/>
      <c r="CF36" s="604"/>
    </row>
    <row r="37" spans="1:267" x14ac:dyDescent="0.25">
      <c r="A37" s="166" t="s">
        <v>6</v>
      </c>
      <c r="B37" s="168" t="s">
        <v>27</v>
      </c>
      <c r="C37" s="139">
        <f>SUM(C38:C40)</f>
        <v>1350</v>
      </c>
      <c r="D37" s="139">
        <f>SUM(D38:D40)</f>
        <v>0</v>
      </c>
      <c r="E37" s="139">
        <f>SUM(E38:E40)</f>
        <v>1350</v>
      </c>
      <c r="F37" s="139">
        <f>SUM(F38:F40)</f>
        <v>618.81400000000008</v>
      </c>
      <c r="G37" s="139">
        <f>SUM(G38:G40)</f>
        <v>0</v>
      </c>
      <c r="H37" s="139">
        <f t="shared" ref="H37:O37" si="54">SUM(H38:H40)</f>
        <v>0</v>
      </c>
      <c r="I37" s="139">
        <f t="shared" si="54"/>
        <v>0</v>
      </c>
      <c r="J37" s="139">
        <f t="shared" si="54"/>
        <v>0</v>
      </c>
      <c r="K37" s="139">
        <f t="shared" si="54"/>
        <v>0</v>
      </c>
      <c r="L37" s="139">
        <f t="shared" si="54"/>
        <v>0</v>
      </c>
      <c r="M37" s="139">
        <f t="shared" si="54"/>
        <v>0</v>
      </c>
      <c r="N37" s="139">
        <f t="shared" si="54"/>
        <v>0</v>
      </c>
      <c r="O37" s="139">
        <f t="shared" si="54"/>
        <v>0</v>
      </c>
      <c r="P37" s="139">
        <f t="shared" ref="P37:AI37" si="55">SUM(P38:P40)</f>
        <v>0</v>
      </c>
      <c r="Q37" s="139">
        <f t="shared" si="55"/>
        <v>0</v>
      </c>
      <c r="R37" s="139">
        <f t="shared" si="55"/>
        <v>0</v>
      </c>
      <c r="S37" s="139">
        <f t="shared" si="55"/>
        <v>0</v>
      </c>
      <c r="T37" s="139">
        <f>SUM(T38:T40)</f>
        <v>0</v>
      </c>
      <c r="U37" s="139">
        <f>SUM(U38:U40)</f>
        <v>0</v>
      </c>
      <c r="V37" s="139">
        <f>SUM(V38:V40)</f>
        <v>0</v>
      </c>
      <c r="W37" s="139">
        <f>SUM(W38:W40)</f>
        <v>0</v>
      </c>
      <c r="X37" s="139">
        <f>SUM(X38:X40)</f>
        <v>0</v>
      </c>
      <c r="Y37" s="139">
        <f t="shared" ref="Y37:AG37" si="56">SUM(Y38:Y40)</f>
        <v>0</v>
      </c>
      <c r="Z37" s="139">
        <f t="shared" si="56"/>
        <v>0</v>
      </c>
      <c r="AA37" s="139">
        <f t="shared" si="56"/>
        <v>0</v>
      </c>
      <c r="AB37" s="139">
        <f t="shared" si="56"/>
        <v>0</v>
      </c>
      <c r="AC37" s="139">
        <f t="shared" si="56"/>
        <v>0</v>
      </c>
      <c r="AD37" s="139">
        <f t="shared" si="56"/>
        <v>0</v>
      </c>
      <c r="AE37" s="139">
        <f t="shared" si="56"/>
        <v>0</v>
      </c>
      <c r="AF37" s="139">
        <f t="shared" si="56"/>
        <v>0</v>
      </c>
      <c r="AG37" s="139">
        <f t="shared" si="56"/>
        <v>0</v>
      </c>
      <c r="AH37" s="139">
        <f t="shared" si="55"/>
        <v>0</v>
      </c>
      <c r="AI37" s="139">
        <f t="shared" si="55"/>
        <v>618.81400000000008</v>
      </c>
      <c r="AJ37" s="139">
        <f t="shared" ref="AJ37:AQ37" si="57">SUM(AJ38:AJ40)</f>
        <v>0</v>
      </c>
      <c r="AK37" s="139">
        <f t="shared" si="57"/>
        <v>0</v>
      </c>
      <c r="AL37" s="139">
        <f t="shared" si="57"/>
        <v>0</v>
      </c>
      <c r="AM37" s="139">
        <f t="shared" si="57"/>
        <v>0</v>
      </c>
      <c r="AN37" s="139">
        <f t="shared" si="57"/>
        <v>0</v>
      </c>
      <c r="AO37" s="139">
        <f t="shared" si="57"/>
        <v>0</v>
      </c>
      <c r="AP37" s="139">
        <f t="shared" si="57"/>
        <v>0</v>
      </c>
      <c r="AQ37" s="139">
        <f t="shared" si="57"/>
        <v>0</v>
      </c>
      <c r="AR37" s="139">
        <f t="shared" ref="AR37:BM37" si="58">SUM(AR38:AR40)</f>
        <v>0</v>
      </c>
      <c r="AS37" s="139">
        <f t="shared" si="58"/>
        <v>0</v>
      </c>
      <c r="AT37" s="139">
        <f t="shared" si="58"/>
        <v>0</v>
      </c>
      <c r="AU37" s="139">
        <f t="shared" si="58"/>
        <v>0</v>
      </c>
      <c r="AV37" s="139">
        <f t="shared" si="58"/>
        <v>0</v>
      </c>
      <c r="AW37" s="139">
        <f t="shared" si="58"/>
        <v>0</v>
      </c>
      <c r="AX37" s="139">
        <f t="shared" si="58"/>
        <v>0</v>
      </c>
      <c r="AY37" s="139">
        <f t="shared" si="58"/>
        <v>0</v>
      </c>
      <c r="AZ37" s="139">
        <f t="shared" si="58"/>
        <v>0</v>
      </c>
      <c r="BA37" s="139">
        <f t="shared" si="58"/>
        <v>0</v>
      </c>
      <c r="BB37" s="139">
        <f t="shared" si="58"/>
        <v>0</v>
      </c>
      <c r="BC37" s="139">
        <f t="shared" ref="BC37:BL37" si="59">SUM(BC38:BC40)</f>
        <v>0</v>
      </c>
      <c r="BD37" s="139">
        <f t="shared" si="59"/>
        <v>0</v>
      </c>
      <c r="BE37" s="139">
        <f t="shared" si="59"/>
        <v>0</v>
      </c>
      <c r="BF37" s="139">
        <f t="shared" si="59"/>
        <v>0</v>
      </c>
      <c r="BG37" s="139">
        <f t="shared" si="59"/>
        <v>0</v>
      </c>
      <c r="BH37" s="139">
        <f t="shared" si="59"/>
        <v>0</v>
      </c>
      <c r="BI37" s="139">
        <f t="shared" si="59"/>
        <v>0</v>
      </c>
      <c r="BJ37" s="139">
        <f t="shared" si="59"/>
        <v>0</v>
      </c>
      <c r="BK37" s="139">
        <f t="shared" si="59"/>
        <v>47.377000000000002</v>
      </c>
      <c r="BL37" s="139">
        <f t="shared" si="59"/>
        <v>571.43700000000013</v>
      </c>
      <c r="BM37" s="139">
        <f t="shared" si="58"/>
        <v>0</v>
      </c>
      <c r="BN37" s="723">
        <f t="shared" si="13"/>
        <v>45.838074074074079</v>
      </c>
      <c r="BO37" s="723"/>
      <c r="BP37" s="723">
        <f t="shared" si="14"/>
        <v>45.838074074074079</v>
      </c>
      <c r="BQ37" s="165"/>
    </row>
    <row r="38" spans="1:267" ht="30" x14ac:dyDescent="0.25">
      <c r="A38" s="739">
        <v>1</v>
      </c>
      <c r="B38" s="269" t="s">
        <v>261</v>
      </c>
      <c r="C38" s="483">
        <f>+D38+E38</f>
        <v>190</v>
      </c>
      <c r="D38" s="139"/>
      <c r="E38" s="140">
        <v>190</v>
      </c>
      <c r="F38" s="145">
        <f>+G38+AI38</f>
        <v>18.306999999999999</v>
      </c>
      <c r="G38" s="145">
        <f>SUM(H38:AH38)</f>
        <v>0</v>
      </c>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5">
        <f>SUM(AJ38:BM38)</f>
        <v>18.306999999999999</v>
      </c>
      <c r="AJ38" s="141"/>
      <c r="AK38" s="141"/>
      <c r="AL38" s="141"/>
      <c r="AM38" s="141"/>
      <c r="AN38" s="141"/>
      <c r="AO38" s="141"/>
      <c r="AP38" s="141"/>
      <c r="AQ38" s="141"/>
      <c r="AR38" s="141"/>
      <c r="AS38" s="141"/>
      <c r="AT38" s="141"/>
      <c r="AU38" s="141"/>
      <c r="AV38" s="141"/>
      <c r="AW38" s="141"/>
      <c r="AX38" s="141"/>
      <c r="AY38" s="141"/>
      <c r="AZ38" s="141"/>
      <c r="BA38" s="141"/>
      <c r="BB38" s="141"/>
      <c r="BC38" s="141"/>
      <c r="BD38" s="141"/>
      <c r="BE38" s="141"/>
      <c r="BF38" s="141"/>
      <c r="BG38" s="141"/>
      <c r="BH38" s="141"/>
      <c r="BI38" s="141"/>
      <c r="BJ38" s="141"/>
      <c r="BK38" s="141"/>
      <c r="BL38" s="141">
        <v>18.306999999999999</v>
      </c>
      <c r="BM38" s="141"/>
      <c r="BN38" s="674">
        <f t="shared" si="13"/>
        <v>9.6352631578947356</v>
      </c>
      <c r="BO38" s="674"/>
      <c r="BP38" s="674">
        <f t="shared" si="14"/>
        <v>9.6352631578947356</v>
      </c>
      <c r="BQ38" s="160"/>
    </row>
    <row r="39" spans="1:267" ht="30" x14ac:dyDescent="0.25">
      <c r="A39" s="739">
        <v>2</v>
      </c>
      <c r="B39" s="269" t="s">
        <v>262</v>
      </c>
      <c r="C39" s="483">
        <f>+D39+E39</f>
        <v>600</v>
      </c>
      <c r="D39" s="139"/>
      <c r="E39" s="140">
        <v>600</v>
      </c>
      <c r="F39" s="145">
        <f>+G39+AI39</f>
        <v>579.51900000000001</v>
      </c>
      <c r="G39" s="145">
        <f>SUM(H39:AH39)</f>
        <v>0</v>
      </c>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5">
        <f>SUM(AJ39:BM39)</f>
        <v>579.51900000000001</v>
      </c>
      <c r="AJ39" s="141"/>
      <c r="AK39" s="141"/>
      <c r="AL39" s="141"/>
      <c r="AM39" s="141"/>
      <c r="AN39" s="141"/>
      <c r="AO39" s="141"/>
      <c r="AP39" s="141"/>
      <c r="AQ39" s="141"/>
      <c r="AR39" s="141"/>
      <c r="AS39" s="141"/>
      <c r="AT39" s="141"/>
      <c r="AU39" s="141"/>
      <c r="AV39" s="141"/>
      <c r="AW39" s="141"/>
      <c r="AX39" s="141"/>
      <c r="AY39" s="141"/>
      <c r="AZ39" s="141"/>
      <c r="BA39" s="141"/>
      <c r="BB39" s="141"/>
      <c r="BC39" s="141"/>
      <c r="BD39" s="141"/>
      <c r="BE39" s="141"/>
      <c r="BF39" s="141"/>
      <c r="BG39" s="141"/>
      <c r="BH39" s="141"/>
      <c r="BI39" s="141"/>
      <c r="BJ39" s="141"/>
      <c r="BK39" s="141">
        <v>47.377000000000002</v>
      </c>
      <c r="BL39" s="141">
        <v>532.14200000000005</v>
      </c>
      <c r="BM39" s="141"/>
      <c r="BN39" s="674">
        <f t="shared" si="13"/>
        <v>96.586500000000001</v>
      </c>
      <c r="BO39" s="674"/>
      <c r="BP39" s="674">
        <f t="shared" si="14"/>
        <v>96.586500000000001</v>
      </c>
      <c r="BQ39" s="160"/>
    </row>
    <row r="40" spans="1:267" ht="30" x14ac:dyDescent="0.25">
      <c r="A40" s="739">
        <v>3</v>
      </c>
      <c r="B40" s="269" t="s">
        <v>263</v>
      </c>
      <c r="C40" s="483">
        <f>+D40+E40</f>
        <v>560</v>
      </c>
      <c r="D40" s="139"/>
      <c r="E40" s="140">
        <v>560</v>
      </c>
      <c r="F40" s="145">
        <f>+G40+AI40</f>
        <v>20.988</v>
      </c>
      <c r="G40" s="145">
        <f>SUM(H40:AH40)</f>
        <v>0</v>
      </c>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c r="AG40" s="141"/>
      <c r="AH40" s="141"/>
      <c r="AI40" s="145">
        <f>SUM(AJ40:BM40)</f>
        <v>20.988</v>
      </c>
      <c r="AJ40" s="141"/>
      <c r="AK40" s="141"/>
      <c r="AL40" s="141"/>
      <c r="AM40" s="141"/>
      <c r="AN40" s="141"/>
      <c r="AO40" s="141"/>
      <c r="AP40" s="141"/>
      <c r="AQ40" s="141"/>
      <c r="AR40" s="141"/>
      <c r="AS40" s="141"/>
      <c r="AT40" s="141"/>
      <c r="AU40" s="141"/>
      <c r="AV40" s="141"/>
      <c r="AW40" s="141"/>
      <c r="AX40" s="141"/>
      <c r="AY40" s="141"/>
      <c r="AZ40" s="141"/>
      <c r="BA40" s="141"/>
      <c r="BB40" s="141"/>
      <c r="BC40" s="141"/>
      <c r="BD40" s="141"/>
      <c r="BE40" s="141"/>
      <c r="BF40" s="141"/>
      <c r="BG40" s="141"/>
      <c r="BH40" s="141"/>
      <c r="BI40" s="141"/>
      <c r="BJ40" s="141"/>
      <c r="BK40" s="141"/>
      <c r="BL40" s="141">
        <v>20.988</v>
      </c>
      <c r="BM40" s="141"/>
      <c r="BN40" s="674">
        <f t="shared" si="13"/>
        <v>3.7478571428571432</v>
      </c>
      <c r="BO40" s="674"/>
      <c r="BP40" s="674">
        <f t="shared" si="14"/>
        <v>3.7478571428571432</v>
      </c>
      <c r="BQ40" s="160"/>
    </row>
    <row r="41" spans="1:267" x14ac:dyDescent="0.25">
      <c r="A41" s="163">
        <v>3</v>
      </c>
      <c r="B41" s="180" t="s">
        <v>203</v>
      </c>
      <c r="C41" s="139">
        <f>+C42</f>
        <v>31.948</v>
      </c>
      <c r="D41" s="139">
        <f t="shared" ref="D41:BM41" si="60">+D42</f>
        <v>31.948</v>
      </c>
      <c r="E41" s="139">
        <f t="shared" si="60"/>
        <v>0</v>
      </c>
      <c r="F41" s="139">
        <f t="shared" si="60"/>
        <v>31.948</v>
      </c>
      <c r="G41" s="139">
        <f t="shared" si="60"/>
        <v>31.948</v>
      </c>
      <c r="H41" s="139">
        <f t="shared" si="60"/>
        <v>0</v>
      </c>
      <c r="I41" s="139">
        <f t="shared" si="60"/>
        <v>0</v>
      </c>
      <c r="J41" s="139">
        <f t="shared" si="60"/>
        <v>0</v>
      </c>
      <c r="K41" s="139">
        <f t="shared" si="60"/>
        <v>0</v>
      </c>
      <c r="L41" s="139">
        <f t="shared" si="60"/>
        <v>31.948</v>
      </c>
      <c r="M41" s="139">
        <f t="shared" si="60"/>
        <v>0</v>
      </c>
      <c r="N41" s="139">
        <f t="shared" si="60"/>
        <v>0</v>
      </c>
      <c r="O41" s="139">
        <f t="shared" si="60"/>
        <v>0</v>
      </c>
      <c r="P41" s="139">
        <f t="shared" si="60"/>
        <v>0</v>
      </c>
      <c r="Q41" s="139">
        <f t="shared" si="60"/>
        <v>0</v>
      </c>
      <c r="R41" s="139">
        <f t="shared" si="60"/>
        <v>0</v>
      </c>
      <c r="S41" s="139">
        <f t="shared" si="60"/>
        <v>0</v>
      </c>
      <c r="T41" s="139">
        <f t="shared" si="60"/>
        <v>0</v>
      </c>
      <c r="U41" s="139">
        <f t="shared" si="60"/>
        <v>0</v>
      </c>
      <c r="V41" s="139">
        <f t="shared" si="60"/>
        <v>0</v>
      </c>
      <c r="W41" s="139">
        <f t="shared" si="60"/>
        <v>0</v>
      </c>
      <c r="X41" s="139">
        <f t="shared" si="60"/>
        <v>0</v>
      </c>
      <c r="Y41" s="139">
        <f t="shared" si="60"/>
        <v>0</v>
      </c>
      <c r="Z41" s="139">
        <f t="shared" si="60"/>
        <v>0</v>
      </c>
      <c r="AA41" s="139">
        <f t="shared" si="60"/>
        <v>0</v>
      </c>
      <c r="AB41" s="139">
        <f t="shared" si="60"/>
        <v>0</v>
      </c>
      <c r="AC41" s="139">
        <f t="shared" si="60"/>
        <v>0</v>
      </c>
      <c r="AD41" s="139">
        <f t="shared" si="60"/>
        <v>0</v>
      </c>
      <c r="AE41" s="139">
        <f t="shared" si="60"/>
        <v>0</v>
      </c>
      <c r="AF41" s="139">
        <f t="shared" si="60"/>
        <v>0</v>
      </c>
      <c r="AG41" s="139">
        <f t="shared" si="60"/>
        <v>0</v>
      </c>
      <c r="AH41" s="139">
        <f t="shared" si="60"/>
        <v>0</v>
      </c>
      <c r="AI41" s="139">
        <f t="shared" si="60"/>
        <v>0</v>
      </c>
      <c r="AJ41" s="139">
        <f t="shared" si="60"/>
        <v>0</v>
      </c>
      <c r="AK41" s="139">
        <f t="shared" si="60"/>
        <v>0</v>
      </c>
      <c r="AL41" s="139">
        <f t="shared" si="60"/>
        <v>0</v>
      </c>
      <c r="AM41" s="139">
        <f t="shared" si="60"/>
        <v>0</v>
      </c>
      <c r="AN41" s="139">
        <f t="shared" si="60"/>
        <v>0</v>
      </c>
      <c r="AO41" s="139">
        <f t="shared" si="60"/>
        <v>0</v>
      </c>
      <c r="AP41" s="139">
        <f t="shared" si="60"/>
        <v>0</v>
      </c>
      <c r="AQ41" s="139">
        <f t="shared" si="60"/>
        <v>0</v>
      </c>
      <c r="AR41" s="139">
        <f t="shared" si="60"/>
        <v>0</v>
      </c>
      <c r="AS41" s="139">
        <f t="shared" si="60"/>
        <v>0</v>
      </c>
      <c r="AT41" s="139">
        <f t="shared" si="60"/>
        <v>0</v>
      </c>
      <c r="AU41" s="139">
        <f t="shared" si="60"/>
        <v>0</v>
      </c>
      <c r="AV41" s="139">
        <f t="shared" si="60"/>
        <v>0</v>
      </c>
      <c r="AW41" s="139">
        <f t="shared" si="60"/>
        <v>0</v>
      </c>
      <c r="AX41" s="139">
        <f t="shared" si="60"/>
        <v>0</v>
      </c>
      <c r="AY41" s="139">
        <f t="shared" si="60"/>
        <v>0</v>
      </c>
      <c r="AZ41" s="139">
        <f t="shared" si="60"/>
        <v>0</v>
      </c>
      <c r="BA41" s="139">
        <f t="shared" si="60"/>
        <v>0</v>
      </c>
      <c r="BB41" s="139">
        <f t="shared" si="60"/>
        <v>0</v>
      </c>
      <c r="BC41" s="139">
        <f t="shared" si="60"/>
        <v>0</v>
      </c>
      <c r="BD41" s="139">
        <f t="shared" si="60"/>
        <v>0</v>
      </c>
      <c r="BE41" s="139">
        <f t="shared" si="60"/>
        <v>0</v>
      </c>
      <c r="BF41" s="139">
        <f t="shared" si="60"/>
        <v>0</v>
      </c>
      <c r="BG41" s="139">
        <f t="shared" si="60"/>
        <v>0</v>
      </c>
      <c r="BH41" s="139">
        <f t="shared" si="60"/>
        <v>0</v>
      </c>
      <c r="BI41" s="139">
        <f t="shared" si="60"/>
        <v>0</v>
      </c>
      <c r="BJ41" s="139">
        <f t="shared" si="60"/>
        <v>0</v>
      </c>
      <c r="BK41" s="139">
        <f t="shared" si="60"/>
        <v>0</v>
      </c>
      <c r="BL41" s="139">
        <f t="shared" si="60"/>
        <v>0</v>
      </c>
      <c r="BM41" s="139">
        <f t="shared" si="60"/>
        <v>0</v>
      </c>
      <c r="BN41" s="674">
        <f t="shared" si="13"/>
        <v>100</v>
      </c>
      <c r="BO41" s="674">
        <f>+G41/D41*100</f>
        <v>100</v>
      </c>
      <c r="BP41" s="674"/>
      <c r="BQ41" s="165"/>
    </row>
    <row r="42" spans="1:267" s="131" customFormat="1" x14ac:dyDescent="0.25">
      <c r="A42" s="741">
        <v>1</v>
      </c>
      <c r="B42" s="165" t="s">
        <v>204</v>
      </c>
      <c r="C42" s="140">
        <f>+D42+E42</f>
        <v>31.948</v>
      </c>
      <c r="D42" s="268">
        <v>31.948</v>
      </c>
      <c r="E42" s="151"/>
      <c r="F42" s="145">
        <f>+G42+AI42</f>
        <v>31.948</v>
      </c>
      <c r="G42" s="145">
        <f>SUM(H42:AH42)</f>
        <v>31.948</v>
      </c>
      <c r="H42" s="150"/>
      <c r="I42" s="150"/>
      <c r="J42" s="150"/>
      <c r="K42" s="150"/>
      <c r="L42" s="268">
        <v>31.948</v>
      </c>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45">
        <f>SUM(AJ42:BM42)</f>
        <v>0</v>
      </c>
      <c r="AJ42" s="150"/>
      <c r="AK42" s="150"/>
      <c r="AL42" s="150"/>
      <c r="AM42" s="150"/>
      <c r="AN42" s="150"/>
      <c r="AO42" s="150"/>
      <c r="AP42" s="150"/>
      <c r="AQ42" s="150"/>
      <c r="AR42" s="150"/>
      <c r="AS42" s="150"/>
      <c r="AT42" s="150"/>
      <c r="AU42" s="150"/>
      <c r="AV42" s="150"/>
      <c r="AW42" s="150"/>
      <c r="AX42" s="150"/>
      <c r="AY42" s="150"/>
      <c r="AZ42" s="150"/>
      <c r="BA42" s="150"/>
      <c r="BB42" s="150"/>
      <c r="BC42" s="150"/>
      <c r="BD42" s="150"/>
      <c r="BE42" s="150"/>
      <c r="BF42" s="150"/>
      <c r="BG42" s="150"/>
      <c r="BH42" s="150"/>
      <c r="BI42" s="150"/>
      <c r="BJ42" s="150"/>
      <c r="BK42" s="150"/>
      <c r="BL42" s="150"/>
      <c r="BM42" s="150"/>
      <c r="BN42" s="674">
        <f t="shared" si="13"/>
        <v>100</v>
      </c>
      <c r="BO42" s="674">
        <f>+G42/D42*100</f>
        <v>100</v>
      </c>
      <c r="BP42" s="674"/>
      <c r="BQ42" s="177"/>
      <c r="BR42" s="130"/>
      <c r="BS42" s="130"/>
      <c r="BT42" s="130"/>
      <c r="BU42" s="130"/>
      <c r="BV42" s="130"/>
      <c r="BW42" s="130"/>
      <c r="BX42" s="130"/>
      <c r="BY42" s="130"/>
      <c r="BZ42" s="130"/>
      <c r="CA42" s="130"/>
      <c r="CB42" s="130"/>
      <c r="CC42" s="130"/>
      <c r="CD42" s="130"/>
      <c r="CE42" s="130"/>
      <c r="CF42" s="130"/>
    </row>
    <row r="43" spans="1:267" x14ac:dyDescent="0.25">
      <c r="A43" s="182" t="s">
        <v>108</v>
      </c>
      <c r="B43" s="155" t="s">
        <v>104</v>
      </c>
      <c r="C43" s="142">
        <f>+C44+C47</f>
        <v>324.60500000000002</v>
      </c>
      <c r="D43" s="142">
        <f>+D44+D47</f>
        <v>124.605</v>
      </c>
      <c r="E43" s="142">
        <f>+E44+E47</f>
        <v>200</v>
      </c>
      <c r="F43" s="142">
        <f>+F44+F47</f>
        <v>280.11500000000001</v>
      </c>
      <c r="G43" s="142">
        <f>+G44+G47</f>
        <v>124.605</v>
      </c>
      <c r="H43" s="142">
        <f t="shared" ref="H43:O43" si="61">+H44+H47</f>
        <v>0</v>
      </c>
      <c r="I43" s="142">
        <f t="shared" si="61"/>
        <v>0</v>
      </c>
      <c r="J43" s="142">
        <f t="shared" si="61"/>
        <v>0</v>
      </c>
      <c r="K43" s="142">
        <f t="shared" si="61"/>
        <v>0</v>
      </c>
      <c r="L43" s="142">
        <f t="shared" si="61"/>
        <v>0</v>
      </c>
      <c r="M43" s="142">
        <f t="shared" si="61"/>
        <v>0</v>
      </c>
      <c r="N43" s="142">
        <f t="shared" si="61"/>
        <v>124.605</v>
      </c>
      <c r="O43" s="142">
        <f t="shared" si="61"/>
        <v>0</v>
      </c>
      <c r="P43" s="142">
        <f t="shared" ref="P43:AI43" si="62">+P44+P47</f>
        <v>0</v>
      </c>
      <c r="Q43" s="142">
        <f t="shared" si="62"/>
        <v>0</v>
      </c>
      <c r="R43" s="142">
        <f t="shared" si="62"/>
        <v>0</v>
      </c>
      <c r="S43" s="142">
        <f t="shared" si="62"/>
        <v>0</v>
      </c>
      <c r="T43" s="142">
        <f>+T44+T47</f>
        <v>0</v>
      </c>
      <c r="U43" s="142">
        <f>+U44+U47</f>
        <v>0</v>
      </c>
      <c r="V43" s="142">
        <f>+V44+V47</f>
        <v>0</v>
      </c>
      <c r="W43" s="142">
        <f>+W44+W47</f>
        <v>0</v>
      </c>
      <c r="X43" s="142">
        <f>+X44+X47</f>
        <v>0</v>
      </c>
      <c r="Y43" s="142">
        <f t="shared" ref="Y43:AG43" si="63">+Y44+Y47</f>
        <v>0</v>
      </c>
      <c r="Z43" s="142">
        <f t="shared" si="63"/>
        <v>0</v>
      </c>
      <c r="AA43" s="142">
        <f t="shared" si="63"/>
        <v>0</v>
      </c>
      <c r="AB43" s="142">
        <f t="shared" si="63"/>
        <v>0</v>
      </c>
      <c r="AC43" s="142">
        <f t="shared" si="63"/>
        <v>0</v>
      </c>
      <c r="AD43" s="142">
        <f t="shared" si="63"/>
        <v>0</v>
      </c>
      <c r="AE43" s="142">
        <f t="shared" si="63"/>
        <v>0</v>
      </c>
      <c r="AF43" s="142">
        <f t="shared" si="63"/>
        <v>0</v>
      </c>
      <c r="AG43" s="142">
        <f t="shared" si="63"/>
        <v>0</v>
      </c>
      <c r="AH43" s="142">
        <f t="shared" si="62"/>
        <v>0</v>
      </c>
      <c r="AI43" s="142">
        <f t="shared" si="62"/>
        <v>155.51</v>
      </c>
      <c r="AJ43" s="142">
        <f t="shared" ref="AJ43:AQ43" si="64">+AJ44+AJ47</f>
        <v>0</v>
      </c>
      <c r="AK43" s="142">
        <f t="shared" si="64"/>
        <v>0</v>
      </c>
      <c r="AL43" s="142">
        <f t="shared" si="64"/>
        <v>0</v>
      </c>
      <c r="AM43" s="142">
        <f t="shared" si="64"/>
        <v>0</v>
      </c>
      <c r="AN43" s="142">
        <f t="shared" si="64"/>
        <v>0</v>
      </c>
      <c r="AO43" s="142">
        <f t="shared" si="64"/>
        <v>0</v>
      </c>
      <c r="AP43" s="142">
        <f t="shared" si="64"/>
        <v>0</v>
      </c>
      <c r="AQ43" s="142">
        <f t="shared" si="64"/>
        <v>0</v>
      </c>
      <c r="AR43" s="142">
        <f t="shared" ref="AR43:BM43" si="65">+AR44+AR47</f>
        <v>0</v>
      </c>
      <c r="AS43" s="142">
        <f t="shared" si="65"/>
        <v>0</v>
      </c>
      <c r="AT43" s="142">
        <f t="shared" si="65"/>
        <v>155.51</v>
      </c>
      <c r="AU43" s="142">
        <f t="shared" si="65"/>
        <v>0</v>
      </c>
      <c r="AV43" s="142">
        <f t="shared" si="65"/>
        <v>0</v>
      </c>
      <c r="AW43" s="142">
        <f t="shared" si="65"/>
        <v>0</v>
      </c>
      <c r="AX43" s="142">
        <f t="shared" si="65"/>
        <v>0</v>
      </c>
      <c r="AY43" s="142">
        <f t="shared" si="65"/>
        <v>0</v>
      </c>
      <c r="AZ43" s="142">
        <f t="shared" si="65"/>
        <v>0</v>
      </c>
      <c r="BA43" s="142">
        <f t="shared" si="65"/>
        <v>0</v>
      </c>
      <c r="BB43" s="142">
        <f t="shared" si="65"/>
        <v>0</v>
      </c>
      <c r="BC43" s="142">
        <f t="shared" ref="BC43:BL43" si="66">+BC44+BC47</f>
        <v>0</v>
      </c>
      <c r="BD43" s="142">
        <f t="shared" si="66"/>
        <v>0</v>
      </c>
      <c r="BE43" s="142">
        <f t="shared" si="66"/>
        <v>0</v>
      </c>
      <c r="BF43" s="142">
        <f t="shared" si="66"/>
        <v>0</v>
      </c>
      <c r="BG43" s="142">
        <f t="shared" si="66"/>
        <v>0</v>
      </c>
      <c r="BH43" s="142">
        <f t="shared" si="66"/>
        <v>0</v>
      </c>
      <c r="BI43" s="142">
        <f t="shared" si="66"/>
        <v>0</v>
      </c>
      <c r="BJ43" s="142">
        <f t="shared" si="66"/>
        <v>0</v>
      </c>
      <c r="BK43" s="142">
        <f t="shared" si="66"/>
        <v>0</v>
      </c>
      <c r="BL43" s="142">
        <f t="shared" si="66"/>
        <v>0</v>
      </c>
      <c r="BM43" s="142">
        <f t="shared" si="65"/>
        <v>0</v>
      </c>
      <c r="BN43" s="724">
        <f t="shared" si="13"/>
        <v>86.294111304508561</v>
      </c>
      <c r="BO43" s="724">
        <f>+G43/D43*100</f>
        <v>100</v>
      </c>
      <c r="BP43" s="724">
        <f t="shared" si="14"/>
        <v>77.754999999999995</v>
      </c>
      <c r="BQ43" s="142"/>
      <c r="BR43" s="134"/>
      <c r="BS43" s="134"/>
      <c r="BT43" s="134"/>
      <c r="BU43" s="134"/>
      <c r="BV43" s="134"/>
      <c r="BW43" s="124"/>
      <c r="BX43" s="124"/>
      <c r="BY43" s="124"/>
      <c r="BZ43" s="124"/>
      <c r="CA43" s="124"/>
      <c r="CB43" s="124"/>
      <c r="CC43" s="124"/>
      <c r="CD43" s="124"/>
      <c r="CE43" s="124"/>
      <c r="CF43" s="124"/>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c r="IW43" s="3"/>
      <c r="IX43" s="3"/>
      <c r="IY43" s="3"/>
      <c r="IZ43" s="3"/>
      <c r="JA43" s="3"/>
      <c r="JB43" s="3"/>
      <c r="JC43" s="3"/>
      <c r="JD43" s="3"/>
      <c r="JE43" s="3"/>
      <c r="JF43" s="3"/>
      <c r="JG43" s="3"/>
    </row>
    <row r="44" spans="1:267" s="131" customFormat="1" x14ac:dyDescent="0.25">
      <c r="A44" s="156">
        <v>1</v>
      </c>
      <c r="B44" s="181" t="s">
        <v>50</v>
      </c>
      <c r="C44" s="144">
        <f>+C45</f>
        <v>200</v>
      </c>
      <c r="D44" s="144">
        <f t="shared" ref="D44:BM44" si="67">+D45</f>
        <v>0</v>
      </c>
      <c r="E44" s="144">
        <f t="shared" si="67"/>
        <v>200</v>
      </c>
      <c r="F44" s="144">
        <f t="shared" si="67"/>
        <v>155.51</v>
      </c>
      <c r="G44" s="144">
        <f t="shared" si="67"/>
        <v>0</v>
      </c>
      <c r="H44" s="144">
        <f t="shared" si="67"/>
        <v>0</v>
      </c>
      <c r="I44" s="144">
        <f t="shared" si="67"/>
        <v>0</v>
      </c>
      <c r="J44" s="144">
        <f t="shared" si="67"/>
        <v>0</v>
      </c>
      <c r="K44" s="144">
        <f t="shared" si="67"/>
        <v>0</v>
      </c>
      <c r="L44" s="144">
        <f t="shared" si="67"/>
        <v>0</v>
      </c>
      <c r="M44" s="144">
        <f t="shared" si="67"/>
        <v>0</v>
      </c>
      <c r="N44" s="144">
        <f t="shared" si="67"/>
        <v>0</v>
      </c>
      <c r="O44" s="144">
        <f t="shared" si="67"/>
        <v>0</v>
      </c>
      <c r="P44" s="144">
        <f t="shared" si="67"/>
        <v>0</v>
      </c>
      <c r="Q44" s="144">
        <f t="shared" si="67"/>
        <v>0</v>
      </c>
      <c r="R44" s="144">
        <f t="shared" si="67"/>
        <v>0</v>
      </c>
      <c r="S44" s="144">
        <f t="shared" si="67"/>
        <v>0</v>
      </c>
      <c r="T44" s="144">
        <f t="shared" si="67"/>
        <v>0</v>
      </c>
      <c r="U44" s="144">
        <f t="shared" si="67"/>
        <v>0</v>
      </c>
      <c r="V44" s="144">
        <f t="shared" si="67"/>
        <v>0</v>
      </c>
      <c r="W44" s="144">
        <f t="shared" si="67"/>
        <v>0</v>
      </c>
      <c r="X44" s="144">
        <f t="shared" si="67"/>
        <v>0</v>
      </c>
      <c r="Y44" s="144">
        <f t="shared" si="67"/>
        <v>0</v>
      </c>
      <c r="Z44" s="144">
        <f t="shared" si="67"/>
        <v>0</v>
      </c>
      <c r="AA44" s="144">
        <f t="shared" si="67"/>
        <v>0</v>
      </c>
      <c r="AB44" s="144">
        <f t="shared" si="67"/>
        <v>0</v>
      </c>
      <c r="AC44" s="144">
        <f t="shared" si="67"/>
        <v>0</v>
      </c>
      <c r="AD44" s="144">
        <f t="shared" si="67"/>
        <v>0</v>
      </c>
      <c r="AE44" s="144">
        <f t="shared" si="67"/>
        <v>0</v>
      </c>
      <c r="AF44" s="144">
        <f t="shared" si="67"/>
        <v>0</v>
      </c>
      <c r="AG44" s="144">
        <f t="shared" si="67"/>
        <v>0</v>
      </c>
      <c r="AH44" s="144">
        <f t="shared" si="67"/>
        <v>0</v>
      </c>
      <c r="AI44" s="144">
        <f t="shared" si="67"/>
        <v>155.51</v>
      </c>
      <c r="AJ44" s="144">
        <f t="shared" si="67"/>
        <v>0</v>
      </c>
      <c r="AK44" s="144">
        <f t="shared" si="67"/>
        <v>0</v>
      </c>
      <c r="AL44" s="144">
        <f t="shared" si="67"/>
        <v>0</v>
      </c>
      <c r="AM44" s="144">
        <f t="shared" si="67"/>
        <v>0</v>
      </c>
      <c r="AN44" s="144">
        <f t="shared" si="67"/>
        <v>0</v>
      </c>
      <c r="AO44" s="144">
        <f t="shared" si="67"/>
        <v>0</v>
      </c>
      <c r="AP44" s="144">
        <f t="shared" si="67"/>
        <v>0</v>
      </c>
      <c r="AQ44" s="144">
        <f t="shared" si="67"/>
        <v>0</v>
      </c>
      <c r="AR44" s="144">
        <f t="shared" si="67"/>
        <v>0</v>
      </c>
      <c r="AS44" s="144">
        <f t="shared" si="67"/>
        <v>0</v>
      </c>
      <c r="AT44" s="144">
        <f t="shared" si="67"/>
        <v>155.51</v>
      </c>
      <c r="AU44" s="144">
        <f t="shared" si="67"/>
        <v>0</v>
      </c>
      <c r="AV44" s="144">
        <f t="shared" si="67"/>
        <v>0</v>
      </c>
      <c r="AW44" s="144">
        <f t="shared" si="67"/>
        <v>0</v>
      </c>
      <c r="AX44" s="144">
        <f t="shared" si="67"/>
        <v>0</v>
      </c>
      <c r="AY44" s="144">
        <f t="shared" si="67"/>
        <v>0</v>
      </c>
      <c r="AZ44" s="144">
        <f t="shared" si="67"/>
        <v>0</v>
      </c>
      <c r="BA44" s="144">
        <f t="shared" si="67"/>
        <v>0</v>
      </c>
      <c r="BB44" s="144">
        <f t="shared" si="67"/>
        <v>0</v>
      </c>
      <c r="BC44" s="144">
        <f t="shared" si="67"/>
        <v>0</v>
      </c>
      <c r="BD44" s="144">
        <f t="shared" si="67"/>
        <v>0</v>
      </c>
      <c r="BE44" s="144">
        <f t="shared" si="67"/>
        <v>0</v>
      </c>
      <c r="BF44" s="144">
        <f t="shared" si="67"/>
        <v>0</v>
      </c>
      <c r="BG44" s="144">
        <f t="shared" si="67"/>
        <v>0</v>
      </c>
      <c r="BH44" s="144">
        <f t="shared" si="67"/>
        <v>0</v>
      </c>
      <c r="BI44" s="144">
        <f t="shared" si="67"/>
        <v>0</v>
      </c>
      <c r="BJ44" s="144">
        <f t="shared" si="67"/>
        <v>0</v>
      </c>
      <c r="BK44" s="144">
        <f t="shared" si="67"/>
        <v>0</v>
      </c>
      <c r="BL44" s="144">
        <f t="shared" si="67"/>
        <v>0</v>
      </c>
      <c r="BM44" s="144">
        <f t="shared" si="67"/>
        <v>0</v>
      </c>
      <c r="BN44" s="723">
        <f t="shared" si="13"/>
        <v>77.754999999999995</v>
      </c>
      <c r="BO44" s="723"/>
      <c r="BP44" s="723">
        <f t="shared" si="14"/>
        <v>77.754999999999995</v>
      </c>
      <c r="BQ44" s="169"/>
      <c r="BR44" s="135"/>
      <c r="BS44" s="135"/>
      <c r="BT44" s="135"/>
      <c r="BU44" s="135"/>
      <c r="BV44" s="135"/>
      <c r="BW44" s="130"/>
      <c r="BX44" s="130"/>
      <c r="BY44" s="130"/>
      <c r="BZ44" s="130"/>
      <c r="CA44" s="130"/>
      <c r="CB44" s="130"/>
      <c r="CC44" s="130"/>
      <c r="CD44" s="130"/>
      <c r="CE44" s="130"/>
      <c r="CF44" s="130"/>
    </row>
    <row r="45" spans="1:267" s="131" customFormat="1" x14ac:dyDescent="0.25">
      <c r="A45" s="178" t="s">
        <v>6</v>
      </c>
      <c r="B45" s="175" t="s">
        <v>96</v>
      </c>
      <c r="C45" s="144">
        <f>SUM(C46)</f>
        <v>200</v>
      </c>
      <c r="D45" s="144">
        <f t="shared" ref="D45:BM45" si="68">SUM(D46)</f>
        <v>0</v>
      </c>
      <c r="E45" s="144">
        <f t="shared" si="68"/>
        <v>200</v>
      </c>
      <c r="F45" s="144">
        <f t="shared" si="68"/>
        <v>155.51</v>
      </c>
      <c r="G45" s="144">
        <f t="shared" si="68"/>
        <v>0</v>
      </c>
      <c r="H45" s="144">
        <f t="shared" si="68"/>
        <v>0</v>
      </c>
      <c r="I45" s="144">
        <f t="shared" si="68"/>
        <v>0</v>
      </c>
      <c r="J45" s="144">
        <f t="shared" si="68"/>
        <v>0</v>
      </c>
      <c r="K45" s="144">
        <f t="shared" si="68"/>
        <v>0</v>
      </c>
      <c r="L45" s="144">
        <f t="shared" si="68"/>
        <v>0</v>
      </c>
      <c r="M45" s="144">
        <f t="shared" si="68"/>
        <v>0</v>
      </c>
      <c r="N45" s="144">
        <f t="shared" si="68"/>
        <v>0</v>
      </c>
      <c r="O45" s="144">
        <f t="shared" si="68"/>
        <v>0</v>
      </c>
      <c r="P45" s="144">
        <f t="shared" si="68"/>
        <v>0</v>
      </c>
      <c r="Q45" s="144">
        <f t="shared" si="68"/>
        <v>0</v>
      </c>
      <c r="R45" s="144">
        <f t="shared" si="68"/>
        <v>0</v>
      </c>
      <c r="S45" s="144">
        <f t="shared" si="68"/>
        <v>0</v>
      </c>
      <c r="T45" s="144">
        <f t="shared" si="68"/>
        <v>0</v>
      </c>
      <c r="U45" s="144">
        <f t="shared" si="68"/>
        <v>0</v>
      </c>
      <c r="V45" s="144">
        <f t="shared" si="68"/>
        <v>0</v>
      </c>
      <c r="W45" s="144">
        <f t="shared" si="68"/>
        <v>0</v>
      </c>
      <c r="X45" s="144">
        <f t="shared" si="68"/>
        <v>0</v>
      </c>
      <c r="Y45" s="144">
        <f t="shared" si="68"/>
        <v>0</v>
      </c>
      <c r="Z45" s="144">
        <f t="shared" si="68"/>
        <v>0</v>
      </c>
      <c r="AA45" s="144">
        <f t="shared" si="68"/>
        <v>0</v>
      </c>
      <c r="AB45" s="144">
        <f t="shared" si="68"/>
        <v>0</v>
      </c>
      <c r="AC45" s="144">
        <f t="shared" si="68"/>
        <v>0</v>
      </c>
      <c r="AD45" s="144">
        <f t="shared" si="68"/>
        <v>0</v>
      </c>
      <c r="AE45" s="144">
        <f t="shared" si="68"/>
        <v>0</v>
      </c>
      <c r="AF45" s="144">
        <f t="shared" si="68"/>
        <v>0</v>
      </c>
      <c r="AG45" s="144">
        <f t="shared" si="68"/>
        <v>0</v>
      </c>
      <c r="AH45" s="144">
        <f t="shared" si="68"/>
        <v>0</v>
      </c>
      <c r="AI45" s="144">
        <f t="shared" si="68"/>
        <v>155.51</v>
      </c>
      <c r="AJ45" s="144">
        <f t="shared" si="68"/>
        <v>0</v>
      </c>
      <c r="AK45" s="144">
        <f t="shared" si="68"/>
        <v>0</v>
      </c>
      <c r="AL45" s="144">
        <f t="shared" si="68"/>
        <v>0</v>
      </c>
      <c r="AM45" s="144">
        <f t="shared" si="68"/>
        <v>0</v>
      </c>
      <c r="AN45" s="144">
        <f t="shared" si="68"/>
        <v>0</v>
      </c>
      <c r="AO45" s="144">
        <f t="shared" si="68"/>
        <v>0</v>
      </c>
      <c r="AP45" s="144">
        <f t="shared" si="68"/>
        <v>0</v>
      </c>
      <c r="AQ45" s="144">
        <f t="shared" si="68"/>
        <v>0</v>
      </c>
      <c r="AR45" s="144">
        <f t="shared" si="68"/>
        <v>0</v>
      </c>
      <c r="AS45" s="144">
        <f t="shared" si="68"/>
        <v>0</v>
      </c>
      <c r="AT45" s="144">
        <f t="shared" si="68"/>
        <v>155.51</v>
      </c>
      <c r="AU45" s="144">
        <f t="shared" si="68"/>
        <v>0</v>
      </c>
      <c r="AV45" s="144">
        <f t="shared" si="68"/>
        <v>0</v>
      </c>
      <c r="AW45" s="144">
        <f t="shared" si="68"/>
        <v>0</v>
      </c>
      <c r="AX45" s="144">
        <f t="shared" si="68"/>
        <v>0</v>
      </c>
      <c r="AY45" s="144">
        <f t="shared" si="68"/>
        <v>0</v>
      </c>
      <c r="AZ45" s="144">
        <f t="shared" si="68"/>
        <v>0</v>
      </c>
      <c r="BA45" s="144">
        <f t="shared" si="68"/>
        <v>0</v>
      </c>
      <c r="BB45" s="144">
        <f t="shared" si="68"/>
        <v>0</v>
      </c>
      <c r="BC45" s="144">
        <f t="shared" si="68"/>
        <v>0</v>
      </c>
      <c r="BD45" s="144">
        <f t="shared" si="68"/>
        <v>0</v>
      </c>
      <c r="BE45" s="144">
        <f t="shared" si="68"/>
        <v>0</v>
      </c>
      <c r="BF45" s="144">
        <f t="shared" si="68"/>
        <v>0</v>
      </c>
      <c r="BG45" s="144">
        <f t="shared" si="68"/>
        <v>0</v>
      </c>
      <c r="BH45" s="144">
        <f t="shared" si="68"/>
        <v>0</v>
      </c>
      <c r="BI45" s="144">
        <f t="shared" si="68"/>
        <v>0</v>
      </c>
      <c r="BJ45" s="144">
        <f t="shared" si="68"/>
        <v>0</v>
      </c>
      <c r="BK45" s="144">
        <f t="shared" si="68"/>
        <v>0</v>
      </c>
      <c r="BL45" s="144">
        <f t="shared" si="68"/>
        <v>0</v>
      </c>
      <c r="BM45" s="144">
        <f t="shared" si="68"/>
        <v>0</v>
      </c>
      <c r="BN45" s="723">
        <f t="shared" si="13"/>
        <v>77.754999999999995</v>
      </c>
      <c r="BO45" s="723"/>
      <c r="BP45" s="723">
        <f t="shared" si="14"/>
        <v>77.754999999999995</v>
      </c>
      <c r="BQ45" s="169"/>
      <c r="BR45" s="135"/>
      <c r="BS45" s="135"/>
      <c r="BT45" s="135"/>
      <c r="BU45" s="135"/>
      <c r="BV45" s="135"/>
      <c r="BW45" s="130"/>
      <c r="BX45" s="130"/>
      <c r="BY45" s="130"/>
      <c r="BZ45" s="130"/>
      <c r="CA45" s="130"/>
      <c r="CB45" s="130"/>
      <c r="CC45" s="130"/>
      <c r="CD45" s="130"/>
      <c r="CE45" s="130"/>
      <c r="CF45" s="130"/>
    </row>
    <row r="46" spans="1:267" ht="30" x14ac:dyDescent="0.25">
      <c r="A46" s="270">
        <v>1</v>
      </c>
      <c r="B46" s="261" t="s">
        <v>77</v>
      </c>
      <c r="C46" s="262">
        <f>+D46+E46</f>
        <v>200</v>
      </c>
      <c r="D46" s="262"/>
      <c r="E46" s="263">
        <v>200</v>
      </c>
      <c r="F46" s="145">
        <f>+G46+AI46</f>
        <v>155.51</v>
      </c>
      <c r="G46" s="145">
        <f>SUM(H46:AH46)</f>
        <v>0</v>
      </c>
      <c r="H46" s="263"/>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3"/>
      <c r="AI46" s="145">
        <f>SUM(AJ46:BM46)</f>
        <v>155.51</v>
      </c>
      <c r="AJ46" s="263"/>
      <c r="AK46" s="263"/>
      <c r="AL46" s="263"/>
      <c r="AM46" s="263"/>
      <c r="AN46" s="263"/>
      <c r="AO46" s="263"/>
      <c r="AP46" s="263"/>
      <c r="AQ46" s="263"/>
      <c r="AR46" s="263"/>
      <c r="AS46" s="263"/>
      <c r="AT46" s="707">
        <v>155.51</v>
      </c>
      <c r="AU46" s="263"/>
      <c r="AV46" s="263"/>
      <c r="AW46" s="263"/>
      <c r="AX46" s="263"/>
      <c r="AY46" s="263"/>
      <c r="AZ46" s="263"/>
      <c r="BA46" s="263"/>
      <c r="BB46" s="263"/>
      <c r="BC46" s="263"/>
      <c r="BD46" s="263"/>
      <c r="BE46" s="263"/>
      <c r="BF46" s="263"/>
      <c r="BG46" s="263"/>
      <c r="BH46" s="263"/>
      <c r="BI46" s="263"/>
      <c r="BJ46" s="263"/>
      <c r="BK46" s="263"/>
      <c r="BL46" s="263"/>
      <c r="BM46" s="263"/>
      <c r="BN46" s="674">
        <f t="shared" si="13"/>
        <v>77.754999999999995</v>
      </c>
      <c r="BO46" s="674"/>
      <c r="BP46" s="674">
        <f t="shared" si="14"/>
        <v>77.754999999999995</v>
      </c>
      <c r="BQ46" s="738"/>
      <c r="BR46" s="128"/>
      <c r="BS46" s="128"/>
      <c r="BT46" s="128"/>
      <c r="BU46" s="128"/>
      <c r="BV46" s="128"/>
    </row>
    <row r="47" spans="1:267" x14ac:dyDescent="0.25">
      <c r="A47" s="163">
        <v>2</v>
      </c>
      <c r="B47" s="164" t="s">
        <v>203</v>
      </c>
      <c r="C47" s="139">
        <f t="shared" ref="C47:BM47" si="69">+C48</f>
        <v>124.605</v>
      </c>
      <c r="D47" s="139">
        <f t="shared" si="69"/>
        <v>124.605</v>
      </c>
      <c r="E47" s="139">
        <f t="shared" si="69"/>
        <v>0</v>
      </c>
      <c r="F47" s="139">
        <f t="shared" si="69"/>
        <v>124.605</v>
      </c>
      <c r="G47" s="139">
        <f t="shared" si="69"/>
        <v>124.605</v>
      </c>
      <c r="H47" s="139">
        <f t="shared" si="69"/>
        <v>0</v>
      </c>
      <c r="I47" s="139">
        <f t="shared" si="69"/>
        <v>0</v>
      </c>
      <c r="J47" s="139">
        <f t="shared" si="69"/>
        <v>0</v>
      </c>
      <c r="K47" s="139">
        <f t="shared" si="69"/>
        <v>0</v>
      </c>
      <c r="L47" s="139">
        <f t="shared" si="69"/>
        <v>0</v>
      </c>
      <c r="M47" s="139">
        <f t="shared" si="69"/>
        <v>0</v>
      </c>
      <c r="N47" s="139">
        <f t="shared" si="69"/>
        <v>124.605</v>
      </c>
      <c r="O47" s="139">
        <f t="shared" si="69"/>
        <v>0</v>
      </c>
      <c r="P47" s="139">
        <f t="shared" si="69"/>
        <v>0</v>
      </c>
      <c r="Q47" s="139">
        <f t="shared" si="69"/>
        <v>0</v>
      </c>
      <c r="R47" s="139">
        <f t="shared" si="69"/>
        <v>0</v>
      </c>
      <c r="S47" s="139">
        <f t="shared" si="69"/>
        <v>0</v>
      </c>
      <c r="T47" s="139">
        <f t="shared" si="69"/>
        <v>0</v>
      </c>
      <c r="U47" s="139">
        <f t="shared" si="69"/>
        <v>0</v>
      </c>
      <c r="V47" s="139">
        <f t="shared" si="69"/>
        <v>0</v>
      </c>
      <c r="W47" s="139">
        <f t="shared" si="69"/>
        <v>0</v>
      </c>
      <c r="X47" s="139">
        <f t="shared" si="69"/>
        <v>0</v>
      </c>
      <c r="Y47" s="139">
        <f t="shared" si="69"/>
        <v>0</v>
      </c>
      <c r="Z47" s="139">
        <f t="shared" si="69"/>
        <v>0</v>
      </c>
      <c r="AA47" s="139">
        <f t="shared" si="69"/>
        <v>0</v>
      </c>
      <c r="AB47" s="139">
        <f t="shared" si="69"/>
        <v>0</v>
      </c>
      <c r="AC47" s="139">
        <f t="shared" si="69"/>
        <v>0</v>
      </c>
      <c r="AD47" s="139">
        <f t="shared" si="69"/>
        <v>0</v>
      </c>
      <c r="AE47" s="139">
        <f t="shared" si="69"/>
        <v>0</v>
      </c>
      <c r="AF47" s="139">
        <f t="shared" si="69"/>
        <v>0</v>
      </c>
      <c r="AG47" s="139">
        <f t="shared" si="69"/>
        <v>0</v>
      </c>
      <c r="AH47" s="139">
        <f t="shared" si="69"/>
        <v>0</v>
      </c>
      <c r="AI47" s="139">
        <f t="shared" si="69"/>
        <v>0</v>
      </c>
      <c r="AJ47" s="139">
        <f t="shared" si="69"/>
        <v>0</v>
      </c>
      <c r="AK47" s="139">
        <f t="shared" si="69"/>
        <v>0</v>
      </c>
      <c r="AL47" s="139">
        <f t="shared" si="69"/>
        <v>0</v>
      </c>
      <c r="AM47" s="139">
        <f t="shared" si="69"/>
        <v>0</v>
      </c>
      <c r="AN47" s="139">
        <f t="shared" si="69"/>
        <v>0</v>
      </c>
      <c r="AO47" s="139">
        <f t="shared" si="69"/>
        <v>0</v>
      </c>
      <c r="AP47" s="139">
        <f t="shared" si="69"/>
        <v>0</v>
      </c>
      <c r="AQ47" s="139">
        <f t="shared" si="69"/>
        <v>0</v>
      </c>
      <c r="AR47" s="139">
        <f t="shared" si="69"/>
        <v>0</v>
      </c>
      <c r="AS47" s="139">
        <f t="shared" si="69"/>
        <v>0</v>
      </c>
      <c r="AT47" s="139">
        <f t="shared" si="69"/>
        <v>0</v>
      </c>
      <c r="AU47" s="139">
        <f t="shared" si="69"/>
        <v>0</v>
      </c>
      <c r="AV47" s="139">
        <f t="shared" si="69"/>
        <v>0</v>
      </c>
      <c r="AW47" s="139">
        <f t="shared" si="69"/>
        <v>0</v>
      </c>
      <c r="AX47" s="139">
        <f t="shared" si="69"/>
        <v>0</v>
      </c>
      <c r="AY47" s="139">
        <f t="shared" si="69"/>
        <v>0</v>
      </c>
      <c r="AZ47" s="139">
        <f t="shared" si="69"/>
        <v>0</v>
      </c>
      <c r="BA47" s="139">
        <f t="shared" si="69"/>
        <v>0</v>
      </c>
      <c r="BB47" s="139">
        <f t="shared" si="69"/>
        <v>0</v>
      </c>
      <c r="BC47" s="139">
        <f t="shared" si="69"/>
        <v>0</v>
      </c>
      <c r="BD47" s="139">
        <f t="shared" si="69"/>
        <v>0</v>
      </c>
      <c r="BE47" s="139">
        <f t="shared" si="69"/>
        <v>0</v>
      </c>
      <c r="BF47" s="139">
        <f t="shared" si="69"/>
        <v>0</v>
      </c>
      <c r="BG47" s="139">
        <f t="shared" si="69"/>
        <v>0</v>
      </c>
      <c r="BH47" s="139">
        <f t="shared" si="69"/>
        <v>0</v>
      </c>
      <c r="BI47" s="139">
        <f t="shared" si="69"/>
        <v>0</v>
      </c>
      <c r="BJ47" s="139">
        <f t="shared" si="69"/>
        <v>0</v>
      </c>
      <c r="BK47" s="139">
        <f t="shared" si="69"/>
        <v>0</v>
      </c>
      <c r="BL47" s="139">
        <f t="shared" si="69"/>
        <v>0</v>
      </c>
      <c r="BM47" s="139">
        <f t="shared" si="69"/>
        <v>0</v>
      </c>
      <c r="BN47" s="674">
        <f t="shared" si="13"/>
        <v>100</v>
      </c>
      <c r="BO47" s="674">
        <f t="shared" ref="BO47:BO53" si="70">+G47/D47*100</f>
        <v>100</v>
      </c>
      <c r="BP47" s="674"/>
      <c r="BQ47" s="165"/>
    </row>
    <row r="48" spans="1:267" s="131" customFormat="1" x14ac:dyDescent="0.25">
      <c r="A48" s="741">
        <v>1</v>
      </c>
      <c r="B48" s="165" t="s">
        <v>204</v>
      </c>
      <c r="C48" s="140">
        <f>+D48+E48</f>
        <v>124.605</v>
      </c>
      <c r="D48" s="151">
        <v>124.605</v>
      </c>
      <c r="E48" s="151"/>
      <c r="F48" s="145">
        <f>+G48+AI48</f>
        <v>124.605</v>
      </c>
      <c r="G48" s="145">
        <f>SUM(H48:AH48)</f>
        <v>124.605</v>
      </c>
      <c r="H48" s="150"/>
      <c r="I48" s="150"/>
      <c r="J48" s="150"/>
      <c r="K48" s="150"/>
      <c r="L48" s="150"/>
      <c r="M48" s="150"/>
      <c r="N48" s="151">
        <v>124.605</v>
      </c>
      <c r="O48" s="150"/>
      <c r="P48" s="150"/>
      <c r="Q48" s="150"/>
      <c r="R48" s="150"/>
      <c r="S48" s="150"/>
      <c r="T48" s="150"/>
      <c r="U48" s="150"/>
      <c r="V48" s="150"/>
      <c r="W48" s="150"/>
      <c r="X48" s="150"/>
      <c r="Y48" s="150"/>
      <c r="Z48" s="150"/>
      <c r="AA48" s="150"/>
      <c r="AB48" s="150"/>
      <c r="AC48" s="150"/>
      <c r="AD48" s="150"/>
      <c r="AE48" s="150"/>
      <c r="AF48" s="150"/>
      <c r="AG48" s="150"/>
      <c r="AH48" s="150"/>
      <c r="AI48" s="145">
        <f>SUM(AJ48:BM48)</f>
        <v>0</v>
      </c>
      <c r="AJ48" s="150"/>
      <c r="AK48" s="150"/>
      <c r="AL48" s="150"/>
      <c r="AM48" s="150"/>
      <c r="AN48" s="150"/>
      <c r="AO48" s="150"/>
      <c r="AP48" s="150"/>
      <c r="AQ48" s="150"/>
      <c r="AR48" s="150"/>
      <c r="AS48" s="150"/>
      <c r="AT48" s="150"/>
      <c r="AU48" s="150"/>
      <c r="AV48" s="150"/>
      <c r="AW48" s="150"/>
      <c r="AX48" s="150"/>
      <c r="AY48" s="150"/>
      <c r="AZ48" s="150"/>
      <c r="BA48" s="150"/>
      <c r="BB48" s="150"/>
      <c r="BC48" s="150"/>
      <c r="BD48" s="150"/>
      <c r="BE48" s="150"/>
      <c r="BF48" s="150"/>
      <c r="BG48" s="150"/>
      <c r="BH48" s="150"/>
      <c r="BI48" s="150"/>
      <c r="BJ48" s="150"/>
      <c r="BK48" s="150"/>
      <c r="BL48" s="150"/>
      <c r="BM48" s="150"/>
      <c r="BN48" s="674">
        <f t="shared" si="13"/>
        <v>100</v>
      </c>
      <c r="BO48" s="674">
        <f t="shared" si="70"/>
        <v>100</v>
      </c>
      <c r="BP48" s="674"/>
      <c r="BQ48" s="177"/>
      <c r="BR48" s="130"/>
      <c r="BS48" s="130"/>
      <c r="BT48" s="130"/>
      <c r="BU48" s="130"/>
      <c r="BV48" s="130"/>
      <c r="BW48" s="130"/>
      <c r="BX48" s="130"/>
      <c r="BY48" s="130"/>
      <c r="BZ48" s="130"/>
      <c r="CA48" s="130"/>
      <c r="CB48" s="130"/>
      <c r="CC48" s="130"/>
      <c r="CD48" s="130"/>
      <c r="CE48" s="130"/>
      <c r="CF48" s="130"/>
    </row>
    <row r="49" spans="1:267" x14ac:dyDescent="0.25">
      <c r="A49" s="182" t="s">
        <v>109</v>
      </c>
      <c r="B49" s="155" t="s">
        <v>117</v>
      </c>
      <c r="C49" s="142">
        <f>+C50+C62+C67</f>
        <v>5517.8959999999997</v>
      </c>
      <c r="D49" s="142">
        <f t="shared" ref="D49:BM49" si="71">+D50+D62+D67</f>
        <v>1013.397</v>
      </c>
      <c r="E49" s="142">
        <f t="shared" si="71"/>
        <v>4504.4989999999998</v>
      </c>
      <c r="F49" s="142">
        <f t="shared" si="71"/>
        <v>2622.192</v>
      </c>
      <c r="G49" s="142">
        <f t="shared" si="71"/>
        <v>946.31200000000001</v>
      </c>
      <c r="H49" s="142">
        <f t="shared" si="71"/>
        <v>0</v>
      </c>
      <c r="I49" s="142">
        <f t="shared" si="71"/>
        <v>0</v>
      </c>
      <c r="J49" s="142">
        <f t="shared" si="71"/>
        <v>0</v>
      </c>
      <c r="K49" s="142">
        <f t="shared" si="71"/>
        <v>563.23599999999999</v>
      </c>
      <c r="L49" s="142">
        <f t="shared" si="71"/>
        <v>279.54000000000002</v>
      </c>
      <c r="M49" s="142">
        <f t="shared" si="71"/>
        <v>0</v>
      </c>
      <c r="N49" s="142">
        <f t="shared" si="71"/>
        <v>103.536</v>
      </c>
      <c r="O49" s="142">
        <f t="shared" si="71"/>
        <v>0</v>
      </c>
      <c r="P49" s="142">
        <f t="shared" si="71"/>
        <v>0</v>
      </c>
      <c r="Q49" s="142">
        <f t="shared" si="71"/>
        <v>0</v>
      </c>
      <c r="R49" s="142">
        <f t="shared" si="71"/>
        <v>0</v>
      </c>
      <c r="S49" s="142">
        <f t="shared" si="71"/>
        <v>0</v>
      </c>
      <c r="T49" s="142">
        <f t="shared" si="71"/>
        <v>0</v>
      </c>
      <c r="U49" s="142">
        <f t="shared" si="71"/>
        <v>0</v>
      </c>
      <c r="V49" s="142">
        <f>+V50+V62+V67</f>
        <v>0</v>
      </c>
      <c r="W49" s="142">
        <f>+W50+W62+W67</f>
        <v>0</v>
      </c>
      <c r="X49" s="142">
        <f>+X50+X62+X67</f>
        <v>0</v>
      </c>
      <c r="Y49" s="142">
        <f t="shared" ref="Y49:AG49" si="72">+Y50+Y62+Y67</f>
        <v>0</v>
      </c>
      <c r="Z49" s="142">
        <f t="shared" si="72"/>
        <v>0</v>
      </c>
      <c r="AA49" s="142">
        <f t="shared" si="72"/>
        <v>0</v>
      </c>
      <c r="AB49" s="142">
        <f t="shared" si="72"/>
        <v>0</v>
      </c>
      <c r="AC49" s="142">
        <f t="shared" si="72"/>
        <v>0</v>
      </c>
      <c r="AD49" s="142">
        <f t="shared" si="72"/>
        <v>0</v>
      </c>
      <c r="AE49" s="142">
        <f t="shared" si="72"/>
        <v>0</v>
      </c>
      <c r="AF49" s="142">
        <f t="shared" si="72"/>
        <v>0</v>
      </c>
      <c r="AG49" s="142">
        <f t="shared" si="72"/>
        <v>0</v>
      </c>
      <c r="AH49" s="142">
        <f t="shared" si="71"/>
        <v>0</v>
      </c>
      <c r="AI49" s="142">
        <f t="shared" si="71"/>
        <v>1712.231</v>
      </c>
      <c r="AJ49" s="142">
        <f t="shared" si="71"/>
        <v>0</v>
      </c>
      <c r="AK49" s="142">
        <f t="shared" si="71"/>
        <v>0</v>
      </c>
      <c r="AL49" s="142">
        <f t="shared" si="71"/>
        <v>0</v>
      </c>
      <c r="AM49" s="142">
        <f t="shared" si="71"/>
        <v>0</v>
      </c>
      <c r="AN49" s="142">
        <f t="shared" si="71"/>
        <v>1023.549</v>
      </c>
      <c r="AO49" s="142">
        <f t="shared" si="71"/>
        <v>321.13</v>
      </c>
      <c r="AP49" s="142">
        <f t="shared" si="71"/>
        <v>0</v>
      </c>
      <c r="AQ49" s="142">
        <f t="shared" si="71"/>
        <v>0</v>
      </c>
      <c r="AR49" s="142">
        <f t="shared" si="71"/>
        <v>0</v>
      </c>
      <c r="AS49" s="142">
        <f t="shared" si="71"/>
        <v>0</v>
      </c>
      <c r="AT49" s="142">
        <f t="shared" si="71"/>
        <v>0</v>
      </c>
      <c r="AU49" s="142">
        <f t="shared" si="71"/>
        <v>0</v>
      </c>
      <c r="AV49" s="142">
        <f t="shared" si="71"/>
        <v>0</v>
      </c>
      <c r="AW49" s="142">
        <f t="shared" si="71"/>
        <v>0</v>
      </c>
      <c r="AX49" s="142">
        <f>+AX50+AX62+AX67</f>
        <v>0</v>
      </c>
      <c r="AY49" s="142">
        <f>+AY50+AY62+AY67</f>
        <v>0</v>
      </c>
      <c r="AZ49" s="142">
        <f>+AZ50+AZ62+AZ67</f>
        <v>0</v>
      </c>
      <c r="BA49" s="142">
        <f>+BA50+BA62+BA67</f>
        <v>0</v>
      </c>
      <c r="BB49" s="142">
        <f>+BB50+BB62+BB67</f>
        <v>0</v>
      </c>
      <c r="BC49" s="142">
        <f t="shared" ref="BC49:BL49" si="73">+BC50+BC62+BC67</f>
        <v>0</v>
      </c>
      <c r="BD49" s="142">
        <f t="shared" si="73"/>
        <v>0</v>
      </c>
      <c r="BE49" s="142">
        <f t="shared" si="73"/>
        <v>367.55199999999996</v>
      </c>
      <c r="BF49" s="142">
        <f t="shared" si="73"/>
        <v>0</v>
      </c>
      <c r="BG49" s="142">
        <f t="shared" si="73"/>
        <v>0</v>
      </c>
      <c r="BH49" s="142">
        <f t="shared" si="73"/>
        <v>0</v>
      </c>
      <c r="BI49" s="142">
        <f t="shared" si="73"/>
        <v>0</v>
      </c>
      <c r="BJ49" s="142">
        <f t="shared" si="73"/>
        <v>0</v>
      </c>
      <c r="BK49" s="142">
        <f t="shared" si="73"/>
        <v>0</v>
      </c>
      <c r="BL49" s="142">
        <f t="shared" si="73"/>
        <v>0</v>
      </c>
      <c r="BM49" s="142">
        <f t="shared" si="71"/>
        <v>0</v>
      </c>
      <c r="BN49" s="724">
        <f t="shared" si="13"/>
        <v>47.521591563161032</v>
      </c>
      <c r="BO49" s="724">
        <f t="shared" si="70"/>
        <v>93.380185652809317</v>
      </c>
      <c r="BP49" s="724">
        <f t="shared" si="14"/>
        <v>38.011574650144226</v>
      </c>
      <c r="BQ49" s="142"/>
      <c r="BR49" s="149"/>
      <c r="BS49" s="149"/>
      <c r="BT49" s="149"/>
      <c r="BU49" s="149"/>
      <c r="BV49" s="149"/>
      <c r="BW49" s="124"/>
      <c r="BX49" s="124"/>
      <c r="BY49" s="124"/>
      <c r="BZ49" s="124"/>
      <c r="CA49" s="124"/>
      <c r="CB49" s="124"/>
      <c r="CC49" s="124"/>
      <c r="CD49" s="124"/>
      <c r="CE49" s="124"/>
      <c r="CF49" s="124"/>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row>
    <row r="50" spans="1:267" x14ac:dyDescent="0.25">
      <c r="A50" s="156">
        <v>1</v>
      </c>
      <c r="B50" s="157" t="s">
        <v>24</v>
      </c>
      <c r="C50" s="143">
        <f>+C51+C54</f>
        <v>4845.9399999999996</v>
      </c>
      <c r="D50" s="143">
        <f>+D51+D54</f>
        <v>931.5</v>
      </c>
      <c r="E50" s="143">
        <f>+E51+E54</f>
        <v>3914.4399999999996</v>
      </c>
      <c r="F50" s="143">
        <f>+F51+F54</f>
        <v>2622.192</v>
      </c>
      <c r="G50" s="143">
        <f>+G51+G54</f>
        <v>909.96100000000001</v>
      </c>
      <c r="H50" s="143">
        <f t="shared" ref="H50:O50" si="74">+H51+H54</f>
        <v>0</v>
      </c>
      <c r="I50" s="143">
        <f t="shared" si="74"/>
        <v>0</v>
      </c>
      <c r="J50" s="143">
        <f t="shared" si="74"/>
        <v>0</v>
      </c>
      <c r="K50" s="143">
        <f t="shared" si="74"/>
        <v>563.23599999999999</v>
      </c>
      <c r="L50" s="143">
        <f t="shared" si="74"/>
        <v>279.54000000000002</v>
      </c>
      <c r="M50" s="143">
        <f t="shared" si="74"/>
        <v>0</v>
      </c>
      <c r="N50" s="143">
        <f t="shared" si="74"/>
        <v>67.185000000000002</v>
      </c>
      <c r="O50" s="143">
        <f t="shared" si="74"/>
        <v>0</v>
      </c>
      <c r="P50" s="143">
        <f t="shared" ref="P50:AI50" si="75">+P51+P54</f>
        <v>0</v>
      </c>
      <c r="Q50" s="143">
        <f t="shared" si="75"/>
        <v>0</v>
      </c>
      <c r="R50" s="143">
        <f t="shared" si="75"/>
        <v>0</v>
      </c>
      <c r="S50" s="143">
        <f t="shared" si="75"/>
        <v>0</v>
      </c>
      <c r="T50" s="143">
        <f>+T51+T54</f>
        <v>0</v>
      </c>
      <c r="U50" s="143">
        <f>+U51+U54</f>
        <v>0</v>
      </c>
      <c r="V50" s="143">
        <f>+V51+V54</f>
        <v>0</v>
      </c>
      <c r="W50" s="143">
        <f>+W51+W54</f>
        <v>0</v>
      </c>
      <c r="X50" s="143">
        <f>+X51+X54</f>
        <v>0</v>
      </c>
      <c r="Y50" s="143">
        <f t="shared" ref="Y50:AG50" si="76">+Y51+Y54</f>
        <v>0</v>
      </c>
      <c r="Z50" s="143">
        <f t="shared" si="76"/>
        <v>0</v>
      </c>
      <c r="AA50" s="143">
        <f t="shared" si="76"/>
        <v>0</v>
      </c>
      <c r="AB50" s="143">
        <f t="shared" si="76"/>
        <v>0</v>
      </c>
      <c r="AC50" s="143">
        <f t="shared" si="76"/>
        <v>0</v>
      </c>
      <c r="AD50" s="143">
        <f t="shared" si="76"/>
        <v>0</v>
      </c>
      <c r="AE50" s="143">
        <f t="shared" si="76"/>
        <v>0</v>
      </c>
      <c r="AF50" s="143">
        <f t="shared" si="76"/>
        <v>0</v>
      </c>
      <c r="AG50" s="1097">
        <f t="shared" si="76"/>
        <v>0</v>
      </c>
      <c r="AH50" s="143">
        <f t="shared" si="75"/>
        <v>0</v>
      </c>
      <c r="AI50" s="143">
        <f t="shared" si="75"/>
        <v>1712.231</v>
      </c>
      <c r="AJ50" s="143">
        <f t="shared" ref="AJ50:AQ50" si="77">+AJ51+AJ54</f>
        <v>0</v>
      </c>
      <c r="AK50" s="143">
        <f t="shared" si="77"/>
        <v>0</v>
      </c>
      <c r="AL50" s="143">
        <f t="shared" si="77"/>
        <v>0</v>
      </c>
      <c r="AM50" s="143">
        <f t="shared" si="77"/>
        <v>0</v>
      </c>
      <c r="AN50" s="143">
        <f t="shared" si="77"/>
        <v>1023.549</v>
      </c>
      <c r="AO50" s="143">
        <f t="shared" si="77"/>
        <v>321.13</v>
      </c>
      <c r="AP50" s="143">
        <f t="shared" si="77"/>
        <v>0</v>
      </c>
      <c r="AQ50" s="143">
        <f t="shared" si="77"/>
        <v>0</v>
      </c>
      <c r="AR50" s="143">
        <f t="shared" ref="AR50:BM50" si="78">+AR51+AR54</f>
        <v>0</v>
      </c>
      <c r="AS50" s="143">
        <f t="shared" si="78"/>
        <v>0</v>
      </c>
      <c r="AT50" s="143">
        <f t="shared" si="78"/>
        <v>0</v>
      </c>
      <c r="AU50" s="143">
        <f t="shared" si="78"/>
        <v>0</v>
      </c>
      <c r="AV50" s="143">
        <f t="shared" si="78"/>
        <v>0</v>
      </c>
      <c r="AW50" s="143">
        <f t="shared" si="78"/>
        <v>0</v>
      </c>
      <c r="AX50" s="143">
        <f t="shared" si="78"/>
        <v>0</v>
      </c>
      <c r="AY50" s="143">
        <f t="shared" si="78"/>
        <v>0</v>
      </c>
      <c r="AZ50" s="143">
        <f t="shared" si="78"/>
        <v>0</v>
      </c>
      <c r="BA50" s="143">
        <f t="shared" si="78"/>
        <v>0</v>
      </c>
      <c r="BB50" s="143">
        <f t="shared" si="78"/>
        <v>0</v>
      </c>
      <c r="BC50" s="143">
        <f t="shared" ref="BC50:BL50" si="79">+BC51+BC54</f>
        <v>0</v>
      </c>
      <c r="BD50" s="143">
        <f t="shared" si="79"/>
        <v>0</v>
      </c>
      <c r="BE50" s="143">
        <f t="shared" si="79"/>
        <v>367.55199999999996</v>
      </c>
      <c r="BF50" s="143">
        <f t="shared" si="79"/>
        <v>0</v>
      </c>
      <c r="BG50" s="143">
        <f t="shared" si="79"/>
        <v>0</v>
      </c>
      <c r="BH50" s="143">
        <f t="shared" si="79"/>
        <v>0</v>
      </c>
      <c r="BI50" s="143">
        <f t="shared" si="79"/>
        <v>0</v>
      </c>
      <c r="BJ50" s="143">
        <f t="shared" si="79"/>
        <v>0</v>
      </c>
      <c r="BK50" s="143">
        <f t="shared" si="79"/>
        <v>0</v>
      </c>
      <c r="BL50" s="1097">
        <f t="shared" si="79"/>
        <v>0</v>
      </c>
      <c r="BM50" s="143">
        <f t="shared" si="78"/>
        <v>0</v>
      </c>
      <c r="BN50" s="723">
        <f t="shared" si="13"/>
        <v>54.111111569685143</v>
      </c>
      <c r="BO50" s="723">
        <f t="shared" si="70"/>
        <v>97.687707997852925</v>
      </c>
      <c r="BP50" s="723">
        <f t="shared" si="14"/>
        <v>43.741403623506812</v>
      </c>
      <c r="BQ50" s="449"/>
      <c r="BR50" s="128"/>
      <c r="BS50" s="128"/>
      <c r="BT50" s="128"/>
      <c r="BU50" s="128"/>
      <c r="BV50" s="128"/>
    </row>
    <row r="51" spans="1:267" x14ac:dyDescent="0.25">
      <c r="A51" s="186" t="s">
        <v>6</v>
      </c>
      <c r="B51" s="158" t="s">
        <v>94</v>
      </c>
      <c r="C51" s="144">
        <f>SUM(C52:C53)</f>
        <v>931.5</v>
      </c>
      <c r="D51" s="144">
        <f>SUM(D52:D53)</f>
        <v>931.5</v>
      </c>
      <c r="E51" s="144">
        <f>SUM(E52:E53)</f>
        <v>0</v>
      </c>
      <c r="F51" s="144">
        <f>SUM(F52:F53)</f>
        <v>909.96100000000001</v>
      </c>
      <c r="G51" s="144">
        <f>SUM(G52:G53)</f>
        <v>909.96100000000001</v>
      </c>
      <c r="H51" s="144">
        <f t="shared" ref="H51:O51" si="80">SUM(H52:H53)</f>
        <v>0</v>
      </c>
      <c r="I51" s="144">
        <f t="shared" si="80"/>
        <v>0</v>
      </c>
      <c r="J51" s="144">
        <f t="shared" si="80"/>
        <v>0</v>
      </c>
      <c r="K51" s="144">
        <f t="shared" si="80"/>
        <v>563.23599999999999</v>
      </c>
      <c r="L51" s="144">
        <f t="shared" si="80"/>
        <v>279.54000000000002</v>
      </c>
      <c r="M51" s="144">
        <f t="shared" si="80"/>
        <v>0</v>
      </c>
      <c r="N51" s="144">
        <f t="shared" si="80"/>
        <v>67.185000000000002</v>
      </c>
      <c r="O51" s="144">
        <f t="shared" si="80"/>
        <v>0</v>
      </c>
      <c r="P51" s="144">
        <f t="shared" ref="P51:AI51" si="81">SUM(P52:P53)</f>
        <v>0</v>
      </c>
      <c r="Q51" s="144">
        <f t="shared" si="81"/>
        <v>0</v>
      </c>
      <c r="R51" s="144">
        <f t="shared" si="81"/>
        <v>0</v>
      </c>
      <c r="S51" s="144">
        <f t="shared" si="81"/>
        <v>0</v>
      </c>
      <c r="T51" s="144">
        <f>SUM(T52:T53)</f>
        <v>0</v>
      </c>
      <c r="U51" s="144">
        <f>SUM(U52:U53)</f>
        <v>0</v>
      </c>
      <c r="V51" s="144">
        <f>SUM(V52:V53)</f>
        <v>0</v>
      </c>
      <c r="W51" s="144">
        <f>SUM(W52:W53)</f>
        <v>0</v>
      </c>
      <c r="X51" s="144">
        <f>SUM(X52:X53)</f>
        <v>0</v>
      </c>
      <c r="Y51" s="144">
        <f t="shared" ref="Y51:AG51" si="82">SUM(Y52:Y53)</f>
        <v>0</v>
      </c>
      <c r="Z51" s="144">
        <f t="shared" si="82"/>
        <v>0</v>
      </c>
      <c r="AA51" s="144">
        <f t="shared" si="82"/>
        <v>0</v>
      </c>
      <c r="AB51" s="144">
        <f t="shared" si="82"/>
        <v>0</v>
      </c>
      <c r="AC51" s="144">
        <f t="shared" si="82"/>
        <v>0</v>
      </c>
      <c r="AD51" s="144">
        <f t="shared" si="82"/>
        <v>0</v>
      </c>
      <c r="AE51" s="144">
        <f t="shared" si="82"/>
        <v>0</v>
      </c>
      <c r="AF51" s="144">
        <f t="shared" si="82"/>
        <v>0</v>
      </c>
      <c r="AG51" s="144">
        <f t="shared" si="82"/>
        <v>0</v>
      </c>
      <c r="AH51" s="144">
        <f t="shared" si="81"/>
        <v>0</v>
      </c>
      <c r="AI51" s="144">
        <f t="shared" si="81"/>
        <v>0</v>
      </c>
      <c r="AJ51" s="144">
        <f t="shared" ref="AJ51:AQ51" si="83">SUM(AJ52:AJ53)</f>
        <v>0</v>
      </c>
      <c r="AK51" s="144">
        <f t="shared" si="83"/>
        <v>0</v>
      </c>
      <c r="AL51" s="144">
        <f t="shared" si="83"/>
        <v>0</v>
      </c>
      <c r="AM51" s="144">
        <f t="shared" si="83"/>
        <v>0</v>
      </c>
      <c r="AN51" s="144">
        <f t="shared" si="83"/>
        <v>0</v>
      </c>
      <c r="AO51" s="144">
        <f t="shared" si="83"/>
        <v>0</v>
      </c>
      <c r="AP51" s="144">
        <f t="shared" si="83"/>
        <v>0</v>
      </c>
      <c r="AQ51" s="144">
        <f t="shared" si="83"/>
        <v>0</v>
      </c>
      <c r="AR51" s="144">
        <f t="shared" ref="AR51:BM51" si="84">SUM(AR52:AR53)</f>
        <v>0</v>
      </c>
      <c r="AS51" s="144">
        <f t="shared" si="84"/>
        <v>0</v>
      </c>
      <c r="AT51" s="144">
        <f t="shared" si="84"/>
        <v>0</v>
      </c>
      <c r="AU51" s="144">
        <f t="shared" si="84"/>
        <v>0</v>
      </c>
      <c r="AV51" s="144">
        <f t="shared" si="84"/>
        <v>0</v>
      </c>
      <c r="AW51" s="144">
        <f t="shared" si="84"/>
        <v>0</v>
      </c>
      <c r="AX51" s="144">
        <f t="shared" si="84"/>
        <v>0</v>
      </c>
      <c r="AY51" s="144">
        <f t="shared" si="84"/>
        <v>0</v>
      </c>
      <c r="AZ51" s="144">
        <f t="shared" si="84"/>
        <v>0</v>
      </c>
      <c r="BA51" s="144">
        <f t="shared" si="84"/>
        <v>0</v>
      </c>
      <c r="BB51" s="144">
        <f t="shared" si="84"/>
        <v>0</v>
      </c>
      <c r="BC51" s="144">
        <f t="shared" ref="BC51:BL51" si="85">SUM(BC52:BC53)</f>
        <v>0</v>
      </c>
      <c r="BD51" s="144">
        <f t="shared" si="85"/>
        <v>0</v>
      </c>
      <c r="BE51" s="144">
        <f t="shared" si="85"/>
        <v>0</v>
      </c>
      <c r="BF51" s="144">
        <f t="shared" si="85"/>
        <v>0</v>
      </c>
      <c r="BG51" s="144">
        <f t="shared" si="85"/>
        <v>0</v>
      </c>
      <c r="BH51" s="144">
        <f t="shared" si="85"/>
        <v>0</v>
      </c>
      <c r="BI51" s="144">
        <f t="shared" si="85"/>
        <v>0</v>
      </c>
      <c r="BJ51" s="144">
        <f t="shared" si="85"/>
        <v>0</v>
      </c>
      <c r="BK51" s="144">
        <f t="shared" si="85"/>
        <v>0</v>
      </c>
      <c r="BL51" s="144">
        <f t="shared" si="85"/>
        <v>0</v>
      </c>
      <c r="BM51" s="144">
        <f t="shared" si="84"/>
        <v>0</v>
      </c>
      <c r="BN51" s="723">
        <f t="shared" si="13"/>
        <v>97.687707997852925</v>
      </c>
      <c r="BO51" s="723">
        <f t="shared" si="70"/>
        <v>97.687707997852925</v>
      </c>
      <c r="BP51" s="723"/>
      <c r="BQ51" s="449"/>
      <c r="BR51" s="128"/>
      <c r="BS51" s="128"/>
      <c r="BT51" s="128"/>
      <c r="BU51" s="128"/>
      <c r="BV51" s="128"/>
    </row>
    <row r="52" spans="1:267" s="25" customFormat="1" x14ac:dyDescent="0.25">
      <c r="A52" s="740">
        <v>1</v>
      </c>
      <c r="B52" s="605" t="s">
        <v>201</v>
      </c>
      <c r="C52" s="148">
        <f>+D52+E52</f>
        <v>621</v>
      </c>
      <c r="D52" s="361">
        <v>621</v>
      </c>
      <c r="E52" s="361"/>
      <c r="F52" s="382">
        <f>+G52+AI52</f>
        <v>606.86500000000001</v>
      </c>
      <c r="G52" s="382">
        <f>SUM(H52:AH52)</f>
        <v>606.86500000000001</v>
      </c>
      <c r="H52" s="606"/>
      <c r="I52" s="606"/>
      <c r="J52" s="606"/>
      <c r="K52" s="361">
        <v>563.23599999999999</v>
      </c>
      <c r="L52" s="606"/>
      <c r="M52" s="606"/>
      <c r="N52" s="361">
        <v>43.628999999999998</v>
      </c>
      <c r="O52" s="606"/>
      <c r="P52" s="606"/>
      <c r="Q52" s="606"/>
      <c r="R52" s="606"/>
      <c r="S52" s="606"/>
      <c r="T52" s="606"/>
      <c r="U52" s="606"/>
      <c r="V52" s="606"/>
      <c r="W52" s="606"/>
      <c r="X52" s="606"/>
      <c r="Y52" s="606"/>
      <c r="Z52" s="606"/>
      <c r="AA52" s="606"/>
      <c r="AB52" s="606"/>
      <c r="AC52" s="606"/>
      <c r="AD52" s="606"/>
      <c r="AE52" s="606"/>
      <c r="AF52" s="606"/>
      <c r="AG52" s="606"/>
      <c r="AH52" s="606"/>
      <c r="AI52" s="382">
        <f>SUM(AJ52:BM52)</f>
        <v>0</v>
      </c>
      <c r="AJ52" s="606"/>
      <c r="AK52" s="606"/>
      <c r="AL52" s="606"/>
      <c r="AM52" s="606"/>
      <c r="AN52" s="606"/>
      <c r="AO52" s="606"/>
      <c r="AP52" s="606"/>
      <c r="AQ52" s="606"/>
      <c r="AR52" s="606"/>
      <c r="AS52" s="606"/>
      <c r="AT52" s="606"/>
      <c r="AU52" s="606"/>
      <c r="AV52" s="606"/>
      <c r="AW52" s="606"/>
      <c r="AX52" s="606"/>
      <c r="AY52" s="606"/>
      <c r="AZ52" s="606"/>
      <c r="BA52" s="606"/>
      <c r="BB52" s="606"/>
      <c r="BC52" s="606"/>
      <c r="BD52" s="606"/>
      <c r="BE52" s="606"/>
      <c r="BF52" s="606"/>
      <c r="BG52" s="606"/>
      <c r="BH52" s="606"/>
      <c r="BI52" s="606"/>
      <c r="BJ52" s="606"/>
      <c r="BK52" s="606"/>
      <c r="BL52" s="606"/>
      <c r="BM52" s="606"/>
      <c r="BN52" s="725">
        <f t="shared" si="13"/>
        <v>97.723832528180353</v>
      </c>
      <c r="BO52" s="725">
        <f t="shared" si="70"/>
        <v>97.723832528180353</v>
      </c>
      <c r="BP52" s="725"/>
      <c r="BQ52" s="1248"/>
      <c r="BR52" s="607"/>
      <c r="BS52" s="607"/>
      <c r="BT52" s="607"/>
      <c r="BU52" s="607"/>
      <c r="BV52" s="607"/>
      <c r="BW52" s="604"/>
      <c r="BX52" s="604"/>
      <c r="BY52" s="604"/>
      <c r="BZ52" s="604"/>
      <c r="CA52" s="604"/>
      <c r="CB52" s="604"/>
      <c r="CC52" s="604"/>
      <c r="CD52" s="604"/>
      <c r="CE52" s="604"/>
      <c r="CF52" s="604"/>
    </row>
    <row r="53" spans="1:267" s="25" customFormat="1" x14ac:dyDescent="0.25">
      <c r="A53" s="740">
        <v>2</v>
      </c>
      <c r="B53" s="605" t="s">
        <v>202</v>
      </c>
      <c r="C53" s="148">
        <f>+D53+E53</f>
        <v>310.5</v>
      </c>
      <c r="D53" s="361">
        <v>310.5</v>
      </c>
      <c r="E53" s="361"/>
      <c r="F53" s="382">
        <f>+G53+AI53</f>
        <v>303.096</v>
      </c>
      <c r="G53" s="382">
        <f>SUM(H53:AH53)</f>
        <v>303.096</v>
      </c>
      <c r="H53" s="606"/>
      <c r="I53" s="606"/>
      <c r="J53" s="606"/>
      <c r="K53" s="606"/>
      <c r="L53" s="361">
        <v>279.54000000000002</v>
      </c>
      <c r="M53" s="606"/>
      <c r="N53" s="361">
        <v>23.556000000000001</v>
      </c>
      <c r="O53" s="606"/>
      <c r="P53" s="606"/>
      <c r="Q53" s="606"/>
      <c r="R53" s="606"/>
      <c r="S53" s="606"/>
      <c r="T53" s="606"/>
      <c r="U53" s="606"/>
      <c r="V53" s="606"/>
      <c r="W53" s="606"/>
      <c r="X53" s="606"/>
      <c r="Y53" s="606"/>
      <c r="Z53" s="606"/>
      <c r="AA53" s="606"/>
      <c r="AB53" s="606"/>
      <c r="AC53" s="606"/>
      <c r="AD53" s="606"/>
      <c r="AE53" s="606"/>
      <c r="AF53" s="606"/>
      <c r="AG53" s="606"/>
      <c r="AH53" s="606"/>
      <c r="AI53" s="382">
        <f>SUM(AJ53:BM53)</f>
        <v>0</v>
      </c>
      <c r="AJ53" s="606"/>
      <c r="AK53" s="606"/>
      <c r="AL53" s="606"/>
      <c r="AM53" s="606"/>
      <c r="AN53" s="606"/>
      <c r="AO53" s="606"/>
      <c r="AP53" s="606"/>
      <c r="AQ53" s="606"/>
      <c r="AR53" s="606"/>
      <c r="AS53" s="606"/>
      <c r="AT53" s="606"/>
      <c r="AU53" s="606"/>
      <c r="AV53" s="606"/>
      <c r="AW53" s="606"/>
      <c r="AX53" s="606"/>
      <c r="AY53" s="606"/>
      <c r="AZ53" s="606"/>
      <c r="BA53" s="606"/>
      <c r="BB53" s="606"/>
      <c r="BC53" s="606"/>
      <c r="BD53" s="606"/>
      <c r="BE53" s="606"/>
      <c r="BF53" s="606"/>
      <c r="BG53" s="606"/>
      <c r="BH53" s="606"/>
      <c r="BI53" s="606"/>
      <c r="BJ53" s="606"/>
      <c r="BK53" s="606"/>
      <c r="BL53" s="606"/>
      <c r="BM53" s="606"/>
      <c r="BN53" s="725">
        <f t="shared" si="13"/>
        <v>97.615458937198071</v>
      </c>
      <c r="BO53" s="725">
        <f t="shared" si="70"/>
        <v>97.615458937198071</v>
      </c>
      <c r="BP53" s="725"/>
      <c r="BQ53" s="1248"/>
      <c r="BR53" s="607"/>
      <c r="BS53" s="607"/>
      <c r="BT53" s="607"/>
      <c r="BU53" s="607"/>
      <c r="BV53" s="607"/>
      <c r="BW53" s="604"/>
      <c r="BX53" s="604"/>
      <c r="BY53" s="604"/>
      <c r="BZ53" s="604"/>
      <c r="CA53" s="604"/>
      <c r="CB53" s="604"/>
      <c r="CC53" s="604"/>
      <c r="CD53" s="604"/>
      <c r="CE53" s="604"/>
      <c r="CF53" s="604"/>
    </row>
    <row r="54" spans="1:267" x14ac:dyDescent="0.25">
      <c r="A54" s="170" t="s">
        <v>6</v>
      </c>
      <c r="B54" s="168" t="s">
        <v>27</v>
      </c>
      <c r="C54" s="144">
        <f>SUM(C55:C61)</f>
        <v>3914.4399999999996</v>
      </c>
      <c r="D54" s="144">
        <f>SUM(D55:D61)</f>
        <v>0</v>
      </c>
      <c r="E54" s="144">
        <f>SUM(E55:E61)</f>
        <v>3914.4399999999996</v>
      </c>
      <c r="F54" s="144">
        <f>SUM(F55:F61)</f>
        <v>1712.231</v>
      </c>
      <c r="G54" s="144">
        <f>SUM(G55:G61)</f>
        <v>0</v>
      </c>
      <c r="H54" s="144">
        <f t="shared" ref="H54:O54" si="86">SUM(H55:H61)</f>
        <v>0</v>
      </c>
      <c r="I54" s="144">
        <f t="shared" si="86"/>
        <v>0</v>
      </c>
      <c r="J54" s="144">
        <f t="shared" si="86"/>
        <v>0</v>
      </c>
      <c r="K54" s="144">
        <f t="shared" si="86"/>
        <v>0</v>
      </c>
      <c r="L54" s="144">
        <f t="shared" si="86"/>
        <v>0</v>
      </c>
      <c r="M54" s="144">
        <f t="shared" si="86"/>
        <v>0</v>
      </c>
      <c r="N54" s="144">
        <f t="shared" si="86"/>
        <v>0</v>
      </c>
      <c r="O54" s="144">
        <f t="shared" si="86"/>
        <v>0</v>
      </c>
      <c r="P54" s="144">
        <f t="shared" ref="P54:AJ54" si="87">SUM(P55:P61)</f>
        <v>0</v>
      </c>
      <c r="Q54" s="144">
        <f t="shared" si="87"/>
        <v>0</v>
      </c>
      <c r="R54" s="144">
        <f t="shared" si="87"/>
        <v>0</v>
      </c>
      <c r="S54" s="144">
        <f t="shared" ref="S54:Z54" si="88">SUM(S55:S61)</f>
        <v>0</v>
      </c>
      <c r="T54" s="144">
        <f t="shared" si="88"/>
        <v>0</v>
      </c>
      <c r="U54" s="144">
        <f t="shared" si="88"/>
        <v>0</v>
      </c>
      <c r="V54" s="144">
        <f t="shared" si="88"/>
        <v>0</v>
      </c>
      <c r="W54" s="144">
        <f t="shared" si="88"/>
        <v>0</v>
      </c>
      <c r="X54" s="144">
        <f t="shared" si="88"/>
        <v>0</v>
      </c>
      <c r="Y54" s="144">
        <f t="shared" si="88"/>
        <v>0</v>
      </c>
      <c r="Z54" s="144">
        <f t="shared" si="88"/>
        <v>0</v>
      </c>
      <c r="AA54" s="144">
        <f>SUM(AA55:AA61)</f>
        <v>0</v>
      </c>
      <c r="AB54" s="144">
        <f t="shared" ref="AB54:AC54" si="89">SUM(AB55:AB61)</f>
        <v>0</v>
      </c>
      <c r="AC54" s="144">
        <f t="shared" si="89"/>
        <v>0</v>
      </c>
      <c r="AD54" s="144">
        <f>SUM(AD55:AD61)</f>
        <v>0</v>
      </c>
      <c r="AE54" s="144">
        <f t="shared" ref="AE54:AG54" si="90">SUM(AE55:AE61)</f>
        <v>0</v>
      </c>
      <c r="AF54" s="144">
        <f t="shared" si="90"/>
        <v>0</v>
      </c>
      <c r="AG54" s="144">
        <f t="shared" si="90"/>
        <v>0</v>
      </c>
      <c r="AH54" s="144">
        <f t="shared" si="87"/>
        <v>0</v>
      </c>
      <c r="AI54" s="144">
        <f t="shared" si="87"/>
        <v>1712.231</v>
      </c>
      <c r="AJ54" s="144">
        <f t="shared" si="87"/>
        <v>0</v>
      </c>
      <c r="AK54" s="144">
        <f t="shared" ref="AK54:AT54" si="91">SUM(AK55:AK61)</f>
        <v>0</v>
      </c>
      <c r="AL54" s="144">
        <f t="shared" si="91"/>
        <v>0</v>
      </c>
      <c r="AM54" s="144">
        <f t="shared" si="91"/>
        <v>0</v>
      </c>
      <c r="AN54" s="144">
        <f t="shared" si="91"/>
        <v>1023.549</v>
      </c>
      <c r="AO54" s="144">
        <f t="shared" si="91"/>
        <v>321.13</v>
      </c>
      <c r="AP54" s="144">
        <f t="shared" si="91"/>
        <v>0</v>
      </c>
      <c r="AQ54" s="144">
        <f t="shared" si="91"/>
        <v>0</v>
      </c>
      <c r="AR54" s="144">
        <f t="shared" si="91"/>
        <v>0</v>
      </c>
      <c r="AS54" s="144">
        <f t="shared" si="91"/>
        <v>0</v>
      </c>
      <c r="AT54" s="144">
        <f t="shared" si="91"/>
        <v>0</v>
      </c>
      <c r="AU54" s="144">
        <f t="shared" ref="AU54:BB54" si="92">SUM(AU55:AU61)</f>
        <v>0</v>
      </c>
      <c r="AV54" s="144">
        <f t="shared" si="92"/>
        <v>0</v>
      </c>
      <c r="AW54" s="144">
        <f t="shared" si="92"/>
        <v>0</v>
      </c>
      <c r="AX54" s="144">
        <f t="shared" si="92"/>
        <v>0</v>
      </c>
      <c r="AY54" s="144">
        <f t="shared" si="92"/>
        <v>0</v>
      </c>
      <c r="AZ54" s="144">
        <f t="shared" si="92"/>
        <v>0</v>
      </c>
      <c r="BA54" s="144">
        <f t="shared" si="92"/>
        <v>0</v>
      </c>
      <c r="BB54" s="144">
        <f t="shared" si="92"/>
        <v>0</v>
      </c>
      <c r="BC54" s="144">
        <f>SUM(BC55:BC61)</f>
        <v>0</v>
      </c>
      <c r="BD54" s="144">
        <f t="shared" ref="BD54:BE54" si="93">SUM(BD55:BD61)</f>
        <v>0</v>
      </c>
      <c r="BE54" s="144">
        <f t="shared" si="93"/>
        <v>367.55199999999996</v>
      </c>
      <c r="BF54" s="144">
        <f>SUM(BF55:BF61)</f>
        <v>0</v>
      </c>
      <c r="BG54" s="144">
        <f t="shared" ref="BG54:BH54" si="94">SUM(BG55:BG61)</f>
        <v>0</v>
      </c>
      <c r="BH54" s="144">
        <f t="shared" si="94"/>
        <v>0</v>
      </c>
      <c r="BI54" s="144">
        <f>SUM(BI55:BI61)</f>
        <v>0</v>
      </c>
      <c r="BJ54" s="144">
        <f t="shared" ref="BJ54:BL54" si="95">SUM(BJ55:BJ61)</f>
        <v>0</v>
      </c>
      <c r="BK54" s="144">
        <f t="shared" si="95"/>
        <v>0</v>
      </c>
      <c r="BL54" s="144">
        <f t="shared" si="95"/>
        <v>0</v>
      </c>
      <c r="BM54" s="144">
        <f>SUM(BM55:BM61)</f>
        <v>0</v>
      </c>
      <c r="BN54" s="723">
        <f t="shared" si="13"/>
        <v>43.741403623506812</v>
      </c>
      <c r="BO54" s="723"/>
      <c r="BP54" s="723">
        <f t="shared" si="14"/>
        <v>43.741403623506812</v>
      </c>
      <c r="BQ54" s="449"/>
      <c r="BR54" s="128"/>
      <c r="BS54" s="128"/>
      <c r="BT54" s="128"/>
      <c r="BU54" s="128"/>
      <c r="BV54" s="128"/>
    </row>
    <row r="55" spans="1:267" x14ac:dyDescent="0.25">
      <c r="A55" s="739">
        <v>1</v>
      </c>
      <c r="B55" s="183" t="s">
        <v>275</v>
      </c>
      <c r="C55" s="140">
        <f t="shared" ref="C55:C61" si="96">+D55+E55</f>
        <v>1100</v>
      </c>
      <c r="D55" s="141"/>
      <c r="E55" s="141">
        <v>1100</v>
      </c>
      <c r="F55" s="145">
        <f t="shared" ref="F55:F61" si="97">+G55+AI55</f>
        <v>1061.319</v>
      </c>
      <c r="G55" s="145">
        <f t="shared" ref="G55:G61" si="98">SUM(H55:AH55)</f>
        <v>0</v>
      </c>
      <c r="H55" s="141"/>
      <c r="I55" s="141"/>
      <c r="J55" s="141"/>
      <c r="K55" s="141"/>
      <c r="L55" s="141"/>
      <c r="M55" s="141"/>
      <c r="N55" s="141"/>
      <c r="O55" s="141"/>
      <c r="P55" s="141"/>
      <c r="Q55" s="141"/>
      <c r="R55" s="141"/>
      <c r="S55" s="141"/>
      <c r="T55" s="141"/>
      <c r="U55" s="141"/>
      <c r="V55" s="141"/>
      <c r="W55" s="141"/>
      <c r="X55" s="141"/>
      <c r="Y55" s="141"/>
      <c r="Z55" s="141"/>
      <c r="AA55" s="141"/>
      <c r="AB55" s="141"/>
      <c r="AC55" s="141"/>
      <c r="AD55" s="141"/>
      <c r="AE55" s="141"/>
      <c r="AF55" s="141"/>
      <c r="AG55" s="141"/>
      <c r="AH55" s="141"/>
      <c r="AI55" s="145">
        <f t="shared" ref="AI55:AI61" si="99">SUM(AJ55:BM55)</f>
        <v>1061.319</v>
      </c>
      <c r="AJ55" s="141"/>
      <c r="AK55" s="141"/>
      <c r="AL55" s="141"/>
      <c r="AM55" s="141"/>
      <c r="AN55" s="141">
        <v>1023.549</v>
      </c>
      <c r="AO55" s="141"/>
      <c r="AP55" s="141"/>
      <c r="AQ55" s="141"/>
      <c r="AR55" s="141"/>
      <c r="AS55" s="141"/>
      <c r="AT55" s="141"/>
      <c r="AU55" s="141"/>
      <c r="AV55" s="141"/>
      <c r="AW55" s="141"/>
      <c r="AX55" s="141"/>
      <c r="AY55" s="141"/>
      <c r="AZ55" s="141"/>
      <c r="BA55" s="141"/>
      <c r="BB55" s="141"/>
      <c r="BC55" s="141"/>
      <c r="BD55" s="141"/>
      <c r="BE55" s="141">
        <v>37.770000000000003</v>
      </c>
      <c r="BF55" s="141"/>
      <c r="BG55" s="141"/>
      <c r="BH55" s="141"/>
      <c r="BI55" s="141"/>
      <c r="BJ55" s="141"/>
      <c r="BK55" s="141"/>
      <c r="BL55" s="141"/>
      <c r="BM55" s="141"/>
      <c r="BN55" s="674">
        <f t="shared" si="13"/>
        <v>96.48354545454545</v>
      </c>
      <c r="BO55" s="674"/>
      <c r="BP55" s="674">
        <f t="shared" si="14"/>
        <v>96.48354545454545</v>
      </c>
      <c r="BQ55" s="449"/>
      <c r="BR55" s="128"/>
      <c r="BS55" s="128"/>
      <c r="BT55" s="128"/>
      <c r="BU55" s="128"/>
      <c r="BV55" s="128"/>
    </row>
    <row r="56" spans="1:267" x14ac:dyDescent="0.25">
      <c r="A56" s="739">
        <v>2</v>
      </c>
      <c r="B56" s="183" t="s">
        <v>276</v>
      </c>
      <c r="C56" s="140">
        <f t="shared" si="96"/>
        <v>600</v>
      </c>
      <c r="D56" s="141"/>
      <c r="E56" s="141">
        <v>600</v>
      </c>
      <c r="F56" s="145">
        <f t="shared" si="97"/>
        <v>0</v>
      </c>
      <c r="G56" s="145">
        <f t="shared" si="98"/>
        <v>0</v>
      </c>
      <c r="H56" s="141"/>
      <c r="I56" s="141"/>
      <c r="J56" s="141"/>
      <c r="K56" s="141"/>
      <c r="L56" s="141"/>
      <c r="M56" s="141"/>
      <c r="N56" s="141"/>
      <c r="O56" s="141"/>
      <c r="P56" s="141"/>
      <c r="Q56" s="141"/>
      <c r="R56" s="141"/>
      <c r="S56" s="141"/>
      <c r="T56" s="141"/>
      <c r="U56" s="141"/>
      <c r="V56" s="141"/>
      <c r="W56" s="141"/>
      <c r="X56" s="141"/>
      <c r="Y56" s="141"/>
      <c r="Z56" s="141"/>
      <c r="AA56" s="141"/>
      <c r="AB56" s="141"/>
      <c r="AC56" s="141"/>
      <c r="AD56" s="141"/>
      <c r="AE56" s="141"/>
      <c r="AF56" s="141"/>
      <c r="AG56" s="141"/>
      <c r="AH56" s="141"/>
      <c r="AI56" s="145">
        <f t="shared" si="99"/>
        <v>0</v>
      </c>
      <c r="AJ56" s="141"/>
      <c r="AK56" s="141"/>
      <c r="AL56" s="141"/>
      <c r="AM56" s="141"/>
      <c r="AN56" s="141"/>
      <c r="AO56" s="141"/>
      <c r="AP56" s="141"/>
      <c r="AQ56" s="141"/>
      <c r="AR56" s="141"/>
      <c r="AS56" s="141"/>
      <c r="AT56" s="141"/>
      <c r="AU56" s="141"/>
      <c r="AV56" s="141"/>
      <c r="AW56" s="141"/>
      <c r="AX56" s="141"/>
      <c r="AY56" s="141"/>
      <c r="AZ56" s="141"/>
      <c r="BA56" s="141"/>
      <c r="BB56" s="141"/>
      <c r="BC56" s="141"/>
      <c r="BD56" s="141"/>
      <c r="BE56" s="141"/>
      <c r="BF56" s="141"/>
      <c r="BG56" s="141"/>
      <c r="BH56" s="141"/>
      <c r="BI56" s="141"/>
      <c r="BJ56" s="141"/>
      <c r="BK56" s="141"/>
      <c r="BL56" s="141"/>
      <c r="BM56" s="141"/>
      <c r="BN56" s="674">
        <f t="shared" si="13"/>
        <v>0</v>
      </c>
      <c r="BO56" s="674"/>
      <c r="BP56" s="674">
        <f t="shared" si="14"/>
        <v>0</v>
      </c>
      <c r="BQ56" s="449"/>
      <c r="BR56" s="128"/>
      <c r="BS56" s="128"/>
      <c r="BT56" s="128"/>
      <c r="BU56" s="128"/>
      <c r="BV56" s="128"/>
    </row>
    <row r="57" spans="1:267" x14ac:dyDescent="0.25">
      <c r="A57" s="739">
        <v>3</v>
      </c>
      <c r="B57" s="183" t="s">
        <v>277</v>
      </c>
      <c r="C57" s="140">
        <f t="shared" si="96"/>
        <v>200</v>
      </c>
      <c r="D57" s="141"/>
      <c r="E57" s="141">
        <v>200</v>
      </c>
      <c r="F57" s="145">
        <f t="shared" si="97"/>
        <v>193.249</v>
      </c>
      <c r="G57" s="145">
        <f t="shared" si="98"/>
        <v>0</v>
      </c>
      <c r="H57" s="141"/>
      <c r="I57" s="141"/>
      <c r="J57" s="141"/>
      <c r="K57" s="141"/>
      <c r="L57" s="141"/>
      <c r="M57" s="141"/>
      <c r="N57" s="141"/>
      <c r="O57" s="141"/>
      <c r="P57" s="141"/>
      <c r="Q57" s="141"/>
      <c r="R57" s="141"/>
      <c r="S57" s="141"/>
      <c r="T57" s="141"/>
      <c r="U57" s="141"/>
      <c r="V57" s="141"/>
      <c r="W57" s="141"/>
      <c r="X57" s="141"/>
      <c r="Y57" s="141"/>
      <c r="Z57" s="141"/>
      <c r="AA57" s="141"/>
      <c r="AB57" s="141"/>
      <c r="AC57" s="141"/>
      <c r="AD57" s="141"/>
      <c r="AE57" s="141"/>
      <c r="AF57" s="141"/>
      <c r="AG57" s="141"/>
      <c r="AH57" s="141"/>
      <c r="AI57" s="145">
        <f t="shared" si="99"/>
        <v>193.249</v>
      </c>
      <c r="AJ57" s="141"/>
      <c r="AK57" s="141"/>
      <c r="AL57" s="141"/>
      <c r="AM57" s="141"/>
      <c r="AN57" s="141"/>
      <c r="AO57" s="141">
        <v>174.971</v>
      </c>
      <c r="AP57" s="141"/>
      <c r="AQ57" s="141"/>
      <c r="AR57" s="141"/>
      <c r="AS57" s="141"/>
      <c r="AT57" s="141"/>
      <c r="AU57" s="141"/>
      <c r="AV57" s="141"/>
      <c r="AW57" s="141"/>
      <c r="AX57" s="141"/>
      <c r="AY57" s="141"/>
      <c r="AZ57" s="141"/>
      <c r="BA57" s="141"/>
      <c r="BB57" s="141"/>
      <c r="BC57" s="141"/>
      <c r="BD57" s="141"/>
      <c r="BE57" s="141">
        <v>18.277999999999999</v>
      </c>
      <c r="BF57" s="141"/>
      <c r="BG57" s="141"/>
      <c r="BH57" s="141"/>
      <c r="BI57" s="141"/>
      <c r="BJ57" s="141"/>
      <c r="BK57" s="141"/>
      <c r="BL57" s="141"/>
      <c r="BM57" s="141"/>
      <c r="BN57" s="674">
        <f t="shared" si="13"/>
        <v>96.624499999999998</v>
      </c>
      <c r="BO57" s="674"/>
      <c r="BP57" s="674">
        <f t="shared" si="14"/>
        <v>96.624499999999998</v>
      </c>
      <c r="BQ57" s="449"/>
      <c r="BR57" s="128"/>
      <c r="BS57" s="128"/>
      <c r="BT57" s="128"/>
      <c r="BU57" s="128"/>
      <c r="BV57" s="128"/>
    </row>
    <row r="58" spans="1:267" x14ac:dyDescent="0.25">
      <c r="A58" s="739">
        <v>4</v>
      </c>
      <c r="B58" s="183" t="s">
        <v>278</v>
      </c>
      <c r="C58" s="140">
        <f t="shared" si="96"/>
        <v>170</v>
      </c>
      <c r="D58" s="141"/>
      <c r="E58" s="141">
        <v>170</v>
      </c>
      <c r="F58" s="145">
        <f t="shared" si="97"/>
        <v>164.30699999999999</v>
      </c>
      <c r="G58" s="145">
        <f t="shared" si="98"/>
        <v>0</v>
      </c>
      <c r="H58" s="141"/>
      <c r="I58" s="141"/>
      <c r="J58" s="141"/>
      <c r="K58" s="141"/>
      <c r="L58" s="141"/>
      <c r="M58" s="141"/>
      <c r="N58" s="141"/>
      <c r="O58" s="141"/>
      <c r="P58" s="141"/>
      <c r="Q58" s="141"/>
      <c r="R58" s="141"/>
      <c r="S58" s="141"/>
      <c r="T58" s="141"/>
      <c r="U58" s="141"/>
      <c r="V58" s="141"/>
      <c r="W58" s="141"/>
      <c r="X58" s="141"/>
      <c r="Y58" s="141"/>
      <c r="Z58" s="141"/>
      <c r="AA58" s="141"/>
      <c r="AB58" s="141"/>
      <c r="AC58" s="141"/>
      <c r="AD58" s="141"/>
      <c r="AE58" s="141"/>
      <c r="AF58" s="141"/>
      <c r="AG58" s="141"/>
      <c r="AH58" s="141"/>
      <c r="AI58" s="145">
        <f t="shared" si="99"/>
        <v>164.30699999999999</v>
      </c>
      <c r="AJ58" s="141"/>
      <c r="AK58" s="141"/>
      <c r="AL58" s="141"/>
      <c r="AM58" s="141"/>
      <c r="AN58" s="141"/>
      <c r="AO58" s="141">
        <v>146.15899999999999</v>
      </c>
      <c r="AP58" s="141"/>
      <c r="AQ58" s="141"/>
      <c r="AR58" s="141"/>
      <c r="AS58" s="141"/>
      <c r="AT58" s="141"/>
      <c r="AU58" s="141"/>
      <c r="AV58" s="141"/>
      <c r="AW58" s="141"/>
      <c r="AX58" s="141"/>
      <c r="AY58" s="141"/>
      <c r="AZ58" s="141"/>
      <c r="BA58" s="141"/>
      <c r="BB58" s="141"/>
      <c r="BC58" s="141"/>
      <c r="BD58" s="141"/>
      <c r="BE58" s="141">
        <v>18.148</v>
      </c>
      <c r="BF58" s="141"/>
      <c r="BG58" s="141"/>
      <c r="BH58" s="141"/>
      <c r="BI58" s="141"/>
      <c r="BJ58" s="141"/>
      <c r="BK58" s="141"/>
      <c r="BL58" s="141"/>
      <c r="BM58" s="141"/>
      <c r="BN58" s="674">
        <f t="shared" si="13"/>
        <v>96.651176470588226</v>
      </c>
      <c r="BO58" s="674"/>
      <c r="BP58" s="674">
        <f t="shared" si="14"/>
        <v>96.651176470588226</v>
      </c>
      <c r="BQ58" s="449"/>
      <c r="BR58" s="128"/>
      <c r="BS58" s="128"/>
      <c r="BT58" s="128"/>
      <c r="BU58" s="128"/>
      <c r="BV58" s="128"/>
    </row>
    <row r="59" spans="1:267" x14ac:dyDescent="0.25">
      <c r="A59" s="739">
        <v>5</v>
      </c>
      <c r="B59" s="183" t="s">
        <v>279</v>
      </c>
      <c r="C59" s="148">
        <f t="shared" si="96"/>
        <v>922.21799999999996</v>
      </c>
      <c r="D59" s="141"/>
      <c r="E59" s="141">
        <v>922.21799999999996</v>
      </c>
      <c r="F59" s="145">
        <f t="shared" si="97"/>
        <v>28.747</v>
      </c>
      <c r="G59" s="145">
        <f t="shared" si="98"/>
        <v>0</v>
      </c>
      <c r="H59" s="141"/>
      <c r="I59" s="141"/>
      <c r="J59" s="141"/>
      <c r="K59" s="141"/>
      <c r="L59" s="141"/>
      <c r="M59" s="141"/>
      <c r="N59" s="141"/>
      <c r="O59" s="141"/>
      <c r="P59" s="141"/>
      <c r="Q59" s="141"/>
      <c r="R59" s="141"/>
      <c r="S59" s="141"/>
      <c r="T59" s="141"/>
      <c r="U59" s="141"/>
      <c r="V59" s="141"/>
      <c r="W59" s="141"/>
      <c r="X59" s="141"/>
      <c r="Y59" s="141"/>
      <c r="Z59" s="141"/>
      <c r="AA59" s="141"/>
      <c r="AB59" s="141"/>
      <c r="AC59" s="141"/>
      <c r="AD59" s="141"/>
      <c r="AE59" s="141"/>
      <c r="AF59" s="141"/>
      <c r="AG59" s="141"/>
      <c r="AH59" s="141"/>
      <c r="AI59" s="145">
        <f t="shared" si="99"/>
        <v>28.747</v>
      </c>
      <c r="AJ59" s="141"/>
      <c r="AK59" s="141"/>
      <c r="AL59" s="141"/>
      <c r="AM59" s="141"/>
      <c r="AN59" s="141"/>
      <c r="AO59" s="141"/>
      <c r="AP59" s="141"/>
      <c r="AQ59" s="141"/>
      <c r="AR59" s="141"/>
      <c r="AS59" s="141"/>
      <c r="AT59" s="141"/>
      <c r="AU59" s="141"/>
      <c r="AV59" s="141"/>
      <c r="AW59" s="141"/>
      <c r="AX59" s="141"/>
      <c r="AY59" s="141"/>
      <c r="AZ59" s="141"/>
      <c r="BA59" s="141"/>
      <c r="BB59" s="141"/>
      <c r="BC59" s="141"/>
      <c r="BD59" s="141"/>
      <c r="BE59" s="141">
        <v>28.747</v>
      </c>
      <c r="BF59" s="141"/>
      <c r="BG59" s="141"/>
      <c r="BH59" s="141"/>
      <c r="BI59" s="141"/>
      <c r="BJ59" s="141"/>
      <c r="BK59" s="141"/>
      <c r="BL59" s="141"/>
      <c r="BM59" s="141"/>
      <c r="BN59" s="674">
        <f t="shared" si="13"/>
        <v>3.1171588496429261</v>
      </c>
      <c r="BO59" s="674"/>
      <c r="BP59" s="674">
        <f t="shared" si="14"/>
        <v>3.1171588496429261</v>
      </c>
      <c r="BQ59" s="449"/>
      <c r="BR59" s="128"/>
      <c r="BS59" s="128"/>
      <c r="BT59" s="128"/>
      <c r="BU59" s="128"/>
      <c r="BV59" s="128"/>
    </row>
    <row r="60" spans="1:267" x14ac:dyDescent="0.25">
      <c r="A60" s="739">
        <v>6</v>
      </c>
      <c r="B60" s="183" t="s">
        <v>280</v>
      </c>
      <c r="C60" s="148">
        <f t="shared" si="96"/>
        <v>614.81200000000001</v>
      </c>
      <c r="D60" s="141"/>
      <c r="E60" s="141">
        <v>614.81200000000001</v>
      </c>
      <c r="F60" s="145">
        <f t="shared" si="97"/>
        <v>0</v>
      </c>
      <c r="G60" s="145">
        <f t="shared" si="98"/>
        <v>0</v>
      </c>
      <c r="H60" s="141"/>
      <c r="I60" s="141"/>
      <c r="J60" s="141"/>
      <c r="K60" s="141"/>
      <c r="L60" s="141"/>
      <c r="M60" s="141"/>
      <c r="N60" s="141"/>
      <c r="O60" s="141"/>
      <c r="P60" s="141"/>
      <c r="Q60" s="141"/>
      <c r="R60" s="141"/>
      <c r="S60" s="141"/>
      <c r="T60" s="141"/>
      <c r="U60" s="141"/>
      <c r="V60" s="141"/>
      <c r="W60" s="141"/>
      <c r="X60" s="141"/>
      <c r="Y60" s="141"/>
      <c r="Z60" s="141"/>
      <c r="AA60" s="141"/>
      <c r="AB60" s="141"/>
      <c r="AC60" s="141"/>
      <c r="AD60" s="141"/>
      <c r="AE60" s="141"/>
      <c r="AF60" s="141"/>
      <c r="AG60" s="141"/>
      <c r="AH60" s="141"/>
      <c r="AI60" s="145">
        <f t="shared" si="99"/>
        <v>0</v>
      </c>
      <c r="AJ60" s="141"/>
      <c r="AK60" s="141"/>
      <c r="AL60" s="141"/>
      <c r="AM60" s="141"/>
      <c r="AN60" s="141"/>
      <c r="AO60" s="141"/>
      <c r="AP60" s="141"/>
      <c r="AQ60" s="141"/>
      <c r="AR60" s="141"/>
      <c r="AS60" s="141"/>
      <c r="AT60" s="141"/>
      <c r="AU60" s="141"/>
      <c r="AV60" s="141"/>
      <c r="AW60" s="141"/>
      <c r="AX60" s="141"/>
      <c r="AY60" s="141"/>
      <c r="AZ60" s="141"/>
      <c r="BA60" s="141"/>
      <c r="BB60" s="141"/>
      <c r="BC60" s="141"/>
      <c r="BD60" s="141"/>
      <c r="BE60" s="141"/>
      <c r="BF60" s="141"/>
      <c r="BG60" s="141"/>
      <c r="BH60" s="141"/>
      <c r="BI60" s="141"/>
      <c r="BJ60" s="141"/>
      <c r="BK60" s="141"/>
      <c r="BL60" s="141"/>
      <c r="BM60" s="141"/>
      <c r="BN60" s="674">
        <f t="shared" si="13"/>
        <v>0</v>
      </c>
      <c r="BO60" s="674"/>
      <c r="BP60" s="674">
        <f t="shared" si="14"/>
        <v>0</v>
      </c>
      <c r="BQ60" s="449"/>
      <c r="BR60" s="128"/>
      <c r="BS60" s="128"/>
      <c r="BT60" s="128"/>
      <c r="BU60" s="128"/>
      <c r="BV60" s="128"/>
    </row>
    <row r="61" spans="1:267" x14ac:dyDescent="0.25">
      <c r="A61" s="739">
        <v>7</v>
      </c>
      <c r="B61" s="183" t="s">
        <v>281</v>
      </c>
      <c r="C61" s="140">
        <f t="shared" si="96"/>
        <v>307.41000000000003</v>
      </c>
      <c r="D61" s="141"/>
      <c r="E61" s="141">
        <v>307.41000000000003</v>
      </c>
      <c r="F61" s="145">
        <f t="shared" si="97"/>
        <v>264.60899999999998</v>
      </c>
      <c r="G61" s="145">
        <f t="shared" si="98"/>
        <v>0</v>
      </c>
      <c r="H61" s="141"/>
      <c r="I61" s="141"/>
      <c r="J61" s="141"/>
      <c r="K61" s="141"/>
      <c r="L61" s="141"/>
      <c r="M61" s="141"/>
      <c r="N61" s="141"/>
      <c r="O61" s="141"/>
      <c r="P61" s="141"/>
      <c r="Q61" s="141"/>
      <c r="R61" s="141"/>
      <c r="S61" s="141"/>
      <c r="T61" s="141"/>
      <c r="U61" s="141"/>
      <c r="V61" s="141"/>
      <c r="W61" s="141"/>
      <c r="X61" s="141"/>
      <c r="Y61" s="141"/>
      <c r="Z61" s="141"/>
      <c r="AA61" s="141"/>
      <c r="AB61" s="141"/>
      <c r="AC61" s="141"/>
      <c r="AD61" s="141"/>
      <c r="AE61" s="141"/>
      <c r="AF61" s="141"/>
      <c r="AG61" s="141"/>
      <c r="AH61" s="141"/>
      <c r="AI61" s="145">
        <f t="shared" si="99"/>
        <v>264.60899999999998</v>
      </c>
      <c r="AJ61" s="141"/>
      <c r="AK61" s="141"/>
      <c r="AL61" s="141"/>
      <c r="AM61" s="141"/>
      <c r="AN61" s="141"/>
      <c r="AO61" s="141"/>
      <c r="AP61" s="141"/>
      <c r="AQ61" s="141"/>
      <c r="AR61" s="141"/>
      <c r="AS61" s="141"/>
      <c r="AT61" s="141"/>
      <c r="AU61" s="141"/>
      <c r="AV61" s="141"/>
      <c r="AW61" s="141"/>
      <c r="AX61" s="141"/>
      <c r="AY61" s="141"/>
      <c r="AZ61" s="141"/>
      <c r="BA61" s="141"/>
      <c r="BB61" s="141"/>
      <c r="BC61" s="141"/>
      <c r="BD61" s="141"/>
      <c r="BE61" s="141">
        <v>264.60899999999998</v>
      </c>
      <c r="BF61" s="141"/>
      <c r="BG61" s="141"/>
      <c r="BH61" s="141"/>
      <c r="BI61" s="141"/>
      <c r="BJ61" s="141"/>
      <c r="BK61" s="141"/>
      <c r="BL61" s="141"/>
      <c r="BM61" s="141"/>
      <c r="BN61" s="674">
        <f t="shared" si="13"/>
        <v>86.076900556260355</v>
      </c>
      <c r="BO61" s="674"/>
      <c r="BP61" s="674">
        <f t="shared" si="14"/>
        <v>86.076900556260355</v>
      </c>
      <c r="BQ61" s="449"/>
      <c r="BR61" s="128"/>
      <c r="BS61" s="128"/>
      <c r="BT61" s="128"/>
      <c r="BU61" s="128"/>
      <c r="BV61" s="128"/>
    </row>
    <row r="62" spans="1:267" x14ac:dyDescent="0.25">
      <c r="A62" s="156">
        <v>2</v>
      </c>
      <c r="B62" s="157" t="s">
        <v>50</v>
      </c>
      <c r="C62" s="143">
        <f>+C63+C65</f>
        <v>591.89700000000005</v>
      </c>
      <c r="D62" s="143">
        <f>+D63+D65</f>
        <v>81.897000000000006</v>
      </c>
      <c r="E62" s="143">
        <f>+E63+E65</f>
        <v>510</v>
      </c>
      <c r="F62" s="143">
        <f>+F63+F65</f>
        <v>0</v>
      </c>
      <c r="G62" s="143">
        <f>+G63+G65</f>
        <v>36.350999999999999</v>
      </c>
      <c r="H62" s="143">
        <f t="shared" ref="H62:O62" si="100">+H63+H65</f>
        <v>0</v>
      </c>
      <c r="I62" s="143">
        <f t="shared" si="100"/>
        <v>0</v>
      </c>
      <c r="J62" s="143">
        <f t="shared" si="100"/>
        <v>0</v>
      </c>
      <c r="K62" s="143">
        <f t="shared" si="100"/>
        <v>0</v>
      </c>
      <c r="L62" s="143">
        <f t="shared" si="100"/>
        <v>0</v>
      </c>
      <c r="M62" s="143">
        <f t="shared" si="100"/>
        <v>0</v>
      </c>
      <c r="N62" s="143">
        <f t="shared" si="100"/>
        <v>36.350999999999999</v>
      </c>
      <c r="O62" s="143">
        <f t="shared" si="100"/>
        <v>0</v>
      </c>
      <c r="P62" s="143">
        <f t="shared" ref="P62:AI62" si="101">+P63+P65</f>
        <v>0</v>
      </c>
      <c r="Q62" s="143">
        <f t="shared" si="101"/>
        <v>0</v>
      </c>
      <c r="R62" s="143">
        <f t="shared" si="101"/>
        <v>0</v>
      </c>
      <c r="S62" s="143">
        <f t="shared" si="101"/>
        <v>0</v>
      </c>
      <c r="T62" s="143">
        <f>+T63+T65</f>
        <v>0</v>
      </c>
      <c r="U62" s="143">
        <f>+U63+U65</f>
        <v>0</v>
      </c>
      <c r="V62" s="143">
        <f>+V63+V65</f>
        <v>0</v>
      </c>
      <c r="W62" s="143">
        <f>+W63+W65</f>
        <v>0</v>
      </c>
      <c r="X62" s="143">
        <f>+X63+X65</f>
        <v>0</v>
      </c>
      <c r="Y62" s="143">
        <f t="shared" ref="Y62:AG62" si="102">+Y63+Y65</f>
        <v>0</v>
      </c>
      <c r="Z62" s="143">
        <f t="shared" si="102"/>
        <v>0</v>
      </c>
      <c r="AA62" s="143">
        <f t="shared" si="102"/>
        <v>0</v>
      </c>
      <c r="AB62" s="143">
        <f t="shared" si="102"/>
        <v>0</v>
      </c>
      <c r="AC62" s="143">
        <f t="shared" si="102"/>
        <v>0</v>
      </c>
      <c r="AD62" s="143">
        <f t="shared" si="102"/>
        <v>0</v>
      </c>
      <c r="AE62" s="143">
        <f t="shared" si="102"/>
        <v>0</v>
      </c>
      <c r="AF62" s="143">
        <f t="shared" si="102"/>
        <v>0</v>
      </c>
      <c r="AG62" s="1097">
        <f t="shared" si="102"/>
        <v>0</v>
      </c>
      <c r="AH62" s="143">
        <f t="shared" si="101"/>
        <v>0</v>
      </c>
      <c r="AI62" s="143">
        <f t="shared" si="101"/>
        <v>0</v>
      </c>
      <c r="AJ62" s="143">
        <f t="shared" ref="AJ62:AQ62" si="103">+AJ63+AJ65</f>
        <v>0</v>
      </c>
      <c r="AK62" s="143">
        <f t="shared" si="103"/>
        <v>0</v>
      </c>
      <c r="AL62" s="143">
        <f t="shared" si="103"/>
        <v>0</v>
      </c>
      <c r="AM62" s="143">
        <f t="shared" si="103"/>
        <v>0</v>
      </c>
      <c r="AN62" s="143">
        <f t="shared" si="103"/>
        <v>0</v>
      </c>
      <c r="AO62" s="143">
        <f t="shared" si="103"/>
        <v>0</v>
      </c>
      <c r="AP62" s="143">
        <f t="shared" si="103"/>
        <v>0</v>
      </c>
      <c r="AQ62" s="143">
        <f t="shared" si="103"/>
        <v>0</v>
      </c>
      <c r="AR62" s="143">
        <f t="shared" ref="AR62:BM62" si="104">+AR63+AR65</f>
        <v>0</v>
      </c>
      <c r="AS62" s="143">
        <f t="shared" si="104"/>
        <v>0</v>
      </c>
      <c r="AT62" s="143">
        <f t="shared" si="104"/>
        <v>0</v>
      </c>
      <c r="AU62" s="143">
        <f t="shared" si="104"/>
        <v>0</v>
      </c>
      <c r="AV62" s="143">
        <f t="shared" si="104"/>
        <v>0</v>
      </c>
      <c r="AW62" s="143">
        <f t="shared" si="104"/>
        <v>0</v>
      </c>
      <c r="AX62" s="143">
        <f t="shared" si="104"/>
        <v>0</v>
      </c>
      <c r="AY62" s="143">
        <f t="shared" si="104"/>
        <v>0</v>
      </c>
      <c r="AZ62" s="143">
        <f t="shared" si="104"/>
        <v>0</v>
      </c>
      <c r="BA62" s="143">
        <f t="shared" si="104"/>
        <v>0</v>
      </c>
      <c r="BB62" s="143">
        <f t="shared" si="104"/>
        <v>0</v>
      </c>
      <c r="BC62" s="143">
        <f t="shared" ref="BC62:BL62" si="105">+BC63+BC65</f>
        <v>0</v>
      </c>
      <c r="BD62" s="143">
        <f t="shared" si="105"/>
        <v>0</v>
      </c>
      <c r="BE62" s="143">
        <f t="shared" si="105"/>
        <v>0</v>
      </c>
      <c r="BF62" s="143">
        <f t="shared" si="105"/>
        <v>0</v>
      </c>
      <c r="BG62" s="143">
        <f t="shared" si="105"/>
        <v>0</v>
      </c>
      <c r="BH62" s="143">
        <f t="shared" si="105"/>
        <v>0</v>
      </c>
      <c r="BI62" s="143">
        <f t="shared" si="105"/>
        <v>0</v>
      </c>
      <c r="BJ62" s="143">
        <f t="shared" si="105"/>
        <v>0</v>
      </c>
      <c r="BK62" s="143">
        <f t="shared" si="105"/>
        <v>0</v>
      </c>
      <c r="BL62" s="1097">
        <f t="shared" si="105"/>
        <v>0</v>
      </c>
      <c r="BM62" s="143">
        <f t="shared" si="104"/>
        <v>0</v>
      </c>
      <c r="BN62" s="723">
        <f t="shared" si="13"/>
        <v>0</v>
      </c>
      <c r="BO62" s="723">
        <f>+G62/D62*100</f>
        <v>44.386241254258394</v>
      </c>
      <c r="BP62" s="723">
        <f t="shared" si="14"/>
        <v>0</v>
      </c>
      <c r="BQ62" s="449"/>
      <c r="BR62" s="128"/>
      <c r="BS62" s="128"/>
      <c r="BT62" s="128"/>
      <c r="BU62" s="128"/>
      <c r="BV62" s="128"/>
    </row>
    <row r="63" spans="1:267" x14ac:dyDescent="0.25">
      <c r="A63" s="186" t="s">
        <v>6</v>
      </c>
      <c r="B63" s="158" t="s">
        <v>94</v>
      </c>
      <c r="C63" s="143">
        <f>+C64</f>
        <v>81.897000000000006</v>
      </c>
      <c r="D63" s="143">
        <f>+D64</f>
        <v>81.897000000000006</v>
      </c>
      <c r="E63" s="143">
        <f t="shared" ref="E63:BM63" si="106">+E64</f>
        <v>0</v>
      </c>
      <c r="F63" s="143">
        <f t="shared" si="106"/>
        <v>0</v>
      </c>
      <c r="G63" s="143">
        <f t="shared" si="106"/>
        <v>36.350999999999999</v>
      </c>
      <c r="H63" s="143">
        <f t="shared" si="106"/>
        <v>0</v>
      </c>
      <c r="I63" s="143">
        <f t="shared" si="106"/>
        <v>0</v>
      </c>
      <c r="J63" s="143">
        <f t="shared" si="106"/>
        <v>0</v>
      </c>
      <c r="K63" s="143">
        <f t="shared" si="106"/>
        <v>0</v>
      </c>
      <c r="L63" s="143">
        <f t="shared" si="106"/>
        <v>0</v>
      </c>
      <c r="M63" s="143">
        <f t="shared" si="106"/>
        <v>0</v>
      </c>
      <c r="N63" s="143">
        <f t="shared" si="106"/>
        <v>36.350999999999999</v>
      </c>
      <c r="O63" s="143">
        <f t="shared" si="106"/>
        <v>0</v>
      </c>
      <c r="P63" s="143">
        <f t="shared" si="106"/>
        <v>0</v>
      </c>
      <c r="Q63" s="143">
        <f t="shared" si="106"/>
        <v>0</v>
      </c>
      <c r="R63" s="143">
        <f t="shared" si="106"/>
        <v>0</v>
      </c>
      <c r="S63" s="143">
        <f t="shared" si="106"/>
        <v>0</v>
      </c>
      <c r="T63" s="143">
        <f t="shared" si="106"/>
        <v>0</v>
      </c>
      <c r="U63" s="143">
        <f t="shared" si="106"/>
        <v>0</v>
      </c>
      <c r="V63" s="143">
        <f t="shared" si="106"/>
        <v>0</v>
      </c>
      <c r="W63" s="143">
        <f t="shared" si="106"/>
        <v>0</v>
      </c>
      <c r="X63" s="143">
        <f t="shared" si="106"/>
        <v>0</v>
      </c>
      <c r="Y63" s="143">
        <f t="shared" si="106"/>
        <v>0</v>
      </c>
      <c r="Z63" s="143">
        <f t="shared" si="106"/>
        <v>0</v>
      </c>
      <c r="AA63" s="143">
        <f t="shared" si="106"/>
        <v>0</v>
      </c>
      <c r="AB63" s="143">
        <f t="shared" si="106"/>
        <v>0</v>
      </c>
      <c r="AC63" s="143">
        <f t="shared" si="106"/>
        <v>0</v>
      </c>
      <c r="AD63" s="143">
        <f t="shared" si="106"/>
        <v>0</v>
      </c>
      <c r="AE63" s="143">
        <f t="shared" si="106"/>
        <v>0</v>
      </c>
      <c r="AF63" s="143">
        <f t="shared" si="106"/>
        <v>0</v>
      </c>
      <c r="AG63" s="1097">
        <f t="shared" si="106"/>
        <v>0</v>
      </c>
      <c r="AH63" s="143">
        <f t="shared" si="106"/>
        <v>0</v>
      </c>
      <c r="AI63" s="143">
        <f t="shared" si="106"/>
        <v>0</v>
      </c>
      <c r="AJ63" s="143">
        <f t="shared" si="106"/>
        <v>0</v>
      </c>
      <c r="AK63" s="143">
        <f t="shared" si="106"/>
        <v>0</v>
      </c>
      <c r="AL63" s="143">
        <f t="shared" si="106"/>
        <v>0</v>
      </c>
      <c r="AM63" s="143">
        <f t="shared" si="106"/>
        <v>0</v>
      </c>
      <c r="AN63" s="143">
        <f t="shared" si="106"/>
        <v>0</v>
      </c>
      <c r="AO63" s="143">
        <f t="shared" si="106"/>
        <v>0</v>
      </c>
      <c r="AP63" s="143">
        <f t="shared" si="106"/>
        <v>0</v>
      </c>
      <c r="AQ63" s="143">
        <f t="shared" si="106"/>
        <v>0</v>
      </c>
      <c r="AR63" s="143">
        <f t="shared" si="106"/>
        <v>0</v>
      </c>
      <c r="AS63" s="143">
        <f t="shared" si="106"/>
        <v>0</v>
      </c>
      <c r="AT63" s="143">
        <f t="shared" si="106"/>
        <v>0</v>
      </c>
      <c r="AU63" s="143">
        <f t="shared" si="106"/>
        <v>0</v>
      </c>
      <c r="AV63" s="143">
        <f t="shared" si="106"/>
        <v>0</v>
      </c>
      <c r="AW63" s="143">
        <f t="shared" si="106"/>
        <v>0</v>
      </c>
      <c r="AX63" s="143">
        <f t="shared" si="106"/>
        <v>0</v>
      </c>
      <c r="AY63" s="143">
        <f t="shared" si="106"/>
        <v>0</v>
      </c>
      <c r="AZ63" s="143">
        <f t="shared" si="106"/>
        <v>0</v>
      </c>
      <c r="BA63" s="143">
        <f t="shared" si="106"/>
        <v>0</v>
      </c>
      <c r="BB63" s="143">
        <f t="shared" si="106"/>
        <v>0</v>
      </c>
      <c r="BC63" s="143">
        <f t="shared" si="106"/>
        <v>0</v>
      </c>
      <c r="BD63" s="143">
        <f t="shared" si="106"/>
        <v>0</v>
      </c>
      <c r="BE63" s="143">
        <f t="shared" si="106"/>
        <v>0</v>
      </c>
      <c r="BF63" s="143">
        <f t="shared" si="106"/>
        <v>0</v>
      </c>
      <c r="BG63" s="143">
        <f t="shared" si="106"/>
        <v>0</v>
      </c>
      <c r="BH63" s="143">
        <f t="shared" si="106"/>
        <v>0</v>
      </c>
      <c r="BI63" s="143">
        <f t="shared" si="106"/>
        <v>0</v>
      </c>
      <c r="BJ63" s="143">
        <f t="shared" si="106"/>
        <v>0</v>
      </c>
      <c r="BK63" s="143">
        <f t="shared" si="106"/>
        <v>0</v>
      </c>
      <c r="BL63" s="1097">
        <f t="shared" si="106"/>
        <v>0</v>
      </c>
      <c r="BM63" s="143">
        <f t="shared" si="106"/>
        <v>0</v>
      </c>
      <c r="BN63" s="723">
        <f t="shared" si="13"/>
        <v>0</v>
      </c>
      <c r="BO63" s="723">
        <f>+G63/D63*100</f>
        <v>44.386241254258394</v>
      </c>
      <c r="BP63" s="723"/>
      <c r="BQ63" s="449"/>
      <c r="BR63" s="128"/>
      <c r="BS63" s="128"/>
      <c r="BT63" s="128"/>
      <c r="BU63" s="128"/>
      <c r="BV63" s="128"/>
    </row>
    <row r="64" spans="1:267" s="25" customFormat="1" x14ac:dyDescent="0.25">
      <c r="A64" s="608">
        <v>1</v>
      </c>
      <c r="B64" s="605" t="s">
        <v>281</v>
      </c>
      <c r="C64" s="148">
        <f>+D64+E64</f>
        <v>81.897000000000006</v>
      </c>
      <c r="D64" s="148">
        <v>81.897000000000006</v>
      </c>
      <c r="E64" s="609"/>
      <c r="F64" s="609"/>
      <c r="G64" s="382">
        <f>SUM(H64:AH64)</f>
        <v>36.350999999999999</v>
      </c>
      <c r="H64" s="606"/>
      <c r="I64" s="609"/>
      <c r="J64" s="606"/>
      <c r="K64" s="606"/>
      <c r="L64" s="606"/>
      <c r="M64" s="606"/>
      <c r="N64" s="361">
        <v>36.350999999999999</v>
      </c>
      <c r="O64" s="606"/>
      <c r="P64" s="606"/>
      <c r="Q64" s="606"/>
      <c r="R64" s="606"/>
      <c r="S64" s="606"/>
      <c r="T64" s="606"/>
      <c r="U64" s="606"/>
      <c r="V64" s="606"/>
      <c r="W64" s="606"/>
      <c r="X64" s="606"/>
      <c r="Y64" s="606"/>
      <c r="Z64" s="606"/>
      <c r="AA64" s="609"/>
      <c r="AB64" s="606"/>
      <c r="AC64" s="606"/>
      <c r="AD64" s="609"/>
      <c r="AE64" s="606"/>
      <c r="AF64" s="606"/>
      <c r="AG64" s="606"/>
      <c r="AH64" s="606"/>
      <c r="AI64" s="382">
        <f>SUM(AJ64:BM64)</f>
        <v>0</v>
      </c>
      <c r="AJ64" s="606"/>
      <c r="AK64" s="609"/>
      <c r="AL64" s="606"/>
      <c r="AM64" s="606"/>
      <c r="AN64" s="606"/>
      <c r="AO64" s="606"/>
      <c r="AP64" s="606"/>
      <c r="AQ64" s="606"/>
      <c r="AR64" s="606"/>
      <c r="AS64" s="606"/>
      <c r="AT64" s="606"/>
      <c r="AU64" s="609"/>
      <c r="AV64" s="606"/>
      <c r="AW64" s="606"/>
      <c r="AX64" s="606"/>
      <c r="AY64" s="606"/>
      <c r="AZ64" s="609"/>
      <c r="BA64" s="609"/>
      <c r="BB64" s="609"/>
      <c r="BC64" s="609"/>
      <c r="BD64" s="606"/>
      <c r="BE64" s="606"/>
      <c r="BF64" s="609"/>
      <c r="BG64" s="606"/>
      <c r="BH64" s="606"/>
      <c r="BI64" s="609"/>
      <c r="BJ64" s="606"/>
      <c r="BK64" s="606"/>
      <c r="BL64" s="606"/>
      <c r="BM64" s="609"/>
      <c r="BN64" s="725">
        <f t="shared" si="13"/>
        <v>0</v>
      </c>
      <c r="BO64" s="725">
        <f>+G64/D64*100</f>
        <v>44.386241254258394</v>
      </c>
      <c r="BP64" s="725"/>
      <c r="BQ64" s="610"/>
      <c r="BR64" s="607"/>
      <c r="BS64" s="607"/>
      <c r="BT64" s="607"/>
      <c r="BU64" s="607"/>
      <c r="BV64" s="607"/>
      <c r="BW64" s="604"/>
      <c r="BX64" s="604"/>
      <c r="BY64" s="604"/>
      <c r="BZ64" s="604"/>
      <c r="CA64" s="604"/>
      <c r="CB64" s="604"/>
      <c r="CC64" s="604"/>
      <c r="CD64" s="604"/>
      <c r="CE64" s="604"/>
      <c r="CF64" s="604"/>
    </row>
    <row r="65" spans="1:267" x14ac:dyDescent="0.25">
      <c r="A65" s="186" t="s">
        <v>6</v>
      </c>
      <c r="B65" s="168" t="s">
        <v>27</v>
      </c>
      <c r="C65" s="144">
        <f>+C66</f>
        <v>510</v>
      </c>
      <c r="D65" s="144">
        <f t="shared" ref="D65:BM65" si="107">+D66</f>
        <v>0</v>
      </c>
      <c r="E65" s="144">
        <f t="shared" si="107"/>
        <v>510</v>
      </c>
      <c r="F65" s="144">
        <f t="shared" si="107"/>
        <v>0</v>
      </c>
      <c r="G65" s="144">
        <f t="shared" si="107"/>
        <v>0</v>
      </c>
      <c r="H65" s="144">
        <f t="shared" si="107"/>
        <v>0</v>
      </c>
      <c r="I65" s="144">
        <f t="shared" si="107"/>
        <v>0</v>
      </c>
      <c r="J65" s="144">
        <f t="shared" si="107"/>
        <v>0</v>
      </c>
      <c r="K65" s="144">
        <f t="shared" si="107"/>
        <v>0</v>
      </c>
      <c r="L65" s="144">
        <f t="shared" si="107"/>
        <v>0</v>
      </c>
      <c r="M65" s="144">
        <f t="shared" si="107"/>
        <v>0</v>
      </c>
      <c r="N65" s="144">
        <f t="shared" si="107"/>
        <v>0</v>
      </c>
      <c r="O65" s="144">
        <f t="shared" si="107"/>
        <v>0</v>
      </c>
      <c r="P65" s="144">
        <f t="shared" si="107"/>
        <v>0</v>
      </c>
      <c r="Q65" s="144">
        <f t="shared" si="107"/>
        <v>0</v>
      </c>
      <c r="R65" s="144">
        <f t="shared" si="107"/>
        <v>0</v>
      </c>
      <c r="S65" s="144">
        <f t="shared" si="107"/>
        <v>0</v>
      </c>
      <c r="T65" s="144">
        <f t="shared" si="107"/>
        <v>0</v>
      </c>
      <c r="U65" s="144">
        <f t="shared" si="107"/>
        <v>0</v>
      </c>
      <c r="V65" s="144">
        <f t="shared" si="107"/>
        <v>0</v>
      </c>
      <c r="W65" s="144">
        <f t="shared" si="107"/>
        <v>0</v>
      </c>
      <c r="X65" s="144">
        <f t="shared" si="107"/>
        <v>0</v>
      </c>
      <c r="Y65" s="144">
        <f t="shared" si="107"/>
        <v>0</v>
      </c>
      <c r="Z65" s="144">
        <f t="shared" si="107"/>
        <v>0</v>
      </c>
      <c r="AA65" s="144">
        <f t="shared" si="107"/>
        <v>0</v>
      </c>
      <c r="AB65" s="144">
        <f t="shared" si="107"/>
        <v>0</v>
      </c>
      <c r="AC65" s="144">
        <f t="shared" si="107"/>
        <v>0</v>
      </c>
      <c r="AD65" s="144">
        <f t="shared" si="107"/>
        <v>0</v>
      </c>
      <c r="AE65" s="144">
        <f t="shared" si="107"/>
        <v>0</v>
      </c>
      <c r="AF65" s="144">
        <f t="shared" si="107"/>
        <v>0</v>
      </c>
      <c r="AG65" s="144">
        <f t="shared" si="107"/>
        <v>0</v>
      </c>
      <c r="AH65" s="144">
        <f t="shared" si="107"/>
        <v>0</v>
      </c>
      <c r="AI65" s="144">
        <f t="shared" si="107"/>
        <v>0</v>
      </c>
      <c r="AJ65" s="144">
        <f t="shared" si="107"/>
        <v>0</v>
      </c>
      <c r="AK65" s="144">
        <f t="shared" si="107"/>
        <v>0</v>
      </c>
      <c r="AL65" s="144">
        <f t="shared" si="107"/>
        <v>0</v>
      </c>
      <c r="AM65" s="144">
        <f t="shared" si="107"/>
        <v>0</v>
      </c>
      <c r="AN65" s="144">
        <f t="shared" si="107"/>
        <v>0</v>
      </c>
      <c r="AO65" s="144">
        <f t="shared" si="107"/>
        <v>0</v>
      </c>
      <c r="AP65" s="144">
        <f t="shared" si="107"/>
        <v>0</v>
      </c>
      <c r="AQ65" s="144">
        <f t="shared" si="107"/>
        <v>0</v>
      </c>
      <c r="AR65" s="144">
        <f t="shared" si="107"/>
        <v>0</v>
      </c>
      <c r="AS65" s="144">
        <f t="shared" si="107"/>
        <v>0</v>
      </c>
      <c r="AT65" s="144">
        <f t="shared" si="107"/>
        <v>0</v>
      </c>
      <c r="AU65" s="144">
        <f t="shared" si="107"/>
        <v>0</v>
      </c>
      <c r="AV65" s="144">
        <f t="shared" si="107"/>
        <v>0</v>
      </c>
      <c r="AW65" s="144">
        <f t="shared" si="107"/>
        <v>0</v>
      </c>
      <c r="AX65" s="144">
        <f t="shared" si="107"/>
        <v>0</v>
      </c>
      <c r="AY65" s="144">
        <f t="shared" si="107"/>
        <v>0</v>
      </c>
      <c r="AZ65" s="144">
        <f t="shared" si="107"/>
        <v>0</v>
      </c>
      <c r="BA65" s="144">
        <f t="shared" si="107"/>
        <v>0</v>
      </c>
      <c r="BB65" s="144">
        <f t="shared" si="107"/>
        <v>0</v>
      </c>
      <c r="BC65" s="144">
        <f t="shared" si="107"/>
        <v>0</v>
      </c>
      <c r="BD65" s="144">
        <f t="shared" si="107"/>
        <v>0</v>
      </c>
      <c r="BE65" s="144">
        <f t="shared" si="107"/>
        <v>0</v>
      </c>
      <c r="BF65" s="144">
        <f t="shared" si="107"/>
        <v>0</v>
      </c>
      <c r="BG65" s="144">
        <f t="shared" si="107"/>
        <v>0</v>
      </c>
      <c r="BH65" s="144">
        <f t="shared" si="107"/>
        <v>0</v>
      </c>
      <c r="BI65" s="144">
        <f t="shared" si="107"/>
        <v>0</v>
      </c>
      <c r="BJ65" s="144">
        <f t="shared" si="107"/>
        <v>0</v>
      </c>
      <c r="BK65" s="144">
        <f t="shared" si="107"/>
        <v>0</v>
      </c>
      <c r="BL65" s="144">
        <f t="shared" si="107"/>
        <v>0</v>
      </c>
      <c r="BM65" s="144">
        <f t="shared" si="107"/>
        <v>0</v>
      </c>
      <c r="BN65" s="723">
        <f t="shared" si="13"/>
        <v>0</v>
      </c>
      <c r="BO65" s="723"/>
      <c r="BP65" s="723">
        <f t="shared" si="14"/>
        <v>0</v>
      </c>
      <c r="BQ65" s="449"/>
      <c r="BR65" s="128"/>
      <c r="BS65" s="128"/>
      <c r="BT65" s="128"/>
      <c r="BU65" s="128"/>
      <c r="BV65" s="128"/>
    </row>
    <row r="66" spans="1:267" ht="30" x14ac:dyDescent="0.25">
      <c r="A66" s="159">
        <v>1</v>
      </c>
      <c r="B66" s="160" t="s">
        <v>299</v>
      </c>
      <c r="C66" s="148">
        <f>+D66+E66</f>
        <v>510</v>
      </c>
      <c r="D66" s="140"/>
      <c r="E66" s="141">
        <v>510</v>
      </c>
      <c r="F66" s="145">
        <f>+G66+AI66</f>
        <v>0</v>
      </c>
      <c r="G66" s="145">
        <f>SUM(H66:AH66)</f>
        <v>0</v>
      </c>
      <c r="H66" s="141"/>
      <c r="I66" s="141"/>
      <c r="J66" s="141"/>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5">
        <f>SUM(AJ66:BM66)</f>
        <v>0</v>
      </c>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674">
        <f t="shared" si="13"/>
        <v>0</v>
      </c>
      <c r="BO66" s="674"/>
      <c r="BP66" s="674">
        <f t="shared" si="14"/>
        <v>0</v>
      </c>
      <c r="BQ66" s="449"/>
      <c r="BR66" s="128"/>
      <c r="BS66" s="128"/>
      <c r="BT66" s="128"/>
      <c r="BU66" s="128"/>
      <c r="BV66" s="128"/>
    </row>
    <row r="67" spans="1:267" x14ac:dyDescent="0.25">
      <c r="A67" s="715">
        <v>3</v>
      </c>
      <c r="B67" s="751" t="s">
        <v>638</v>
      </c>
      <c r="C67" s="271">
        <f t="shared" ref="C67:BM67" si="108">+C68</f>
        <v>80.058999999999997</v>
      </c>
      <c r="D67" s="271">
        <f t="shared" si="108"/>
        <v>0</v>
      </c>
      <c r="E67" s="271">
        <f t="shared" si="108"/>
        <v>80.058999999999997</v>
      </c>
      <c r="F67" s="271">
        <f t="shared" si="108"/>
        <v>0</v>
      </c>
      <c r="G67" s="271">
        <f t="shared" si="108"/>
        <v>0</v>
      </c>
      <c r="H67" s="271">
        <f t="shared" si="108"/>
        <v>0</v>
      </c>
      <c r="I67" s="271">
        <f t="shared" si="108"/>
        <v>0</v>
      </c>
      <c r="J67" s="271">
        <f t="shared" si="108"/>
        <v>0</v>
      </c>
      <c r="K67" s="271">
        <f t="shared" si="108"/>
        <v>0</v>
      </c>
      <c r="L67" s="271">
        <f t="shared" si="108"/>
        <v>0</v>
      </c>
      <c r="M67" s="271">
        <f t="shared" si="108"/>
        <v>0</v>
      </c>
      <c r="N67" s="271">
        <f t="shared" si="108"/>
        <v>0</v>
      </c>
      <c r="O67" s="271">
        <f t="shared" si="108"/>
        <v>0</v>
      </c>
      <c r="P67" s="271">
        <f t="shared" si="108"/>
        <v>0</v>
      </c>
      <c r="Q67" s="271">
        <f t="shared" si="108"/>
        <v>0</v>
      </c>
      <c r="R67" s="271">
        <f t="shared" si="108"/>
        <v>0</v>
      </c>
      <c r="S67" s="271">
        <f t="shared" si="108"/>
        <v>0</v>
      </c>
      <c r="T67" s="271">
        <f t="shared" si="108"/>
        <v>0</v>
      </c>
      <c r="U67" s="271">
        <f t="shared" si="108"/>
        <v>0</v>
      </c>
      <c r="V67" s="271">
        <f t="shared" si="108"/>
        <v>0</v>
      </c>
      <c r="W67" s="271">
        <f t="shared" si="108"/>
        <v>0</v>
      </c>
      <c r="X67" s="271">
        <f t="shared" si="108"/>
        <v>0</v>
      </c>
      <c r="Y67" s="271">
        <f t="shared" si="108"/>
        <v>0</v>
      </c>
      <c r="Z67" s="271">
        <f t="shared" si="108"/>
        <v>0</v>
      </c>
      <c r="AA67" s="271">
        <f t="shared" si="108"/>
        <v>0</v>
      </c>
      <c r="AB67" s="271">
        <f t="shared" si="108"/>
        <v>0</v>
      </c>
      <c r="AC67" s="271">
        <f t="shared" si="108"/>
        <v>0</v>
      </c>
      <c r="AD67" s="271">
        <f t="shared" si="108"/>
        <v>0</v>
      </c>
      <c r="AE67" s="271">
        <f t="shared" si="108"/>
        <v>0</v>
      </c>
      <c r="AF67" s="271">
        <f t="shared" si="108"/>
        <v>0</v>
      </c>
      <c r="AG67" s="271">
        <f t="shared" si="108"/>
        <v>0</v>
      </c>
      <c r="AH67" s="271">
        <f t="shared" si="108"/>
        <v>0</v>
      </c>
      <c r="AI67" s="271">
        <f t="shared" si="108"/>
        <v>0</v>
      </c>
      <c r="AJ67" s="271">
        <f t="shared" si="108"/>
        <v>0</v>
      </c>
      <c r="AK67" s="271">
        <f t="shared" si="108"/>
        <v>0</v>
      </c>
      <c r="AL67" s="271">
        <f t="shared" si="108"/>
        <v>0</v>
      </c>
      <c r="AM67" s="271">
        <f t="shared" si="108"/>
        <v>0</v>
      </c>
      <c r="AN67" s="271">
        <f t="shared" si="108"/>
        <v>0</v>
      </c>
      <c r="AO67" s="271">
        <f t="shared" si="108"/>
        <v>0</v>
      </c>
      <c r="AP67" s="271">
        <f t="shared" si="108"/>
        <v>0</v>
      </c>
      <c r="AQ67" s="271">
        <f t="shared" si="108"/>
        <v>0</v>
      </c>
      <c r="AR67" s="271">
        <f t="shared" si="108"/>
        <v>0</v>
      </c>
      <c r="AS67" s="271">
        <f t="shared" si="108"/>
        <v>0</v>
      </c>
      <c r="AT67" s="271">
        <f t="shared" si="108"/>
        <v>0</v>
      </c>
      <c r="AU67" s="271">
        <f t="shared" si="108"/>
        <v>0</v>
      </c>
      <c r="AV67" s="271">
        <f t="shared" si="108"/>
        <v>0</v>
      </c>
      <c r="AW67" s="271">
        <f t="shared" si="108"/>
        <v>0</v>
      </c>
      <c r="AX67" s="271">
        <f t="shared" si="108"/>
        <v>0</v>
      </c>
      <c r="AY67" s="271">
        <f t="shared" si="108"/>
        <v>0</v>
      </c>
      <c r="AZ67" s="271">
        <f t="shared" si="108"/>
        <v>0</v>
      </c>
      <c r="BA67" s="271">
        <f t="shared" si="108"/>
        <v>0</v>
      </c>
      <c r="BB67" s="271">
        <f t="shared" si="108"/>
        <v>0</v>
      </c>
      <c r="BC67" s="271">
        <f t="shared" si="108"/>
        <v>0</v>
      </c>
      <c r="BD67" s="271">
        <f t="shared" si="108"/>
        <v>0</v>
      </c>
      <c r="BE67" s="271">
        <f t="shared" si="108"/>
        <v>0</v>
      </c>
      <c r="BF67" s="271">
        <f t="shared" si="108"/>
        <v>0</v>
      </c>
      <c r="BG67" s="271">
        <f t="shared" si="108"/>
        <v>0</v>
      </c>
      <c r="BH67" s="271">
        <f t="shared" si="108"/>
        <v>0</v>
      </c>
      <c r="BI67" s="271">
        <f t="shared" si="108"/>
        <v>0</v>
      </c>
      <c r="BJ67" s="271">
        <f t="shared" si="108"/>
        <v>0</v>
      </c>
      <c r="BK67" s="271">
        <f t="shared" si="108"/>
        <v>0</v>
      </c>
      <c r="BL67" s="271">
        <f t="shared" si="108"/>
        <v>0</v>
      </c>
      <c r="BM67" s="271">
        <f t="shared" si="108"/>
        <v>0</v>
      </c>
      <c r="BN67" s="675">
        <f>+F67/C67*100</f>
        <v>0</v>
      </c>
      <c r="BO67" s="675"/>
      <c r="BP67" s="675">
        <f>+AI67/E67*100</f>
        <v>0</v>
      </c>
      <c r="BQ67" s="738"/>
      <c r="BR67" s="128"/>
      <c r="BS67" s="128"/>
      <c r="BT67" s="128"/>
      <c r="BU67" s="128"/>
      <c r="BV67" s="128"/>
    </row>
    <row r="68" spans="1:267" ht="30" x14ac:dyDescent="0.25">
      <c r="A68" s="159" t="s">
        <v>6</v>
      </c>
      <c r="B68" s="752" t="s">
        <v>639</v>
      </c>
      <c r="C68" s="140">
        <f>+D68+E68</f>
        <v>80.058999999999997</v>
      </c>
      <c r="D68" s="140"/>
      <c r="E68" s="141">
        <f>+E69</f>
        <v>80.058999999999997</v>
      </c>
      <c r="F68" s="145">
        <f>+G68+AI68</f>
        <v>0</v>
      </c>
      <c r="G68" s="145">
        <f>SUM(H68:AH68)</f>
        <v>0</v>
      </c>
      <c r="H68" s="141"/>
      <c r="I68" s="141"/>
      <c r="J68" s="141"/>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5">
        <f>SUM(AJ68:BM68)</f>
        <v>0</v>
      </c>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674">
        <f>+F68/C68*100</f>
        <v>0</v>
      </c>
      <c r="BO68" s="674"/>
      <c r="BP68" s="674">
        <f>+AI68/E68*100</f>
        <v>0</v>
      </c>
      <c r="BQ68" s="738"/>
      <c r="BR68" s="128"/>
      <c r="BS68" s="128"/>
      <c r="BT68" s="128"/>
      <c r="BU68" s="128"/>
      <c r="BV68" s="128"/>
    </row>
    <row r="69" spans="1:267" x14ac:dyDescent="0.25">
      <c r="A69" s="170">
        <v>1</v>
      </c>
      <c r="B69" s="183" t="s">
        <v>641</v>
      </c>
      <c r="C69" s="140">
        <f>+D69+E69</f>
        <v>80.058999999999997</v>
      </c>
      <c r="D69" s="144"/>
      <c r="E69" s="273">
        <v>80.058999999999997</v>
      </c>
      <c r="F69" s="145">
        <f>+G69+AI69</f>
        <v>0</v>
      </c>
      <c r="G69" s="145">
        <f>SUM(H69:AH69)</f>
        <v>0</v>
      </c>
      <c r="H69" s="141"/>
      <c r="I69" s="141"/>
      <c r="J69" s="141"/>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5">
        <f>SUM(AJ69:BM69)</f>
        <v>0</v>
      </c>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c r="BH69" s="141"/>
      <c r="BI69" s="141"/>
      <c r="BJ69" s="141"/>
      <c r="BK69" s="141"/>
      <c r="BL69" s="141"/>
      <c r="BM69" s="141"/>
      <c r="BN69" s="674">
        <f>+F69/C69*100</f>
        <v>0</v>
      </c>
      <c r="BO69" s="674"/>
      <c r="BP69" s="674">
        <f>+AI69/E69*100</f>
        <v>0</v>
      </c>
      <c r="BQ69" s="738"/>
      <c r="BR69" s="128"/>
      <c r="BS69" s="128"/>
      <c r="BT69" s="128"/>
      <c r="BU69" s="128"/>
      <c r="BV69" s="128"/>
    </row>
    <row r="70" spans="1:267" x14ac:dyDescent="0.25">
      <c r="A70" s="154" t="s">
        <v>110</v>
      </c>
      <c r="B70" s="161" t="s">
        <v>123</v>
      </c>
      <c r="C70" s="142">
        <f>+C71+C76</f>
        <v>3358.0340000000001</v>
      </c>
      <c r="D70" s="142">
        <f>+D71+D76</f>
        <v>821</v>
      </c>
      <c r="E70" s="142">
        <f>+E71+E76</f>
        <v>2537.0340000000001</v>
      </c>
      <c r="F70" s="142">
        <f>+F71+F76</f>
        <v>818.45</v>
      </c>
      <c r="G70" s="142">
        <f>+G71+G76</f>
        <v>818.45</v>
      </c>
      <c r="H70" s="142">
        <f t="shared" ref="H70:O70" si="109">+H71+H76</f>
        <v>0</v>
      </c>
      <c r="I70" s="142">
        <f t="shared" si="109"/>
        <v>0</v>
      </c>
      <c r="J70" s="142">
        <f t="shared" si="109"/>
        <v>0</v>
      </c>
      <c r="K70" s="142">
        <f t="shared" si="109"/>
        <v>0</v>
      </c>
      <c r="L70" s="142">
        <f t="shared" si="109"/>
        <v>0</v>
      </c>
      <c r="M70" s="142">
        <f t="shared" si="109"/>
        <v>0</v>
      </c>
      <c r="N70" s="142">
        <f t="shared" si="109"/>
        <v>200</v>
      </c>
      <c r="O70" s="142">
        <f t="shared" si="109"/>
        <v>0</v>
      </c>
      <c r="P70" s="142">
        <f t="shared" ref="P70:AI70" si="110">+P71+P76</f>
        <v>0</v>
      </c>
      <c r="Q70" s="142">
        <f t="shared" si="110"/>
        <v>0</v>
      </c>
      <c r="R70" s="142">
        <f t="shared" si="110"/>
        <v>618.45000000000005</v>
      </c>
      <c r="S70" s="142">
        <f t="shared" si="110"/>
        <v>0</v>
      </c>
      <c r="T70" s="142">
        <f>+T71+T76</f>
        <v>0</v>
      </c>
      <c r="U70" s="142">
        <f>+U71+U76</f>
        <v>0</v>
      </c>
      <c r="V70" s="142">
        <f>+V71+V76</f>
        <v>0</v>
      </c>
      <c r="W70" s="142">
        <f>+W71+W76</f>
        <v>0</v>
      </c>
      <c r="X70" s="142">
        <f>+X71+X76</f>
        <v>0</v>
      </c>
      <c r="Y70" s="142">
        <f t="shared" ref="Y70:AG70" si="111">+Y71+Y76</f>
        <v>0</v>
      </c>
      <c r="Z70" s="142">
        <f t="shared" si="111"/>
        <v>0</v>
      </c>
      <c r="AA70" s="142">
        <f t="shared" si="111"/>
        <v>0</v>
      </c>
      <c r="AB70" s="142">
        <f t="shared" si="111"/>
        <v>0</v>
      </c>
      <c r="AC70" s="142">
        <f t="shared" si="111"/>
        <v>0</v>
      </c>
      <c r="AD70" s="142">
        <f t="shared" si="111"/>
        <v>0</v>
      </c>
      <c r="AE70" s="142">
        <f t="shared" si="111"/>
        <v>0</v>
      </c>
      <c r="AF70" s="142">
        <f t="shared" si="111"/>
        <v>0</v>
      </c>
      <c r="AG70" s="142">
        <f t="shared" si="111"/>
        <v>0</v>
      </c>
      <c r="AH70" s="142">
        <f t="shared" si="110"/>
        <v>0</v>
      </c>
      <c r="AI70" s="142">
        <f t="shared" si="110"/>
        <v>0</v>
      </c>
      <c r="AJ70" s="142">
        <f t="shared" ref="AJ70:AQ70" si="112">+AJ71+AJ76</f>
        <v>0</v>
      </c>
      <c r="AK70" s="142">
        <f t="shared" si="112"/>
        <v>0</v>
      </c>
      <c r="AL70" s="142">
        <f t="shared" si="112"/>
        <v>0</v>
      </c>
      <c r="AM70" s="142">
        <f t="shared" si="112"/>
        <v>0</v>
      </c>
      <c r="AN70" s="142">
        <f t="shared" si="112"/>
        <v>0</v>
      </c>
      <c r="AO70" s="142">
        <f t="shared" si="112"/>
        <v>0</v>
      </c>
      <c r="AP70" s="142">
        <f t="shared" si="112"/>
        <v>0</v>
      </c>
      <c r="AQ70" s="142">
        <f t="shared" si="112"/>
        <v>0</v>
      </c>
      <c r="AR70" s="142">
        <f t="shared" ref="AR70:BM70" si="113">+AR71+AR76</f>
        <v>0</v>
      </c>
      <c r="AS70" s="142">
        <f t="shared" si="113"/>
        <v>0</v>
      </c>
      <c r="AT70" s="142">
        <f t="shared" si="113"/>
        <v>0</v>
      </c>
      <c r="AU70" s="142">
        <f t="shared" si="113"/>
        <v>0</v>
      </c>
      <c r="AV70" s="142">
        <f t="shared" si="113"/>
        <v>0</v>
      </c>
      <c r="AW70" s="142">
        <f t="shared" si="113"/>
        <v>0</v>
      </c>
      <c r="AX70" s="142">
        <f t="shared" si="113"/>
        <v>0</v>
      </c>
      <c r="AY70" s="142">
        <f t="shared" si="113"/>
        <v>0</v>
      </c>
      <c r="AZ70" s="142">
        <f t="shared" si="113"/>
        <v>0</v>
      </c>
      <c r="BA70" s="142">
        <f t="shared" si="113"/>
        <v>0</v>
      </c>
      <c r="BB70" s="142">
        <f t="shared" si="113"/>
        <v>0</v>
      </c>
      <c r="BC70" s="142">
        <f t="shared" ref="BC70:BL70" si="114">+BC71+BC76</f>
        <v>0</v>
      </c>
      <c r="BD70" s="142">
        <f t="shared" si="114"/>
        <v>0</v>
      </c>
      <c r="BE70" s="142">
        <f t="shared" si="114"/>
        <v>0</v>
      </c>
      <c r="BF70" s="142">
        <f t="shared" si="114"/>
        <v>0</v>
      </c>
      <c r="BG70" s="142">
        <f t="shared" si="114"/>
        <v>0</v>
      </c>
      <c r="BH70" s="142">
        <f t="shared" si="114"/>
        <v>0</v>
      </c>
      <c r="BI70" s="142">
        <f t="shared" si="114"/>
        <v>0</v>
      </c>
      <c r="BJ70" s="142">
        <f t="shared" si="114"/>
        <v>0</v>
      </c>
      <c r="BK70" s="142">
        <f t="shared" si="114"/>
        <v>0</v>
      </c>
      <c r="BL70" s="142">
        <f t="shared" si="114"/>
        <v>0</v>
      </c>
      <c r="BM70" s="142">
        <f t="shared" si="113"/>
        <v>0</v>
      </c>
      <c r="BN70" s="756">
        <f t="shared" si="13"/>
        <v>24.372891995733216</v>
      </c>
      <c r="BO70" s="724">
        <f>+G70/D70*100</f>
        <v>99.689403166869667</v>
      </c>
      <c r="BP70" s="724">
        <f t="shared" si="14"/>
        <v>0</v>
      </c>
      <c r="BQ70" s="155"/>
      <c r="BR70" s="128"/>
      <c r="BS70" s="128"/>
      <c r="BT70" s="128"/>
      <c r="BU70" s="128"/>
      <c r="BV70" s="128"/>
    </row>
    <row r="71" spans="1:267" x14ac:dyDescent="0.25">
      <c r="A71" s="156">
        <v>1</v>
      </c>
      <c r="B71" s="157" t="s">
        <v>50</v>
      </c>
      <c r="C71" s="143">
        <f>+C73+C74</f>
        <v>600</v>
      </c>
      <c r="D71" s="143">
        <f>+D73+D74</f>
        <v>200</v>
      </c>
      <c r="E71" s="143">
        <f>+E73+E74</f>
        <v>400</v>
      </c>
      <c r="F71" s="143">
        <f>+F73+F74</f>
        <v>200</v>
      </c>
      <c r="G71" s="143">
        <f>+G73+G74</f>
        <v>200</v>
      </c>
      <c r="H71" s="143">
        <f t="shared" ref="H71:O71" si="115">+H73+H74</f>
        <v>0</v>
      </c>
      <c r="I71" s="143">
        <f t="shared" si="115"/>
        <v>0</v>
      </c>
      <c r="J71" s="143">
        <f t="shared" si="115"/>
        <v>0</v>
      </c>
      <c r="K71" s="143">
        <f t="shared" si="115"/>
        <v>0</v>
      </c>
      <c r="L71" s="143">
        <f t="shared" si="115"/>
        <v>0</v>
      </c>
      <c r="M71" s="143">
        <f t="shared" si="115"/>
        <v>0</v>
      </c>
      <c r="N71" s="143">
        <f t="shared" si="115"/>
        <v>200</v>
      </c>
      <c r="O71" s="143">
        <f t="shared" si="115"/>
        <v>0</v>
      </c>
      <c r="P71" s="143">
        <f t="shared" ref="P71:AI71" si="116">+P73+P74</f>
        <v>0</v>
      </c>
      <c r="Q71" s="143">
        <f t="shared" si="116"/>
        <v>0</v>
      </c>
      <c r="R71" s="143">
        <f t="shared" si="116"/>
        <v>0</v>
      </c>
      <c r="S71" s="143">
        <f t="shared" si="116"/>
        <v>0</v>
      </c>
      <c r="T71" s="143">
        <f>+T73+T74</f>
        <v>0</v>
      </c>
      <c r="U71" s="143">
        <f>+U73+U74</f>
        <v>0</v>
      </c>
      <c r="V71" s="143">
        <f>+V73+V74</f>
        <v>0</v>
      </c>
      <c r="W71" s="143">
        <f>+W73+W74</f>
        <v>0</v>
      </c>
      <c r="X71" s="143">
        <f>+X73+X74</f>
        <v>0</v>
      </c>
      <c r="Y71" s="143">
        <f t="shared" ref="Y71:AG71" si="117">+Y73+Y74</f>
        <v>0</v>
      </c>
      <c r="Z71" s="143">
        <f t="shared" si="117"/>
        <v>0</v>
      </c>
      <c r="AA71" s="143">
        <f t="shared" si="117"/>
        <v>0</v>
      </c>
      <c r="AB71" s="143">
        <f t="shared" si="117"/>
        <v>0</v>
      </c>
      <c r="AC71" s="143">
        <f t="shared" si="117"/>
        <v>0</v>
      </c>
      <c r="AD71" s="143">
        <f t="shared" si="117"/>
        <v>0</v>
      </c>
      <c r="AE71" s="143">
        <f t="shared" si="117"/>
        <v>0</v>
      </c>
      <c r="AF71" s="143">
        <f t="shared" si="117"/>
        <v>0</v>
      </c>
      <c r="AG71" s="1097">
        <f t="shared" si="117"/>
        <v>0</v>
      </c>
      <c r="AH71" s="143">
        <f t="shared" si="116"/>
        <v>0</v>
      </c>
      <c r="AI71" s="143">
        <f t="shared" si="116"/>
        <v>0</v>
      </c>
      <c r="AJ71" s="143">
        <f t="shared" ref="AJ71:AQ71" si="118">+AJ73+AJ74</f>
        <v>0</v>
      </c>
      <c r="AK71" s="143">
        <f t="shared" si="118"/>
        <v>0</v>
      </c>
      <c r="AL71" s="143">
        <f t="shared" si="118"/>
        <v>0</v>
      </c>
      <c r="AM71" s="143">
        <f t="shared" si="118"/>
        <v>0</v>
      </c>
      <c r="AN71" s="143">
        <f t="shared" si="118"/>
        <v>0</v>
      </c>
      <c r="AO71" s="143">
        <f t="shared" si="118"/>
        <v>0</v>
      </c>
      <c r="AP71" s="143">
        <f t="shared" si="118"/>
        <v>0</v>
      </c>
      <c r="AQ71" s="143">
        <f t="shared" si="118"/>
        <v>0</v>
      </c>
      <c r="AR71" s="143">
        <f t="shared" ref="AR71:BM71" si="119">+AR73+AR74</f>
        <v>0</v>
      </c>
      <c r="AS71" s="143">
        <f t="shared" si="119"/>
        <v>0</v>
      </c>
      <c r="AT71" s="143">
        <f t="shared" si="119"/>
        <v>0</v>
      </c>
      <c r="AU71" s="143">
        <f t="shared" si="119"/>
        <v>0</v>
      </c>
      <c r="AV71" s="143">
        <f t="shared" si="119"/>
        <v>0</v>
      </c>
      <c r="AW71" s="143">
        <f t="shared" si="119"/>
        <v>0</v>
      </c>
      <c r="AX71" s="143">
        <f t="shared" si="119"/>
        <v>0</v>
      </c>
      <c r="AY71" s="143">
        <f t="shared" si="119"/>
        <v>0</v>
      </c>
      <c r="AZ71" s="143">
        <f t="shared" si="119"/>
        <v>0</v>
      </c>
      <c r="BA71" s="143">
        <f t="shared" si="119"/>
        <v>0</v>
      </c>
      <c r="BB71" s="143">
        <f t="shared" si="119"/>
        <v>0</v>
      </c>
      <c r="BC71" s="143">
        <f t="shared" ref="BC71:BL71" si="120">+BC73+BC74</f>
        <v>0</v>
      </c>
      <c r="BD71" s="143">
        <f t="shared" si="120"/>
        <v>0</v>
      </c>
      <c r="BE71" s="143">
        <f t="shared" si="120"/>
        <v>0</v>
      </c>
      <c r="BF71" s="143">
        <f t="shared" si="120"/>
        <v>0</v>
      </c>
      <c r="BG71" s="143">
        <f t="shared" si="120"/>
        <v>0</v>
      </c>
      <c r="BH71" s="143">
        <f t="shared" si="120"/>
        <v>0</v>
      </c>
      <c r="BI71" s="143">
        <f t="shared" si="120"/>
        <v>0</v>
      </c>
      <c r="BJ71" s="143">
        <f t="shared" si="120"/>
        <v>0</v>
      </c>
      <c r="BK71" s="143">
        <f t="shared" si="120"/>
        <v>0</v>
      </c>
      <c r="BL71" s="1097">
        <f t="shared" si="120"/>
        <v>0</v>
      </c>
      <c r="BM71" s="143">
        <f t="shared" si="119"/>
        <v>0</v>
      </c>
      <c r="BN71" s="723">
        <f t="shared" si="13"/>
        <v>33.333333333333329</v>
      </c>
      <c r="BO71" s="723">
        <f>+G71/D71*100</f>
        <v>100</v>
      </c>
      <c r="BP71" s="723">
        <f t="shared" si="14"/>
        <v>0</v>
      </c>
      <c r="BQ71" s="449"/>
      <c r="BR71" s="128"/>
      <c r="BS71" s="128"/>
      <c r="BT71" s="128"/>
      <c r="BU71" s="128"/>
      <c r="BV71" s="128"/>
    </row>
    <row r="72" spans="1:267" x14ac:dyDescent="0.25">
      <c r="A72" s="186" t="s">
        <v>6</v>
      </c>
      <c r="B72" s="158" t="s">
        <v>94</v>
      </c>
      <c r="C72" s="144">
        <f t="shared" ref="C72:BM72" si="121">SUM(C73:C73)</f>
        <v>400</v>
      </c>
      <c r="D72" s="144">
        <f t="shared" si="121"/>
        <v>200</v>
      </c>
      <c r="E72" s="144">
        <f t="shared" si="121"/>
        <v>200</v>
      </c>
      <c r="F72" s="144">
        <f t="shared" si="121"/>
        <v>200</v>
      </c>
      <c r="G72" s="144">
        <f t="shared" si="121"/>
        <v>200</v>
      </c>
      <c r="H72" s="144">
        <f t="shared" si="121"/>
        <v>0</v>
      </c>
      <c r="I72" s="144">
        <f t="shared" si="121"/>
        <v>0</v>
      </c>
      <c r="J72" s="144">
        <f t="shared" si="121"/>
        <v>0</v>
      </c>
      <c r="K72" s="144">
        <f t="shared" si="121"/>
        <v>0</v>
      </c>
      <c r="L72" s="144">
        <f t="shared" si="121"/>
        <v>0</v>
      </c>
      <c r="M72" s="144">
        <f t="shared" si="121"/>
        <v>0</v>
      </c>
      <c r="N72" s="144">
        <f t="shared" si="121"/>
        <v>200</v>
      </c>
      <c r="O72" s="144">
        <f t="shared" si="121"/>
        <v>0</v>
      </c>
      <c r="P72" s="144">
        <f t="shared" si="121"/>
        <v>0</v>
      </c>
      <c r="Q72" s="144">
        <f t="shared" si="121"/>
        <v>0</v>
      </c>
      <c r="R72" s="144">
        <f t="shared" si="121"/>
        <v>0</v>
      </c>
      <c r="S72" s="144">
        <f t="shared" si="121"/>
        <v>0</v>
      </c>
      <c r="T72" s="144">
        <f t="shared" si="121"/>
        <v>0</v>
      </c>
      <c r="U72" s="144">
        <f t="shared" si="121"/>
        <v>0</v>
      </c>
      <c r="V72" s="144">
        <f t="shared" si="121"/>
        <v>0</v>
      </c>
      <c r="W72" s="144">
        <f t="shared" si="121"/>
        <v>0</v>
      </c>
      <c r="X72" s="144">
        <f t="shared" si="121"/>
        <v>0</v>
      </c>
      <c r="Y72" s="144">
        <f t="shared" si="121"/>
        <v>0</v>
      </c>
      <c r="Z72" s="144">
        <f t="shared" si="121"/>
        <v>0</v>
      </c>
      <c r="AA72" s="144">
        <f t="shared" si="121"/>
        <v>0</v>
      </c>
      <c r="AB72" s="144">
        <f t="shared" si="121"/>
        <v>0</v>
      </c>
      <c r="AC72" s="144">
        <f t="shared" si="121"/>
        <v>0</v>
      </c>
      <c r="AD72" s="144">
        <f t="shared" si="121"/>
        <v>0</v>
      </c>
      <c r="AE72" s="144">
        <f t="shared" si="121"/>
        <v>0</v>
      </c>
      <c r="AF72" s="144">
        <f t="shared" si="121"/>
        <v>0</v>
      </c>
      <c r="AG72" s="144">
        <f t="shared" si="121"/>
        <v>0</v>
      </c>
      <c r="AH72" s="144">
        <f t="shared" si="121"/>
        <v>0</v>
      </c>
      <c r="AI72" s="144">
        <f t="shared" si="121"/>
        <v>0</v>
      </c>
      <c r="AJ72" s="144">
        <f t="shared" si="121"/>
        <v>0</v>
      </c>
      <c r="AK72" s="144">
        <f t="shared" si="121"/>
        <v>0</v>
      </c>
      <c r="AL72" s="144">
        <f t="shared" si="121"/>
        <v>0</v>
      </c>
      <c r="AM72" s="144">
        <f t="shared" si="121"/>
        <v>0</v>
      </c>
      <c r="AN72" s="144">
        <f t="shared" si="121"/>
        <v>0</v>
      </c>
      <c r="AO72" s="144">
        <f t="shared" si="121"/>
        <v>0</v>
      </c>
      <c r="AP72" s="144">
        <f t="shared" si="121"/>
        <v>0</v>
      </c>
      <c r="AQ72" s="144">
        <f t="shared" si="121"/>
        <v>0</v>
      </c>
      <c r="AR72" s="144">
        <f t="shared" si="121"/>
        <v>0</v>
      </c>
      <c r="AS72" s="144">
        <f t="shared" si="121"/>
        <v>0</v>
      </c>
      <c r="AT72" s="144">
        <f t="shared" si="121"/>
        <v>0</v>
      </c>
      <c r="AU72" s="144">
        <f t="shared" si="121"/>
        <v>0</v>
      </c>
      <c r="AV72" s="144">
        <f t="shared" si="121"/>
        <v>0</v>
      </c>
      <c r="AW72" s="144">
        <f t="shared" si="121"/>
        <v>0</v>
      </c>
      <c r="AX72" s="144">
        <f t="shared" si="121"/>
        <v>0</v>
      </c>
      <c r="AY72" s="144">
        <f t="shared" si="121"/>
        <v>0</v>
      </c>
      <c r="AZ72" s="144">
        <f t="shared" si="121"/>
        <v>0</v>
      </c>
      <c r="BA72" s="144">
        <f t="shared" si="121"/>
        <v>0</v>
      </c>
      <c r="BB72" s="144">
        <f t="shared" si="121"/>
        <v>0</v>
      </c>
      <c r="BC72" s="144">
        <f t="shared" si="121"/>
        <v>0</v>
      </c>
      <c r="BD72" s="144">
        <f t="shared" si="121"/>
        <v>0</v>
      </c>
      <c r="BE72" s="144">
        <f t="shared" si="121"/>
        <v>0</v>
      </c>
      <c r="BF72" s="144">
        <f t="shared" si="121"/>
        <v>0</v>
      </c>
      <c r="BG72" s="144">
        <f t="shared" si="121"/>
        <v>0</v>
      </c>
      <c r="BH72" s="144">
        <f t="shared" si="121"/>
        <v>0</v>
      </c>
      <c r="BI72" s="144">
        <f t="shared" si="121"/>
        <v>0</v>
      </c>
      <c r="BJ72" s="144">
        <f t="shared" si="121"/>
        <v>0</v>
      </c>
      <c r="BK72" s="144">
        <f t="shared" si="121"/>
        <v>0</v>
      </c>
      <c r="BL72" s="144">
        <f t="shared" si="121"/>
        <v>0</v>
      </c>
      <c r="BM72" s="144">
        <f t="shared" si="121"/>
        <v>0</v>
      </c>
      <c r="BN72" s="723">
        <f t="shared" si="13"/>
        <v>50</v>
      </c>
      <c r="BO72" s="723">
        <f>+G72/D72*100</f>
        <v>100</v>
      </c>
      <c r="BP72" s="723">
        <f t="shared" si="14"/>
        <v>0</v>
      </c>
      <c r="BQ72" s="449"/>
      <c r="BR72" s="128"/>
      <c r="BS72" s="128"/>
      <c r="BT72" s="128"/>
      <c r="BU72" s="128"/>
      <c r="BV72" s="128"/>
    </row>
    <row r="73" spans="1:267" x14ac:dyDescent="0.25">
      <c r="A73" s="159">
        <v>1</v>
      </c>
      <c r="B73" s="160" t="s">
        <v>55</v>
      </c>
      <c r="C73" s="140">
        <f>+D73+E73</f>
        <v>400</v>
      </c>
      <c r="D73" s="140">
        <v>200</v>
      </c>
      <c r="E73" s="141">
        <v>200</v>
      </c>
      <c r="F73" s="145">
        <f>+G73+AI73</f>
        <v>200</v>
      </c>
      <c r="G73" s="145">
        <f>SUM(H73:AH73)</f>
        <v>200</v>
      </c>
      <c r="H73" s="141"/>
      <c r="I73" s="141"/>
      <c r="J73" s="141"/>
      <c r="K73" s="141"/>
      <c r="L73" s="141"/>
      <c r="M73" s="141"/>
      <c r="N73" s="140">
        <v>200</v>
      </c>
      <c r="O73" s="141"/>
      <c r="P73" s="141"/>
      <c r="Q73" s="141"/>
      <c r="R73" s="141"/>
      <c r="S73" s="141"/>
      <c r="T73" s="141"/>
      <c r="U73" s="141"/>
      <c r="V73" s="141"/>
      <c r="W73" s="141"/>
      <c r="X73" s="141"/>
      <c r="Y73" s="141"/>
      <c r="Z73" s="141"/>
      <c r="AA73" s="141"/>
      <c r="AB73" s="141"/>
      <c r="AC73" s="141"/>
      <c r="AD73" s="141"/>
      <c r="AE73" s="141"/>
      <c r="AF73" s="141"/>
      <c r="AG73" s="141"/>
      <c r="AH73" s="141"/>
      <c r="AI73" s="145">
        <f>SUM(AJ73:BM73)</f>
        <v>0</v>
      </c>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c r="BG73" s="141"/>
      <c r="BH73" s="141"/>
      <c r="BI73" s="141"/>
      <c r="BJ73" s="141"/>
      <c r="BK73" s="141"/>
      <c r="BL73" s="141"/>
      <c r="BM73" s="141"/>
      <c r="BN73" s="674">
        <f t="shared" si="13"/>
        <v>50</v>
      </c>
      <c r="BO73" s="674">
        <f>+G73/D73*100</f>
        <v>100</v>
      </c>
      <c r="BP73" s="674">
        <f t="shared" si="14"/>
        <v>0</v>
      </c>
      <c r="BQ73" s="449"/>
      <c r="BR73" s="128"/>
      <c r="BS73" s="128"/>
      <c r="BT73" s="128"/>
      <c r="BU73" s="128"/>
      <c r="BV73" s="128"/>
    </row>
    <row r="74" spans="1:267" s="131" customFormat="1" x14ac:dyDescent="0.25">
      <c r="A74" s="163" t="s">
        <v>6</v>
      </c>
      <c r="B74" s="162" t="s">
        <v>295</v>
      </c>
      <c r="C74" s="144">
        <f t="shared" ref="C74:BM74" si="122">SUM(C75:C75)</f>
        <v>200</v>
      </c>
      <c r="D74" s="144">
        <f t="shared" si="122"/>
        <v>0</v>
      </c>
      <c r="E74" s="144">
        <f t="shared" si="122"/>
        <v>200</v>
      </c>
      <c r="F74" s="144">
        <f t="shared" si="122"/>
        <v>0</v>
      </c>
      <c r="G74" s="144">
        <f t="shared" si="122"/>
        <v>0</v>
      </c>
      <c r="H74" s="144">
        <f t="shared" si="122"/>
        <v>0</v>
      </c>
      <c r="I74" s="144">
        <f t="shared" si="122"/>
        <v>0</v>
      </c>
      <c r="J74" s="144">
        <f t="shared" si="122"/>
        <v>0</v>
      </c>
      <c r="K74" s="144">
        <f t="shared" si="122"/>
        <v>0</v>
      </c>
      <c r="L74" s="144">
        <f t="shared" si="122"/>
        <v>0</v>
      </c>
      <c r="M74" s="144">
        <f t="shared" si="122"/>
        <v>0</v>
      </c>
      <c r="N74" s="144">
        <f t="shared" si="122"/>
        <v>0</v>
      </c>
      <c r="O74" s="144">
        <f t="shared" si="122"/>
        <v>0</v>
      </c>
      <c r="P74" s="144">
        <f t="shared" si="122"/>
        <v>0</v>
      </c>
      <c r="Q74" s="144">
        <f t="shared" si="122"/>
        <v>0</v>
      </c>
      <c r="R74" s="144">
        <f t="shared" si="122"/>
        <v>0</v>
      </c>
      <c r="S74" s="144">
        <f t="shared" si="122"/>
        <v>0</v>
      </c>
      <c r="T74" s="144">
        <f t="shared" si="122"/>
        <v>0</v>
      </c>
      <c r="U74" s="144">
        <f t="shared" si="122"/>
        <v>0</v>
      </c>
      <c r="V74" s="144">
        <f t="shared" si="122"/>
        <v>0</v>
      </c>
      <c r="W74" s="144">
        <f t="shared" si="122"/>
        <v>0</v>
      </c>
      <c r="X74" s="144">
        <f t="shared" si="122"/>
        <v>0</v>
      </c>
      <c r="Y74" s="144">
        <f t="shared" si="122"/>
        <v>0</v>
      </c>
      <c r="Z74" s="144">
        <f t="shared" si="122"/>
        <v>0</v>
      </c>
      <c r="AA74" s="144">
        <f t="shared" si="122"/>
        <v>0</v>
      </c>
      <c r="AB74" s="144">
        <f t="shared" si="122"/>
        <v>0</v>
      </c>
      <c r="AC74" s="144">
        <f t="shared" si="122"/>
        <v>0</v>
      </c>
      <c r="AD74" s="144">
        <f t="shared" si="122"/>
        <v>0</v>
      </c>
      <c r="AE74" s="144">
        <f t="shared" si="122"/>
        <v>0</v>
      </c>
      <c r="AF74" s="144">
        <f t="shared" si="122"/>
        <v>0</v>
      </c>
      <c r="AG74" s="144">
        <f t="shared" si="122"/>
        <v>0</v>
      </c>
      <c r="AH74" s="144">
        <f t="shared" si="122"/>
        <v>0</v>
      </c>
      <c r="AI74" s="144">
        <f t="shared" si="122"/>
        <v>0</v>
      </c>
      <c r="AJ74" s="144">
        <f t="shared" si="122"/>
        <v>0</v>
      </c>
      <c r="AK74" s="144">
        <f t="shared" si="122"/>
        <v>0</v>
      </c>
      <c r="AL74" s="144">
        <f t="shared" si="122"/>
        <v>0</v>
      </c>
      <c r="AM74" s="144">
        <f t="shared" si="122"/>
        <v>0</v>
      </c>
      <c r="AN74" s="144">
        <f t="shared" si="122"/>
        <v>0</v>
      </c>
      <c r="AO74" s="144">
        <f t="shared" si="122"/>
        <v>0</v>
      </c>
      <c r="AP74" s="144">
        <f t="shared" si="122"/>
        <v>0</v>
      </c>
      <c r="AQ74" s="144">
        <f t="shared" si="122"/>
        <v>0</v>
      </c>
      <c r="AR74" s="144">
        <f t="shared" si="122"/>
        <v>0</v>
      </c>
      <c r="AS74" s="144">
        <f t="shared" si="122"/>
        <v>0</v>
      </c>
      <c r="AT74" s="144">
        <f t="shared" si="122"/>
        <v>0</v>
      </c>
      <c r="AU74" s="144">
        <f t="shared" si="122"/>
        <v>0</v>
      </c>
      <c r="AV74" s="144">
        <f t="shared" si="122"/>
        <v>0</v>
      </c>
      <c r="AW74" s="144">
        <f t="shared" si="122"/>
        <v>0</v>
      </c>
      <c r="AX74" s="144">
        <f t="shared" si="122"/>
        <v>0</v>
      </c>
      <c r="AY74" s="144">
        <f t="shared" si="122"/>
        <v>0</v>
      </c>
      <c r="AZ74" s="144">
        <f t="shared" si="122"/>
        <v>0</v>
      </c>
      <c r="BA74" s="144">
        <f t="shared" si="122"/>
        <v>0</v>
      </c>
      <c r="BB74" s="144">
        <f t="shared" si="122"/>
        <v>0</v>
      </c>
      <c r="BC74" s="144">
        <f t="shared" si="122"/>
        <v>0</v>
      </c>
      <c r="BD74" s="144">
        <f t="shared" si="122"/>
        <v>0</v>
      </c>
      <c r="BE74" s="144">
        <f t="shared" si="122"/>
        <v>0</v>
      </c>
      <c r="BF74" s="144">
        <f t="shared" si="122"/>
        <v>0</v>
      </c>
      <c r="BG74" s="144">
        <f t="shared" si="122"/>
        <v>0</v>
      </c>
      <c r="BH74" s="144">
        <f t="shared" si="122"/>
        <v>0</v>
      </c>
      <c r="BI74" s="144">
        <f t="shared" si="122"/>
        <v>0</v>
      </c>
      <c r="BJ74" s="144">
        <f t="shared" si="122"/>
        <v>0</v>
      </c>
      <c r="BK74" s="144">
        <f t="shared" si="122"/>
        <v>0</v>
      </c>
      <c r="BL74" s="144">
        <f t="shared" si="122"/>
        <v>0</v>
      </c>
      <c r="BM74" s="144">
        <f t="shared" si="122"/>
        <v>0</v>
      </c>
      <c r="BN74" s="723">
        <f t="shared" si="13"/>
        <v>0</v>
      </c>
      <c r="BO74" s="723"/>
      <c r="BP74" s="723">
        <f t="shared" si="14"/>
        <v>0</v>
      </c>
      <c r="BQ74" s="177"/>
      <c r="BR74" s="130"/>
      <c r="BS74" s="130"/>
      <c r="BT74" s="130"/>
      <c r="BU74" s="130"/>
      <c r="BV74" s="130"/>
      <c r="BW74" s="130"/>
      <c r="BX74" s="130"/>
      <c r="BY74" s="130"/>
      <c r="BZ74" s="130"/>
      <c r="CA74" s="130"/>
      <c r="CB74" s="130"/>
      <c r="CC74" s="130"/>
      <c r="CD74" s="130"/>
      <c r="CE74" s="130"/>
      <c r="CF74" s="130"/>
    </row>
    <row r="75" spans="1:267" ht="30" x14ac:dyDescent="0.25">
      <c r="A75" s="159">
        <v>1</v>
      </c>
      <c r="B75" s="160" t="s">
        <v>54</v>
      </c>
      <c r="C75" s="148">
        <f>+D75+E75</f>
        <v>200</v>
      </c>
      <c r="D75" s="140"/>
      <c r="E75" s="141">
        <v>200</v>
      </c>
      <c r="F75" s="145">
        <f>+G75+AI75</f>
        <v>0</v>
      </c>
      <c r="G75" s="145">
        <f>SUM(H75:AH75)</f>
        <v>0</v>
      </c>
      <c r="H75" s="141"/>
      <c r="I75" s="141"/>
      <c r="J75" s="141"/>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5">
        <f>SUM(AJ75:BM75)</f>
        <v>0</v>
      </c>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141"/>
      <c r="BF75" s="141"/>
      <c r="BG75" s="141"/>
      <c r="BH75" s="141"/>
      <c r="BI75" s="141"/>
      <c r="BJ75" s="141"/>
      <c r="BK75" s="141"/>
      <c r="BL75" s="141"/>
      <c r="BM75" s="141"/>
      <c r="BN75" s="674">
        <f t="shared" si="13"/>
        <v>0</v>
      </c>
      <c r="BO75" s="674"/>
      <c r="BP75" s="674">
        <f t="shared" si="14"/>
        <v>0</v>
      </c>
      <c r="BQ75" s="738"/>
      <c r="BR75" s="128"/>
      <c r="BS75" s="128"/>
      <c r="BT75" s="128"/>
      <c r="BU75" s="128"/>
      <c r="BV75" s="128"/>
    </row>
    <row r="76" spans="1:267" x14ac:dyDescent="0.25">
      <c r="A76" s="178">
        <v>2</v>
      </c>
      <c r="B76" s="179" t="s">
        <v>24</v>
      </c>
      <c r="C76" s="143">
        <f>+C77+C79</f>
        <v>2758.0340000000001</v>
      </c>
      <c r="D76" s="143">
        <f>+D77+D79</f>
        <v>621</v>
      </c>
      <c r="E76" s="143">
        <f>+E77+E79</f>
        <v>2137.0340000000001</v>
      </c>
      <c r="F76" s="143">
        <f>+F77+F79</f>
        <v>618.45000000000005</v>
      </c>
      <c r="G76" s="143">
        <f>+G77+G79</f>
        <v>618.45000000000005</v>
      </c>
      <c r="H76" s="143">
        <f t="shared" ref="H76:O76" si="123">+H77+H79</f>
        <v>0</v>
      </c>
      <c r="I76" s="143">
        <f t="shared" si="123"/>
        <v>0</v>
      </c>
      <c r="J76" s="143">
        <f t="shared" si="123"/>
        <v>0</v>
      </c>
      <c r="K76" s="143">
        <f t="shared" si="123"/>
        <v>0</v>
      </c>
      <c r="L76" s="143">
        <f t="shared" si="123"/>
        <v>0</v>
      </c>
      <c r="M76" s="143">
        <f t="shared" si="123"/>
        <v>0</v>
      </c>
      <c r="N76" s="143">
        <f t="shared" si="123"/>
        <v>0</v>
      </c>
      <c r="O76" s="143">
        <f t="shared" si="123"/>
        <v>0</v>
      </c>
      <c r="P76" s="143">
        <f t="shared" ref="P76:AI76" si="124">+P77+P79</f>
        <v>0</v>
      </c>
      <c r="Q76" s="143">
        <f t="shared" si="124"/>
        <v>0</v>
      </c>
      <c r="R76" s="143">
        <f t="shared" si="124"/>
        <v>618.45000000000005</v>
      </c>
      <c r="S76" s="143">
        <f t="shared" si="124"/>
        <v>0</v>
      </c>
      <c r="T76" s="143">
        <f>+T77+T79</f>
        <v>0</v>
      </c>
      <c r="U76" s="143">
        <f>+U77+U79</f>
        <v>0</v>
      </c>
      <c r="V76" s="143">
        <f>+V77+V79</f>
        <v>0</v>
      </c>
      <c r="W76" s="143">
        <f>+W77+W79</f>
        <v>0</v>
      </c>
      <c r="X76" s="143">
        <f>+X77+X79</f>
        <v>0</v>
      </c>
      <c r="Y76" s="143">
        <f t="shared" ref="Y76:AG76" si="125">+Y77+Y79</f>
        <v>0</v>
      </c>
      <c r="Z76" s="143">
        <f t="shared" si="125"/>
        <v>0</v>
      </c>
      <c r="AA76" s="143">
        <f t="shared" si="125"/>
        <v>0</v>
      </c>
      <c r="AB76" s="143">
        <f t="shared" si="125"/>
        <v>0</v>
      </c>
      <c r="AC76" s="143">
        <f t="shared" si="125"/>
        <v>0</v>
      </c>
      <c r="AD76" s="143">
        <f t="shared" si="125"/>
        <v>0</v>
      </c>
      <c r="AE76" s="143">
        <f t="shared" si="125"/>
        <v>0</v>
      </c>
      <c r="AF76" s="143">
        <f t="shared" si="125"/>
        <v>0</v>
      </c>
      <c r="AG76" s="1097">
        <f t="shared" si="125"/>
        <v>0</v>
      </c>
      <c r="AH76" s="143">
        <f t="shared" si="124"/>
        <v>0</v>
      </c>
      <c r="AI76" s="143">
        <f t="shared" si="124"/>
        <v>0</v>
      </c>
      <c r="AJ76" s="143">
        <f t="shared" ref="AJ76:AQ76" si="126">+AJ77+AJ79</f>
        <v>0</v>
      </c>
      <c r="AK76" s="143">
        <f t="shared" si="126"/>
        <v>0</v>
      </c>
      <c r="AL76" s="143">
        <f t="shared" si="126"/>
        <v>0</v>
      </c>
      <c r="AM76" s="143">
        <f t="shared" si="126"/>
        <v>0</v>
      </c>
      <c r="AN76" s="143">
        <f t="shared" si="126"/>
        <v>0</v>
      </c>
      <c r="AO76" s="143">
        <f t="shared" si="126"/>
        <v>0</v>
      </c>
      <c r="AP76" s="143">
        <f t="shared" si="126"/>
        <v>0</v>
      </c>
      <c r="AQ76" s="143">
        <f t="shared" si="126"/>
        <v>0</v>
      </c>
      <c r="AR76" s="143">
        <f t="shared" ref="AR76:BM76" si="127">+AR77+AR79</f>
        <v>0</v>
      </c>
      <c r="AS76" s="143">
        <f t="shared" si="127"/>
        <v>0</v>
      </c>
      <c r="AT76" s="143">
        <f t="shared" si="127"/>
        <v>0</v>
      </c>
      <c r="AU76" s="143">
        <f t="shared" si="127"/>
        <v>0</v>
      </c>
      <c r="AV76" s="143">
        <f t="shared" si="127"/>
        <v>0</v>
      </c>
      <c r="AW76" s="143">
        <f t="shared" si="127"/>
        <v>0</v>
      </c>
      <c r="AX76" s="143">
        <f t="shared" si="127"/>
        <v>0</v>
      </c>
      <c r="AY76" s="143">
        <f t="shared" si="127"/>
        <v>0</v>
      </c>
      <c r="AZ76" s="143">
        <f t="shared" si="127"/>
        <v>0</v>
      </c>
      <c r="BA76" s="143">
        <f t="shared" si="127"/>
        <v>0</v>
      </c>
      <c r="BB76" s="143">
        <f t="shared" si="127"/>
        <v>0</v>
      </c>
      <c r="BC76" s="143">
        <f t="shared" ref="BC76:BL76" si="128">+BC77+BC79</f>
        <v>0</v>
      </c>
      <c r="BD76" s="143">
        <f t="shared" si="128"/>
        <v>0</v>
      </c>
      <c r="BE76" s="143">
        <f t="shared" si="128"/>
        <v>0</v>
      </c>
      <c r="BF76" s="143">
        <f t="shared" si="128"/>
        <v>0</v>
      </c>
      <c r="BG76" s="143">
        <f t="shared" si="128"/>
        <v>0</v>
      </c>
      <c r="BH76" s="143">
        <f t="shared" si="128"/>
        <v>0</v>
      </c>
      <c r="BI76" s="143">
        <f t="shared" si="128"/>
        <v>0</v>
      </c>
      <c r="BJ76" s="143">
        <f t="shared" si="128"/>
        <v>0</v>
      </c>
      <c r="BK76" s="143">
        <f t="shared" si="128"/>
        <v>0</v>
      </c>
      <c r="BL76" s="1097">
        <f t="shared" si="128"/>
        <v>0</v>
      </c>
      <c r="BM76" s="143">
        <f t="shared" si="127"/>
        <v>0</v>
      </c>
      <c r="BN76" s="723">
        <f t="shared" si="13"/>
        <v>22.423581435181728</v>
      </c>
      <c r="BO76" s="723">
        <f>+G76/D76*100</f>
        <v>99.589371980676333</v>
      </c>
      <c r="BP76" s="723">
        <f t="shared" si="14"/>
        <v>0</v>
      </c>
      <c r="BQ76" s="174"/>
      <c r="BR76" s="134"/>
      <c r="BS76" s="134"/>
      <c r="BT76" s="134"/>
      <c r="BU76" s="134"/>
      <c r="BV76" s="134"/>
      <c r="BW76" s="124"/>
      <c r="BX76" s="124"/>
      <c r="BY76" s="124"/>
      <c r="BZ76" s="124"/>
      <c r="CA76" s="124"/>
      <c r="CB76" s="124"/>
      <c r="CC76" s="124"/>
      <c r="CD76" s="124"/>
      <c r="CE76" s="124"/>
      <c r="CF76" s="124"/>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c r="IW76" s="3"/>
      <c r="IX76" s="3"/>
      <c r="IY76" s="3"/>
      <c r="IZ76" s="3"/>
      <c r="JA76" s="3"/>
      <c r="JB76" s="3"/>
      <c r="JC76" s="3"/>
      <c r="JD76" s="3"/>
      <c r="JE76" s="3"/>
      <c r="JF76" s="3"/>
      <c r="JG76" s="3"/>
    </row>
    <row r="77" spans="1:267" x14ac:dyDescent="0.25">
      <c r="A77" s="178" t="s">
        <v>6</v>
      </c>
      <c r="B77" s="175" t="s">
        <v>94</v>
      </c>
      <c r="C77" s="144">
        <f>SUM(C78)</f>
        <v>621</v>
      </c>
      <c r="D77" s="144">
        <f t="shared" ref="D77:BM77" si="129">SUM(D78)</f>
        <v>621</v>
      </c>
      <c r="E77" s="144">
        <f t="shared" si="129"/>
        <v>0</v>
      </c>
      <c r="F77" s="144">
        <f t="shared" si="129"/>
        <v>618.45000000000005</v>
      </c>
      <c r="G77" s="144">
        <f t="shared" si="129"/>
        <v>618.45000000000005</v>
      </c>
      <c r="H77" s="144">
        <f t="shared" si="129"/>
        <v>0</v>
      </c>
      <c r="I77" s="144">
        <f t="shared" si="129"/>
        <v>0</v>
      </c>
      <c r="J77" s="144">
        <f t="shared" si="129"/>
        <v>0</v>
      </c>
      <c r="K77" s="144">
        <f t="shared" si="129"/>
        <v>0</v>
      </c>
      <c r="L77" s="144">
        <f t="shared" si="129"/>
        <v>0</v>
      </c>
      <c r="M77" s="144">
        <f t="shared" si="129"/>
        <v>0</v>
      </c>
      <c r="N77" s="144">
        <f t="shared" si="129"/>
        <v>0</v>
      </c>
      <c r="O77" s="144">
        <f t="shared" si="129"/>
        <v>0</v>
      </c>
      <c r="P77" s="144">
        <f t="shared" si="129"/>
        <v>0</v>
      </c>
      <c r="Q77" s="144">
        <f t="shared" si="129"/>
        <v>0</v>
      </c>
      <c r="R77" s="144">
        <f t="shared" si="129"/>
        <v>618.45000000000005</v>
      </c>
      <c r="S77" s="144">
        <f t="shared" si="129"/>
        <v>0</v>
      </c>
      <c r="T77" s="144">
        <f t="shared" si="129"/>
        <v>0</v>
      </c>
      <c r="U77" s="144">
        <f t="shared" si="129"/>
        <v>0</v>
      </c>
      <c r="V77" s="144">
        <f t="shared" si="129"/>
        <v>0</v>
      </c>
      <c r="W77" s="144">
        <f t="shared" si="129"/>
        <v>0</v>
      </c>
      <c r="X77" s="144">
        <f t="shared" si="129"/>
        <v>0</v>
      </c>
      <c r="Y77" s="144">
        <f t="shared" si="129"/>
        <v>0</v>
      </c>
      <c r="Z77" s="144">
        <f t="shared" si="129"/>
        <v>0</v>
      </c>
      <c r="AA77" s="144">
        <f t="shared" si="129"/>
        <v>0</v>
      </c>
      <c r="AB77" s="144">
        <f t="shared" si="129"/>
        <v>0</v>
      </c>
      <c r="AC77" s="144">
        <f t="shared" si="129"/>
        <v>0</v>
      </c>
      <c r="AD77" s="144">
        <f t="shared" si="129"/>
        <v>0</v>
      </c>
      <c r="AE77" s="144">
        <f t="shared" si="129"/>
        <v>0</v>
      </c>
      <c r="AF77" s="144">
        <f t="shared" si="129"/>
        <v>0</v>
      </c>
      <c r="AG77" s="144">
        <f t="shared" si="129"/>
        <v>0</v>
      </c>
      <c r="AH77" s="144">
        <f t="shared" si="129"/>
        <v>0</v>
      </c>
      <c r="AI77" s="144">
        <f t="shared" si="129"/>
        <v>0</v>
      </c>
      <c r="AJ77" s="144">
        <f t="shared" si="129"/>
        <v>0</v>
      </c>
      <c r="AK77" s="144">
        <f t="shared" si="129"/>
        <v>0</v>
      </c>
      <c r="AL77" s="144">
        <f t="shared" si="129"/>
        <v>0</v>
      </c>
      <c r="AM77" s="144">
        <f t="shared" si="129"/>
        <v>0</v>
      </c>
      <c r="AN77" s="144">
        <f t="shared" si="129"/>
        <v>0</v>
      </c>
      <c r="AO77" s="144">
        <f t="shared" si="129"/>
        <v>0</v>
      </c>
      <c r="AP77" s="144">
        <f t="shared" si="129"/>
        <v>0</v>
      </c>
      <c r="AQ77" s="144">
        <f t="shared" si="129"/>
        <v>0</v>
      </c>
      <c r="AR77" s="144">
        <f t="shared" si="129"/>
        <v>0</v>
      </c>
      <c r="AS77" s="144">
        <f t="shared" si="129"/>
        <v>0</v>
      </c>
      <c r="AT77" s="144">
        <f t="shared" si="129"/>
        <v>0</v>
      </c>
      <c r="AU77" s="144">
        <f t="shared" si="129"/>
        <v>0</v>
      </c>
      <c r="AV77" s="144">
        <f t="shared" si="129"/>
        <v>0</v>
      </c>
      <c r="AW77" s="144">
        <f t="shared" si="129"/>
        <v>0</v>
      </c>
      <c r="AX77" s="144">
        <f t="shared" si="129"/>
        <v>0</v>
      </c>
      <c r="AY77" s="144">
        <f t="shared" si="129"/>
        <v>0</v>
      </c>
      <c r="AZ77" s="144">
        <f t="shared" si="129"/>
        <v>0</v>
      </c>
      <c r="BA77" s="144">
        <f t="shared" si="129"/>
        <v>0</v>
      </c>
      <c r="BB77" s="144">
        <f t="shared" si="129"/>
        <v>0</v>
      </c>
      <c r="BC77" s="144">
        <f t="shared" si="129"/>
        <v>0</v>
      </c>
      <c r="BD77" s="144">
        <f t="shared" si="129"/>
        <v>0</v>
      </c>
      <c r="BE77" s="144">
        <f t="shared" si="129"/>
        <v>0</v>
      </c>
      <c r="BF77" s="144">
        <f t="shared" si="129"/>
        <v>0</v>
      </c>
      <c r="BG77" s="144">
        <f t="shared" si="129"/>
        <v>0</v>
      </c>
      <c r="BH77" s="144">
        <f t="shared" si="129"/>
        <v>0</v>
      </c>
      <c r="BI77" s="144">
        <f t="shared" si="129"/>
        <v>0</v>
      </c>
      <c r="BJ77" s="144">
        <f t="shared" si="129"/>
        <v>0</v>
      </c>
      <c r="BK77" s="144">
        <f t="shared" si="129"/>
        <v>0</v>
      </c>
      <c r="BL77" s="144">
        <f t="shared" si="129"/>
        <v>0</v>
      </c>
      <c r="BM77" s="144">
        <f t="shared" si="129"/>
        <v>0</v>
      </c>
      <c r="BN77" s="723">
        <f t="shared" si="13"/>
        <v>99.589371980676333</v>
      </c>
      <c r="BO77" s="723">
        <f>+G77/D77*100</f>
        <v>99.589371980676333</v>
      </c>
      <c r="BP77" s="723"/>
      <c r="BQ77" s="169"/>
      <c r="BR77" s="135"/>
      <c r="BS77" s="135"/>
      <c r="BT77" s="135"/>
      <c r="BU77" s="135"/>
      <c r="BV77" s="135"/>
      <c r="BW77" s="130"/>
      <c r="BX77" s="130"/>
      <c r="BY77" s="130"/>
      <c r="BZ77" s="130"/>
      <c r="CA77" s="130"/>
      <c r="CB77" s="130"/>
      <c r="CC77" s="130"/>
      <c r="CD77" s="130"/>
      <c r="CE77" s="130"/>
      <c r="CF77" s="130"/>
      <c r="CG77" s="131"/>
      <c r="CH77" s="131"/>
      <c r="CI77" s="131"/>
      <c r="CJ77" s="131"/>
      <c r="CK77" s="131"/>
      <c r="CL77" s="131"/>
      <c r="CM77" s="131"/>
      <c r="CN77" s="131"/>
      <c r="CO77" s="131"/>
      <c r="CP77" s="131"/>
      <c r="CQ77" s="131"/>
      <c r="CR77" s="131"/>
      <c r="CS77" s="131"/>
      <c r="CT77" s="131"/>
      <c r="CU77" s="131"/>
      <c r="CV77" s="131"/>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1"/>
      <c r="FX77" s="131"/>
      <c r="FY77" s="131"/>
      <c r="FZ77" s="131"/>
      <c r="GA77" s="131"/>
      <c r="GB77" s="131"/>
      <c r="GC77" s="131"/>
      <c r="GD77" s="131"/>
      <c r="GE77" s="131"/>
      <c r="GF77" s="131"/>
      <c r="GG77" s="131"/>
      <c r="GH77" s="131"/>
      <c r="GI77" s="131"/>
      <c r="GJ77" s="131"/>
      <c r="GK77" s="131"/>
      <c r="GL77" s="131"/>
      <c r="GM77" s="131"/>
      <c r="GN77" s="131"/>
      <c r="GO77" s="131"/>
      <c r="GP77" s="131"/>
      <c r="GQ77" s="131"/>
      <c r="GR77" s="131"/>
      <c r="GS77" s="131"/>
      <c r="GT77" s="131"/>
      <c r="GU77" s="131"/>
      <c r="GV77" s="131"/>
      <c r="GW77" s="131"/>
      <c r="GX77" s="131"/>
      <c r="GY77" s="131"/>
      <c r="GZ77" s="131"/>
      <c r="HA77" s="131"/>
      <c r="HB77" s="131"/>
      <c r="HC77" s="131"/>
      <c r="HD77" s="131"/>
      <c r="HE77" s="131"/>
      <c r="HF77" s="131"/>
      <c r="HG77" s="131"/>
      <c r="HH77" s="131"/>
      <c r="HI77" s="131"/>
      <c r="HJ77" s="131"/>
      <c r="HK77" s="131"/>
      <c r="HL77" s="131"/>
      <c r="HM77" s="131"/>
      <c r="HN77" s="131"/>
      <c r="HO77" s="131"/>
      <c r="HP77" s="131"/>
      <c r="HQ77" s="131"/>
      <c r="HR77" s="131"/>
      <c r="HS77" s="131"/>
      <c r="HT77" s="131"/>
      <c r="HU77" s="131"/>
      <c r="HV77" s="131"/>
      <c r="HW77" s="131"/>
      <c r="HX77" s="131"/>
      <c r="HY77" s="131"/>
      <c r="HZ77" s="131"/>
      <c r="IA77" s="131"/>
      <c r="IB77" s="131"/>
      <c r="IC77" s="131"/>
      <c r="ID77" s="131"/>
      <c r="IE77" s="131"/>
      <c r="IF77" s="131"/>
      <c r="IG77" s="131"/>
      <c r="IH77" s="131"/>
      <c r="II77" s="131"/>
      <c r="IJ77" s="131"/>
      <c r="IK77" s="131"/>
      <c r="IL77" s="131"/>
      <c r="IM77" s="131"/>
      <c r="IN77" s="131"/>
      <c r="IO77" s="131"/>
      <c r="IP77" s="131"/>
      <c r="IQ77" s="131"/>
      <c r="IR77" s="131"/>
      <c r="IS77" s="131"/>
      <c r="IT77" s="131"/>
      <c r="IU77" s="131"/>
      <c r="IV77" s="131"/>
      <c r="IW77" s="131"/>
      <c r="IX77" s="131"/>
      <c r="IY77" s="131"/>
      <c r="IZ77" s="131"/>
      <c r="JA77" s="131"/>
      <c r="JB77" s="131"/>
      <c r="JC77" s="131"/>
      <c r="JD77" s="131"/>
      <c r="JE77" s="131"/>
      <c r="JF77" s="131"/>
      <c r="JG77" s="131"/>
    </row>
    <row r="78" spans="1:267" s="25" customFormat="1" ht="30" x14ac:dyDescent="0.25">
      <c r="A78" s="611">
        <v>1</v>
      </c>
      <c r="B78" s="612" t="s">
        <v>207</v>
      </c>
      <c r="C78" s="148">
        <f>+D78+E78</f>
        <v>621</v>
      </c>
      <c r="D78" s="361">
        <v>621</v>
      </c>
      <c r="E78" s="361"/>
      <c r="F78" s="382">
        <f>+G78+AI78</f>
        <v>618.45000000000005</v>
      </c>
      <c r="G78" s="382">
        <f>SUM(H78:AH78)</f>
        <v>618.45000000000005</v>
      </c>
      <c r="H78" s="606"/>
      <c r="I78" s="606"/>
      <c r="J78" s="606"/>
      <c r="K78" s="606"/>
      <c r="L78" s="606"/>
      <c r="M78" s="606"/>
      <c r="N78" s="606"/>
      <c r="O78" s="606"/>
      <c r="P78" s="606"/>
      <c r="Q78" s="606"/>
      <c r="R78" s="361">
        <v>618.45000000000005</v>
      </c>
      <c r="S78" s="606"/>
      <c r="T78" s="606"/>
      <c r="U78" s="606"/>
      <c r="V78" s="606"/>
      <c r="W78" s="606"/>
      <c r="X78" s="606"/>
      <c r="Y78" s="606"/>
      <c r="Z78" s="606"/>
      <c r="AA78" s="606"/>
      <c r="AB78" s="606"/>
      <c r="AC78" s="606"/>
      <c r="AD78" s="606"/>
      <c r="AE78" s="606"/>
      <c r="AF78" s="606"/>
      <c r="AG78" s="606"/>
      <c r="AH78" s="606"/>
      <c r="AI78" s="382">
        <f>SUM(AJ78:BM78)</f>
        <v>0</v>
      </c>
      <c r="AJ78" s="606"/>
      <c r="AK78" s="606"/>
      <c r="AL78" s="606"/>
      <c r="AM78" s="606"/>
      <c r="AN78" s="606"/>
      <c r="AO78" s="606"/>
      <c r="AP78" s="606"/>
      <c r="AQ78" s="606"/>
      <c r="AR78" s="606"/>
      <c r="AS78" s="606"/>
      <c r="AT78" s="606"/>
      <c r="AU78" s="606"/>
      <c r="AV78" s="606"/>
      <c r="AW78" s="606"/>
      <c r="AX78" s="606"/>
      <c r="AY78" s="606"/>
      <c r="AZ78" s="606"/>
      <c r="BA78" s="606"/>
      <c r="BB78" s="606"/>
      <c r="BC78" s="606"/>
      <c r="BD78" s="606"/>
      <c r="BE78" s="606"/>
      <c r="BF78" s="606"/>
      <c r="BG78" s="606"/>
      <c r="BH78" s="606"/>
      <c r="BI78" s="606"/>
      <c r="BJ78" s="606"/>
      <c r="BK78" s="606"/>
      <c r="BL78" s="606"/>
      <c r="BM78" s="606"/>
      <c r="BN78" s="725">
        <f t="shared" si="13"/>
        <v>99.589371980676333</v>
      </c>
      <c r="BO78" s="725">
        <f>+G78/D78*100</f>
        <v>99.589371980676333</v>
      </c>
      <c r="BP78" s="725"/>
      <c r="BQ78" s="610"/>
      <c r="BR78" s="607"/>
      <c r="BS78" s="607"/>
      <c r="BT78" s="607"/>
      <c r="BU78" s="607"/>
      <c r="BV78" s="607"/>
      <c r="BW78" s="604"/>
      <c r="BX78" s="604"/>
      <c r="BY78" s="604"/>
      <c r="BZ78" s="604"/>
      <c r="CA78" s="604"/>
      <c r="CB78" s="604"/>
      <c r="CC78" s="604"/>
      <c r="CD78" s="604"/>
      <c r="CE78" s="604"/>
      <c r="CF78" s="604"/>
    </row>
    <row r="79" spans="1:267" x14ac:dyDescent="0.25">
      <c r="A79" s="166" t="s">
        <v>6</v>
      </c>
      <c r="B79" s="168" t="s">
        <v>27</v>
      </c>
      <c r="C79" s="144">
        <f>SUM(C80:C81)</f>
        <v>2137.0340000000001</v>
      </c>
      <c r="D79" s="144">
        <f>SUM(D80:D81)</f>
        <v>0</v>
      </c>
      <c r="E79" s="144">
        <f>SUM(E80:E81)</f>
        <v>2137.0340000000001</v>
      </c>
      <c r="F79" s="144">
        <f>SUM(F80:F81)</f>
        <v>0</v>
      </c>
      <c r="G79" s="144">
        <f>SUM(G80:G81)</f>
        <v>0</v>
      </c>
      <c r="H79" s="144">
        <f t="shared" ref="H79:O79" si="130">SUM(H80:H81)</f>
        <v>0</v>
      </c>
      <c r="I79" s="144">
        <f t="shared" si="130"/>
        <v>0</v>
      </c>
      <c r="J79" s="144">
        <f t="shared" si="130"/>
        <v>0</v>
      </c>
      <c r="K79" s="144">
        <f t="shared" si="130"/>
        <v>0</v>
      </c>
      <c r="L79" s="144">
        <f t="shared" si="130"/>
        <v>0</v>
      </c>
      <c r="M79" s="144">
        <f t="shared" si="130"/>
        <v>0</v>
      </c>
      <c r="N79" s="144">
        <f t="shared" si="130"/>
        <v>0</v>
      </c>
      <c r="O79" s="144">
        <f t="shared" si="130"/>
        <v>0</v>
      </c>
      <c r="P79" s="144">
        <f t="shared" ref="P79:AI79" si="131">SUM(P80:P81)</f>
        <v>0</v>
      </c>
      <c r="Q79" s="144">
        <f t="shared" si="131"/>
        <v>0</v>
      </c>
      <c r="R79" s="144">
        <f t="shared" si="131"/>
        <v>0</v>
      </c>
      <c r="S79" s="144">
        <f t="shared" si="131"/>
        <v>0</v>
      </c>
      <c r="T79" s="144">
        <f>SUM(T80:T81)</f>
        <v>0</v>
      </c>
      <c r="U79" s="144">
        <f>SUM(U80:U81)</f>
        <v>0</v>
      </c>
      <c r="V79" s="144">
        <f>SUM(V80:V81)</f>
        <v>0</v>
      </c>
      <c r="W79" s="144">
        <f>SUM(W80:W81)</f>
        <v>0</v>
      </c>
      <c r="X79" s="144">
        <f>SUM(X80:X81)</f>
        <v>0</v>
      </c>
      <c r="Y79" s="144">
        <f t="shared" ref="Y79:AG79" si="132">SUM(Y80:Y81)</f>
        <v>0</v>
      </c>
      <c r="Z79" s="144">
        <f t="shared" si="132"/>
        <v>0</v>
      </c>
      <c r="AA79" s="144">
        <f t="shared" si="132"/>
        <v>0</v>
      </c>
      <c r="AB79" s="144">
        <f t="shared" si="132"/>
        <v>0</v>
      </c>
      <c r="AC79" s="144">
        <f t="shared" si="132"/>
        <v>0</v>
      </c>
      <c r="AD79" s="144">
        <f t="shared" si="132"/>
        <v>0</v>
      </c>
      <c r="AE79" s="144">
        <f t="shared" si="132"/>
        <v>0</v>
      </c>
      <c r="AF79" s="144">
        <f t="shared" si="132"/>
        <v>0</v>
      </c>
      <c r="AG79" s="144">
        <f t="shared" si="132"/>
        <v>0</v>
      </c>
      <c r="AH79" s="144">
        <f t="shared" si="131"/>
        <v>0</v>
      </c>
      <c r="AI79" s="144">
        <f t="shared" si="131"/>
        <v>0</v>
      </c>
      <c r="AJ79" s="144">
        <f t="shared" ref="AJ79:AQ79" si="133">SUM(AJ80:AJ81)</f>
        <v>0</v>
      </c>
      <c r="AK79" s="144">
        <f t="shared" si="133"/>
        <v>0</v>
      </c>
      <c r="AL79" s="144">
        <f t="shared" si="133"/>
        <v>0</v>
      </c>
      <c r="AM79" s="144">
        <f t="shared" si="133"/>
        <v>0</v>
      </c>
      <c r="AN79" s="144">
        <f t="shared" si="133"/>
        <v>0</v>
      </c>
      <c r="AO79" s="144">
        <f t="shared" si="133"/>
        <v>0</v>
      </c>
      <c r="AP79" s="144">
        <f t="shared" si="133"/>
        <v>0</v>
      </c>
      <c r="AQ79" s="144">
        <f t="shared" si="133"/>
        <v>0</v>
      </c>
      <c r="AR79" s="144">
        <f t="shared" ref="AR79:BM79" si="134">SUM(AR80:AR81)</f>
        <v>0</v>
      </c>
      <c r="AS79" s="144">
        <f t="shared" si="134"/>
        <v>0</v>
      </c>
      <c r="AT79" s="144">
        <f t="shared" si="134"/>
        <v>0</v>
      </c>
      <c r="AU79" s="144">
        <f t="shared" si="134"/>
        <v>0</v>
      </c>
      <c r="AV79" s="144">
        <f t="shared" si="134"/>
        <v>0</v>
      </c>
      <c r="AW79" s="144">
        <f t="shared" si="134"/>
        <v>0</v>
      </c>
      <c r="AX79" s="144">
        <f t="shared" si="134"/>
        <v>0</v>
      </c>
      <c r="AY79" s="144">
        <f t="shared" si="134"/>
        <v>0</v>
      </c>
      <c r="AZ79" s="144">
        <f t="shared" si="134"/>
        <v>0</v>
      </c>
      <c r="BA79" s="144">
        <f t="shared" si="134"/>
        <v>0</v>
      </c>
      <c r="BB79" s="144">
        <f t="shared" si="134"/>
        <v>0</v>
      </c>
      <c r="BC79" s="144">
        <f t="shared" ref="BC79:BL79" si="135">SUM(BC80:BC81)</f>
        <v>0</v>
      </c>
      <c r="BD79" s="144">
        <f t="shared" si="135"/>
        <v>0</v>
      </c>
      <c r="BE79" s="144">
        <f t="shared" si="135"/>
        <v>0</v>
      </c>
      <c r="BF79" s="144">
        <f t="shared" si="135"/>
        <v>0</v>
      </c>
      <c r="BG79" s="144">
        <f t="shared" si="135"/>
        <v>0</v>
      </c>
      <c r="BH79" s="144">
        <f t="shared" si="135"/>
        <v>0</v>
      </c>
      <c r="BI79" s="144">
        <f t="shared" si="135"/>
        <v>0</v>
      </c>
      <c r="BJ79" s="144">
        <f t="shared" si="135"/>
        <v>0</v>
      </c>
      <c r="BK79" s="144">
        <f t="shared" si="135"/>
        <v>0</v>
      </c>
      <c r="BL79" s="144">
        <f t="shared" si="135"/>
        <v>0</v>
      </c>
      <c r="BM79" s="144">
        <f t="shared" si="134"/>
        <v>0</v>
      </c>
      <c r="BN79" s="723">
        <f t="shared" si="13"/>
        <v>0</v>
      </c>
      <c r="BO79" s="723"/>
      <c r="BP79" s="723">
        <f t="shared" si="14"/>
        <v>0</v>
      </c>
      <c r="BQ79" s="449"/>
      <c r="BR79" s="128"/>
      <c r="BS79" s="128"/>
      <c r="BT79" s="128"/>
      <c r="BU79" s="128"/>
      <c r="BV79" s="128"/>
    </row>
    <row r="80" spans="1:267" x14ac:dyDescent="0.25">
      <c r="A80" s="170">
        <v>1</v>
      </c>
      <c r="B80" s="272" t="s">
        <v>273</v>
      </c>
      <c r="C80" s="140">
        <f>+D80+E80</f>
        <v>600</v>
      </c>
      <c r="D80" s="144"/>
      <c r="E80" s="273">
        <v>600</v>
      </c>
      <c r="F80" s="145">
        <f>+G80+AI80</f>
        <v>0</v>
      </c>
      <c r="G80" s="145">
        <f>SUM(H80:AH80)</f>
        <v>0</v>
      </c>
      <c r="H80" s="141"/>
      <c r="I80" s="141"/>
      <c r="J80" s="141"/>
      <c r="K80" s="141"/>
      <c r="L80" s="141"/>
      <c r="M80" s="141"/>
      <c r="N80" s="141"/>
      <c r="O80" s="141"/>
      <c r="P80" s="141"/>
      <c r="Q80" s="141"/>
      <c r="R80" s="141"/>
      <c r="S80" s="141"/>
      <c r="T80" s="141"/>
      <c r="U80" s="141"/>
      <c r="V80" s="141"/>
      <c r="W80" s="141"/>
      <c r="X80" s="141"/>
      <c r="Y80" s="141"/>
      <c r="Z80" s="141"/>
      <c r="AA80" s="141"/>
      <c r="AB80" s="141"/>
      <c r="AC80" s="141"/>
      <c r="AD80" s="141"/>
      <c r="AE80" s="141"/>
      <c r="AF80" s="141"/>
      <c r="AG80" s="141"/>
      <c r="AH80" s="141"/>
      <c r="AI80" s="145">
        <f>SUM(AJ80:BM80)</f>
        <v>0</v>
      </c>
      <c r="AJ80" s="141"/>
      <c r="AK80" s="141"/>
      <c r="AL80" s="141"/>
      <c r="AM80" s="141"/>
      <c r="AN80" s="141"/>
      <c r="AO80" s="141"/>
      <c r="AP80" s="141"/>
      <c r="AQ80" s="141"/>
      <c r="AR80" s="141"/>
      <c r="AS80" s="141"/>
      <c r="AT80" s="141"/>
      <c r="AU80" s="141"/>
      <c r="AV80" s="141"/>
      <c r="AW80" s="141"/>
      <c r="AX80" s="141"/>
      <c r="AY80" s="141"/>
      <c r="AZ80" s="141"/>
      <c r="BA80" s="141"/>
      <c r="BB80" s="141"/>
      <c r="BC80" s="141"/>
      <c r="BD80" s="141"/>
      <c r="BE80" s="141"/>
      <c r="BF80" s="141"/>
      <c r="BG80" s="141"/>
      <c r="BH80" s="141"/>
      <c r="BI80" s="141"/>
      <c r="BJ80" s="141"/>
      <c r="BK80" s="141"/>
      <c r="BL80" s="141"/>
      <c r="BM80" s="141"/>
      <c r="BN80" s="674">
        <f t="shared" ref="BN80:BN146" si="136">+F80/C80*100</f>
        <v>0</v>
      </c>
      <c r="BO80" s="674"/>
      <c r="BP80" s="674">
        <f t="shared" ref="BP80:BP144" si="137">+AI80/E80*100</f>
        <v>0</v>
      </c>
      <c r="BQ80" s="1247"/>
      <c r="BR80" s="128"/>
      <c r="BS80" s="128"/>
      <c r="BT80" s="128"/>
      <c r="BU80" s="128"/>
      <c r="BV80" s="128"/>
    </row>
    <row r="81" spans="1:267" x14ac:dyDescent="0.25">
      <c r="A81" s="170">
        <v>2</v>
      </c>
      <c r="B81" s="183" t="s">
        <v>274</v>
      </c>
      <c r="C81" s="140">
        <f>+D81+E81</f>
        <v>1537.0340000000001</v>
      </c>
      <c r="D81" s="144"/>
      <c r="E81" s="273">
        <v>1537.0340000000001</v>
      </c>
      <c r="F81" s="145">
        <f>+G81+AI81</f>
        <v>0</v>
      </c>
      <c r="G81" s="145">
        <f>SUM(H81:AH81)</f>
        <v>0</v>
      </c>
      <c r="H81" s="141"/>
      <c r="I81" s="141"/>
      <c r="J81" s="141"/>
      <c r="K81" s="141"/>
      <c r="L81" s="141"/>
      <c r="M81" s="141"/>
      <c r="N81" s="141"/>
      <c r="O81" s="141"/>
      <c r="P81" s="141"/>
      <c r="Q81" s="141"/>
      <c r="R81" s="141"/>
      <c r="S81" s="141"/>
      <c r="T81" s="141"/>
      <c r="U81" s="141"/>
      <c r="V81" s="141"/>
      <c r="W81" s="141"/>
      <c r="X81" s="141"/>
      <c r="Y81" s="141"/>
      <c r="Z81" s="141"/>
      <c r="AA81" s="141"/>
      <c r="AB81" s="141"/>
      <c r="AC81" s="141"/>
      <c r="AD81" s="141"/>
      <c r="AE81" s="141"/>
      <c r="AF81" s="141"/>
      <c r="AG81" s="141"/>
      <c r="AH81" s="141"/>
      <c r="AI81" s="145">
        <f>SUM(AJ81:BM81)</f>
        <v>0</v>
      </c>
      <c r="AJ81" s="141"/>
      <c r="AK81" s="141"/>
      <c r="AL81" s="141"/>
      <c r="AM81" s="141"/>
      <c r="AN81" s="141"/>
      <c r="AO81" s="141"/>
      <c r="AP81" s="141"/>
      <c r="AQ81" s="141"/>
      <c r="AR81" s="141"/>
      <c r="AS81" s="141"/>
      <c r="AT81" s="141"/>
      <c r="AU81" s="141"/>
      <c r="AV81" s="141"/>
      <c r="AW81" s="141"/>
      <c r="AX81" s="141"/>
      <c r="AY81" s="141"/>
      <c r="AZ81" s="141"/>
      <c r="BA81" s="141"/>
      <c r="BB81" s="141"/>
      <c r="BC81" s="141"/>
      <c r="BD81" s="141"/>
      <c r="BE81" s="141"/>
      <c r="BF81" s="141"/>
      <c r="BG81" s="141"/>
      <c r="BH81" s="141"/>
      <c r="BI81" s="141"/>
      <c r="BJ81" s="141"/>
      <c r="BK81" s="141"/>
      <c r="BL81" s="141"/>
      <c r="BM81" s="141"/>
      <c r="BN81" s="674">
        <f t="shared" si="136"/>
        <v>0</v>
      </c>
      <c r="BO81" s="674"/>
      <c r="BP81" s="674">
        <f t="shared" si="137"/>
        <v>0</v>
      </c>
      <c r="BQ81" s="1247"/>
      <c r="BR81" s="128"/>
      <c r="BS81" s="128"/>
      <c r="BT81" s="128"/>
      <c r="BU81" s="128"/>
      <c r="BV81" s="128"/>
    </row>
    <row r="82" spans="1:267" x14ac:dyDescent="0.25">
      <c r="A82" s="154" t="s">
        <v>112</v>
      </c>
      <c r="B82" s="161" t="s">
        <v>122</v>
      </c>
      <c r="C82" s="142">
        <f>+C83+C93</f>
        <v>5940.8629999999994</v>
      </c>
      <c r="D82" s="142">
        <f>+D83+D93</f>
        <v>0</v>
      </c>
      <c r="E82" s="142">
        <f>+E83+E93</f>
        <v>5940.8629999999994</v>
      </c>
      <c r="F82" s="142">
        <f>+F83+F93</f>
        <v>3927.64</v>
      </c>
      <c r="G82" s="142">
        <f>+G83+G93</f>
        <v>0</v>
      </c>
      <c r="H82" s="142">
        <f t="shared" ref="H82:O82" si="138">+H83+H93</f>
        <v>0</v>
      </c>
      <c r="I82" s="142">
        <f t="shared" si="138"/>
        <v>0</v>
      </c>
      <c r="J82" s="142">
        <f t="shared" si="138"/>
        <v>0</v>
      </c>
      <c r="K82" s="142">
        <f t="shared" si="138"/>
        <v>0</v>
      </c>
      <c r="L82" s="142">
        <f t="shared" si="138"/>
        <v>0</v>
      </c>
      <c r="M82" s="142">
        <f t="shared" si="138"/>
        <v>0</v>
      </c>
      <c r="N82" s="142">
        <f t="shared" si="138"/>
        <v>0</v>
      </c>
      <c r="O82" s="142">
        <f t="shared" si="138"/>
        <v>0</v>
      </c>
      <c r="P82" s="142">
        <f t="shared" ref="P82:AI82" si="139">+P83+P93</f>
        <v>0</v>
      </c>
      <c r="Q82" s="142">
        <f t="shared" si="139"/>
        <v>0</v>
      </c>
      <c r="R82" s="142">
        <f t="shared" si="139"/>
        <v>0</v>
      </c>
      <c r="S82" s="142">
        <f t="shared" si="139"/>
        <v>0</v>
      </c>
      <c r="T82" s="142">
        <f>+T83+T93</f>
        <v>0</v>
      </c>
      <c r="U82" s="142">
        <f>+U83+U93</f>
        <v>0</v>
      </c>
      <c r="V82" s="142">
        <f>+V83+V93</f>
        <v>0</v>
      </c>
      <c r="W82" s="142">
        <f>+W83+W93</f>
        <v>0</v>
      </c>
      <c r="X82" s="142">
        <f>+X83+X93</f>
        <v>0</v>
      </c>
      <c r="Y82" s="142">
        <f t="shared" ref="Y82:AG82" si="140">+Y83+Y93</f>
        <v>0</v>
      </c>
      <c r="Z82" s="142">
        <f t="shared" si="140"/>
        <v>0</v>
      </c>
      <c r="AA82" s="142">
        <f t="shared" si="140"/>
        <v>0</v>
      </c>
      <c r="AB82" s="142">
        <f t="shared" si="140"/>
        <v>0</v>
      </c>
      <c r="AC82" s="142">
        <f t="shared" si="140"/>
        <v>0</v>
      </c>
      <c r="AD82" s="142">
        <f t="shared" si="140"/>
        <v>0</v>
      </c>
      <c r="AE82" s="142">
        <f t="shared" si="140"/>
        <v>0</v>
      </c>
      <c r="AF82" s="142">
        <f t="shared" si="140"/>
        <v>0</v>
      </c>
      <c r="AG82" s="142">
        <f t="shared" si="140"/>
        <v>0</v>
      </c>
      <c r="AH82" s="142">
        <f t="shared" si="139"/>
        <v>0</v>
      </c>
      <c r="AI82" s="142">
        <f t="shared" si="139"/>
        <v>3927.64</v>
      </c>
      <c r="AJ82" s="142">
        <f t="shared" ref="AJ82:AQ82" si="141">+AJ83+AJ93</f>
        <v>0</v>
      </c>
      <c r="AK82" s="142">
        <f t="shared" si="141"/>
        <v>0</v>
      </c>
      <c r="AL82" s="142">
        <f t="shared" si="141"/>
        <v>0</v>
      </c>
      <c r="AM82" s="142">
        <f t="shared" si="141"/>
        <v>0</v>
      </c>
      <c r="AN82" s="142">
        <f t="shared" si="141"/>
        <v>417.14400000000001</v>
      </c>
      <c r="AO82" s="142">
        <f t="shared" si="141"/>
        <v>0</v>
      </c>
      <c r="AP82" s="142">
        <f t="shared" si="141"/>
        <v>0</v>
      </c>
      <c r="AQ82" s="142">
        <f t="shared" si="141"/>
        <v>176.01900000000001</v>
      </c>
      <c r="AR82" s="142">
        <f t="shared" ref="AR82:BM82" si="142">+AR83+AR93</f>
        <v>0</v>
      </c>
      <c r="AS82" s="142">
        <f t="shared" si="142"/>
        <v>0</v>
      </c>
      <c r="AT82" s="142">
        <f t="shared" si="142"/>
        <v>0</v>
      </c>
      <c r="AU82" s="142">
        <f t="shared" si="142"/>
        <v>0</v>
      </c>
      <c r="AV82" s="142">
        <f t="shared" si="142"/>
        <v>0</v>
      </c>
      <c r="AW82" s="142">
        <f t="shared" si="142"/>
        <v>0</v>
      </c>
      <c r="AX82" s="142">
        <f t="shared" si="142"/>
        <v>0</v>
      </c>
      <c r="AY82" s="142">
        <f t="shared" si="142"/>
        <v>454.42099999999999</v>
      </c>
      <c r="AZ82" s="142">
        <f t="shared" si="142"/>
        <v>0</v>
      </c>
      <c r="BA82" s="142">
        <f t="shared" si="142"/>
        <v>0</v>
      </c>
      <c r="BB82" s="142">
        <f t="shared" si="142"/>
        <v>0</v>
      </c>
      <c r="BC82" s="142">
        <f t="shared" ref="BC82:BL82" si="143">+BC83+BC93</f>
        <v>343.12700000000001</v>
      </c>
      <c r="BD82" s="142">
        <f t="shared" si="143"/>
        <v>0</v>
      </c>
      <c r="BE82" s="142">
        <f t="shared" si="143"/>
        <v>2130.9639999999999</v>
      </c>
      <c r="BF82" s="142">
        <f t="shared" si="143"/>
        <v>0</v>
      </c>
      <c r="BG82" s="142">
        <f t="shared" si="143"/>
        <v>0</v>
      </c>
      <c r="BH82" s="142">
        <f t="shared" si="143"/>
        <v>0</v>
      </c>
      <c r="BI82" s="142">
        <f t="shared" si="143"/>
        <v>0</v>
      </c>
      <c r="BJ82" s="142">
        <f t="shared" si="143"/>
        <v>0</v>
      </c>
      <c r="BK82" s="142">
        <f t="shared" si="143"/>
        <v>0</v>
      </c>
      <c r="BL82" s="142">
        <f t="shared" si="143"/>
        <v>405.96499999999997</v>
      </c>
      <c r="BM82" s="142">
        <f t="shared" si="142"/>
        <v>0</v>
      </c>
      <c r="BN82" s="756">
        <f t="shared" si="136"/>
        <v>66.112280320216115</v>
      </c>
      <c r="BO82" s="724"/>
      <c r="BP82" s="724">
        <f t="shared" si="137"/>
        <v>66.112280320216115</v>
      </c>
      <c r="BQ82" s="155"/>
      <c r="BR82" s="149"/>
      <c r="BS82" s="149"/>
      <c r="BT82" s="149"/>
      <c r="BU82" s="149"/>
      <c r="BV82" s="149"/>
      <c r="BW82" s="124"/>
      <c r="BX82" s="124"/>
      <c r="BY82" s="124"/>
      <c r="BZ82" s="124"/>
      <c r="CA82" s="124"/>
      <c r="CB82" s="124"/>
      <c r="CC82" s="124"/>
      <c r="CD82" s="124"/>
      <c r="CE82" s="124"/>
      <c r="CF82" s="124"/>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c r="IW82" s="3"/>
      <c r="IX82" s="3"/>
      <c r="IY82" s="3"/>
      <c r="IZ82" s="3"/>
      <c r="JA82" s="3"/>
      <c r="JB82" s="3"/>
      <c r="JC82" s="3"/>
      <c r="JD82" s="3"/>
      <c r="JE82" s="3"/>
      <c r="JF82" s="3"/>
      <c r="JG82" s="3"/>
    </row>
    <row r="83" spans="1:267" x14ac:dyDescent="0.25">
      <c r="A83" s="156">
        <v>1</v>
      </c>
      <c r="B83" s="157" t="s">
        <v>24</v>
      </c>
      <c r="C83" s="143">
        <f t="shared" ref="C83:BM83" si="144">+C84</f>
        <v>4716.6579999999994</v>
      </c>
      <c r="D83" s="143">
        <f t="shared" si="144"/>
        <v>0</v>
      </c>
      <c r="E83" s="143">
        <f t="shared" si="144"/>
        <v>4716.6579999999994</v>
      </c>
      <c r="F83" s="143">
        <f t="shared" si="144"/>
        <v>2794.4639999999999</v>
      </c>
      <c r="G83" s="143">
        <f t="shared" si="144"/>
        <v>0</v>
      </c>
      <c r="H83" s="143">
        <f t="shared" si="144"/>
        <v>0</v>
      </c>
      <c r="I83" s="143">
        <f t="shared" si="144"/>
        <v>0</v>
      </c>
      <c r="J83" s="143">
        <f t="shared" si="144"/>
        <v>0</v>
      </c>
      <c r="K83" s="143">
        <f t="shared" si="144"/>
        <v>0</v>
      </c>
      <c r="L83" s="143">
        <f t="shared" si="144"/>
        <v>0</v>
      </c>
      <c r="M83" s="143">
        <f t="shared" si="144"/>
        <v>0</v>
      </c>
      <c r="N83" s="143">
        <f t="shared" si="144"/>
        <v>0</v>
      </c>
      <c r="O83" s="143">
        <f t="shared" si="144"/>
        <v>0</v>
      </c>
      <c r="P83" s="143">
        <f t="shared" si="144"/>
        <v>0</v>
      </c>
      <c r="Q83" s="143">
        <f t="shared" si="144"/>
        <v>0</v>
      </c>
      <c r="R83" s="143">
        <f t="shared" si="144"/>
        <v>0</v>
      </c>
      <c r="S83" s="143">
        <f t="shared" si="144"/>
        <v>0</v>
      </c>
      <c r="T83" s="143">
        <f t="shared" si="144"/>
        <v>0</v>
      </c>
      <c r="U83" s="143">
        <f t="shared" si="144"/>
        <v>0</v>
      </c>
      <c r="V83" s="143">
        <f t="shared" si="144"/>
        <v>0</v>
      </c>
      <c r="W83" s="143">
        <f t="shared" si="144"/>
        <v>0</v>
      </c>
      <c r="X83" s="143">
        <f t="shared" si="144"/>
        <v>0</v>
      </c>
      <c r="Y83" s="143">
        <f t="shared" si="144"/>
        <v>0</v>
      </c>
      <c r="Z83" s="143">
        <f t="shared" si="144"/>
        <v>0</v>
      </c>
      <c r="AA83" s="143">
        <f t="shared" si="144"/>
        <v>0</v>
      </c>
      <c r="AB83" s="143">
        <f t="shared" si="144"/>
        <v>0</v>
      </c>
      <c r="AC83" s="143">
        <f t="shared" si="144"/>
        <v>0</v>
      </c>
      <c r="AD83" s="143">
        <f t="shared" si="144"/>
        <v>0</v>
      </c>
      <c r="AE83" s="143">
        <f t="shared" si="144"/>
        <v>0</v>
      </c>
      <c r="AF83" s="143">
        <f t="shared" si="144"/>
        <v>0</v>
      </c>
      <c r="AG83" s="1097">
        <f t="shared" si="144"/>
        <v>0</v>
      </c>
      <c r="AH83" s="143">
        <f t="shared" si="144"/>
        <v>0</v>
      </c>
      <c r="AI83" s="143">
        <f t="shared" si="144"/>
        <v>2794.4639999999999</v>
      </c>
      <c r="AJ83" s="143">
        <f t="shared" si="144"/>
        <v>0</v>
      </c>
      <c r="AK83" s="143">
        <f t="shared" si="144"/>
        <v>0</v>
      </c>
      <c r="AL83" s="143">
        <f t="shared" si="144"/>
        <v>0</v>
      </c>
      <c r="AM83" s="143">
        <f t="shared" si="144"/>
        <v>0</v>
      </c>
      <c r="AN83" s="143">
        <f t="shared" si="144"/>
        <v>417.14400000000001</v>
      </c>
      <c r="AO83" s="143">
        <f t="shared" si="144"/>
        <v>0</v>
      </c>
      <c r="AP83" s="143">
        <f t="shared" si="144"/>
        <v>0</v>
      </c>
      <c r="AQ83" s="143">
        <f t="shared" si="144"/>
        <v>176.01900000000001</v>
      </c>
      <c r="AR83" s="143">
        <f t="shared" si="144"/>
        <v>0</v>
      </c>
      <c r="AS83" s="143">
        <f t="shared" si="144"/>
        <v>0</v>
      </c>
      <c r="AT83" s="143">
        <f t="shared" si="144"/>
        <v>0</v>
      </c>
      <c r="AU83" s="143">
        <f t="shared" si="144"/>
        <v>0</v>
      </c>
      <c r="AV83" s="143">
        <f t="shared" si="144"/>
        <v>0</v>
      </c>
      <c r="AW83" s="143">
        <f t="shared" si="144"/>
        <v>0</v>
      </c>
      <c r="AX83" s="143">
        <f t="shared" si="144"/>
        <v>0</v>
      </c>
      <c r="AY83" s="143">
        <f t="shared" si="144"/>
        <v>454.42099999999999</v>
      </c>
      <c r="AZ83" s="143">
        <f t="shared" si="144"/>
        <v>0</v>
      </c>
      <c r="BA83" s="143">
        <f t="shared" si="144"/>
        <v>0</v>
      </c>
      <c r="BB83" s="143">
        <f t="shared" si="144"/>
        <v>0</v>
      </c>
      <c r="BC83" s="143">
        <f t="shared" si="144"/>
        <v>343.12700000000001</v>
      </c>
      <c r="BD83" s="143">
        <f t="shared" si="144"/>
        <v>0</v>
      </c>
      <c r="BE83" s="143">
        <f t="shared" si="144"/>
        <v>1403.7529999999999</v>
      </c>
      <c r="BF83" s="143">
        <f t="shared" si="144"/>
        <v>0</v>
      </c>
      <c r="BG83" s="143">
        <f t="shared" si="144"/>
        <v>0</v>
      </c>
      <c r="BH83" s="143">
        <f t="shared" si="144"/>
        <v>0</v>
      </c>
      <c r="BI83" s="143">
        <f t="shared" si="144"/>
        <v>0</v>
      </c>
      <c r="BJ83" s="143">
        <f t="shared" si="144"/>
        <v>0</v>
      </c>
      <c r="BK83" s="143">
        <f t="shared" si="144"/>
        <v>0</v>
      </c>
      <c r="BL83" s="1097">
        <f t="shared" si="144"/>
        <v>0</v>
      </c>
      <c r="BM83" s="143">
        <f t="shared" si="144"/>
        <v>0</v>
      </c>
      <c r="BN83" s="723">
        <f t="shared" si="136"/>
        <v>59.246695435624133</v>
      </c>
      <c r="BO83" s="723"/>
      <c r="BP83" s="723">
        <f t="shared" si="137"/>
        <v>59.246695435624133</v>
      </c>
      <c r="BQ83" s="449"/>
      <c r="BR83" s="128"/>
      <c r="BS83" s="128"/>
      <c r="BT83" s="128"/>
      <c r="BU83" s="128"/>
      <c r="BV83" s="128"/>
    </row>
    <row r="84" spans="1:267" x14ac:dyDescent="0.25">
      <c r="A84" s="186" t="s">
        <v>6</v>
      </c>
      <c r="B84" s="158" t="s">
        <v>295</v>
      </c>
      <c r="C84" s="144">
        <f>SUM(C85:C92)</f>
        <v>4716.6579999999994</v>
      </c>
      <c r="D84" s="144">
        <f>SUM(D85:D92)</f>
        <v>0</v>
      </c>
      <c r="E84" s="144">
        <f>SUM(E85:E92)</f>
        <v>4716.6579999999994</v>
      </c>
      <c r="F84" s="144">
        <f>SUM(F85:F92)</f>
        <v>2794.4639999999999</v>
      </c>
      <c r="G84" s="144">
        <f>SUM(G85:G92)</f>
        <v>0</v>
      </c>
      <c r="H84" s="144">
        <f t="shared" ref="H84:O84" si="145">SUM(H85:H92)</f>
        <v>0</v>
      </c>
      <c r="I84" s="144">
        <f t="shared" si="145"/>
        <v>0</v>
      </c>
      <c r="J84" s="144">
        <f t="shared" si="145"/>
        <v>0</v>
      </c>
      <c r="K84" s="144">
        <f t="shared" si="145"/>
        <v>0</v>
      </c>
      <c r="L84" s="144">
        <f t="shared" si="145"/>
        <v>0</v>
      </c>
      <c r="M84" s="144">
        <f t="shared" si="145"/>
        <v>0</v>
      </c>
      <c r="N84" s="144">
        <f t="shared" si="145"/>
        <v>0</v>
      </c>
      <c r="O84" s="144">
        <f t="shared" si="145"/>
        <v>0</v>
      </c>
      <c r="P84" s="144">
        <f t="shared" ref="P84:AI84" si="146">SUM(P85:P92)</f>
        <v>0</v>
      </c>
      <c r="Q84" s="144">
        <f t="shared" si="146"/>
        <v>0</v>
      </c>
      <c r="R84" s="144">
        <f t="shared" si="146"/>
        <v>0</v>
      </c>
      <c r="S84" s="144">
        <f t="shared" si="146"/>
        <v>0</v>
      </c>
      <c r="T84" s="144">
        <f>SUM(T85:T92)</f>
        <v>0</v>
      </c>
      <c r="U84" s="144">
        <f>SUM(U85:U92)</f>
        <v>0</v>
      </c>
      <c r="V84" s="144">
        <f>SUM(V85:V92)</f>
        <v>0</v>
      </c>
      <c r="W84" s="144">
        <f>SUM(W85:W92)</f>
        <v>0</v>
      </c>
      <c r="X84" s="144">
        <f>SUM(X85:X92)</f>
        <v>0</v>
      </c>
      <c r="Y84" s="144">
        <f t="shared" ref="Y84:AG84" si="147">SUM(Y85:Y92)</f>
        <v>0</v>
      </c>
      <c r="Z84" s="144">
        <f t="shared" si="147"/>
        <v>0</v>
      </c>
      <c r="AA84" s="144">
        <f t="shared" si="147"/>
        <v>0</v>
      </c>
      <c r="AB84" s="144">
        <f t="shared" si="147"/>
        <v>0</v>
      </c>
      <c r="AC84" s="144">
        <f t="shared" si="147"/>
        <v>0</v>
      </c>
      <c r="AD84" s="144">
        <f t="shared" si="147"/>
        <v>0</v>
      </c>
      <c r="AE84" s="144">
        <f t="shared" si="147"/>
        <v>0</v>
      </c>
      <c r="AF84" s="144">
        <f t="shared" si="147"/>
        <v>0</v>
      </c>
      <c r="AG84" s="144">
        <f t="shared" si="147"/>
        <v>0</v>
      </c>
      <c r="AH84" s="144">
        <f t="shared" si="146"/>
        <v>0</v>
      </c>
      <c r="AI84" s="144">
        <f t="shared" si="146"/>
        <v>2794.4639999999999</v>
      </c>
      <c r="AJ84" s="144">
        <f t="shared" ref="AJ84:AQ84" si="148">SUM(AJ85:AJ92)</f>
        <v>0</v>
      </c>
      <c r="AK84" s="144">
        <f t="shared" si="148"/>
        <v>0</v>
      </c>
      <c r="AL84" s="144">
        <f t="shared" si="148"/>
        <v>0</v>
      </c>
      <c r="AM84" s="144">
        <f t="shared" si="148"/>
        <v>0</v>
      </c>
      <c r="AN84" s="144">
        <f t="shared" si="148"/>
        <v>417.14400000000001</v>
      </c>
      <c r="AO84" s="144">
        <f t="shared" si="148"/>
        <v>0</v>
      </c>
      <c r="AP84" s="144">
        <f t="shared" si="148"/>
        <v>0</v>
      </c>
      <c r="AQ84" s="144">
        <f t="shared" si="148"/>
        <v>176.01900000000001</v>
      </c>
      <c r="AR84" s="144">
        <f t="shared" ref="AR84:BM84" si="149">SUM(AR85:AR92)</f>
        <v>0</v>
      </c>
      <c r="AS84" s="144">
        <f t="shared" si="149"/>
        <v>0</v>
      </c>
      <c r="AT84" s="144">
        <f t="shared" si="149"/>
        <v>0</v>
      </c>
      <c r="AU84" s="144">
        <f t="shared" si="149"/>
        <v>0</v>
      </c>
      <c r="AV84" s="144">
        <f t="shared" si="149"/>
        <v>0</v>
      </c>
      <c r="AW84" s="144">
        <f t="shared" si="149"/>
        <v>0</v>
      </c>
      <c r="AX84" s="144">
        <f t="shared" si="149"/>
        <v>0</v>
      </c>
      <c r="AY84" s="144">
        <f t="shared" si="149"/>
        <v>454.42099999999999</v>
      </c>
      <c r="AZ84" s="144">
        <f t="shared" si="149"/>
        <v>0</v>
      </c>
      <c r="BA84" s="144">
        <f t="shared" si="149"/>
        <v>0</v>
      </c>
      <c r="BB84" s="144">
        <f t="shared" si="149"/>
        <v>0</v>
      </c>
      <c r="BC84" s="144">
        <f t="shared" ref="BC84:BF84" si="150">SUM(BC85:BC92)</f>
        <v>343.12700000000001</v>
      </c>
      <c r="BD84" s="144">
        <f t="shared" si="150"/>
        <v>0</v>
      </c>
      <c r="BE84" s="144">
        <f t="shared" si="150"/>
        <v>1403.7529999999999</v>
      </c>
      <c r="BF84" s="144">
        <f t="shared" si="150"/>
        <v>0</v>
      </c>
      <c r="BG84" s="144">
        <f t="shared" ref="BG84:BL84" si="151">SUM(BG85:BG92)</f>
        <v>0</v>
      </c>
      <c r="BH84" s="144">
        <f t="shared" si="151"/>
        <v>0</v>
      </c>
      <c r="BI84" s="144">
        <f t="shared" si="151"/>
        <v>0</v>
      </c>
      <c r="BJ84" s="144">
        <f t="shared" si="151"/>
        <v>0</v>
      </c>
      <c r="BK84" s="144">
        <f t="shared" si="151"/>
        <v>0</v>
      </c>
      <c r="BL84" s="144">
        <f t="shared" si="151"/>
        <v>0</v>
      </c>
      <c r="BM84" s="144">
        <f t="shared" si="149"/>
        <v>0</v>
      </c>
      <c r="BN84" s="723">
        <f t="shared" si="136"/>
        <v>59.246695435624133</v>
      </c>
      <c r="BO84" s="723"/>
      <c r="BP84" s="723">
        <f t="shared" si="137"/>
        <v>59.246695435624133</v>
      </c>
      <c r="BQ84" s="449"/>
      <c r="BR84" s="128"/>
      <c r="BS84" s="128"/>
      <c r="BT84" s="128"/>
      <c r="BU84" s="128"/>
      <c r="BV84" s="128"/>
    </row>
    <row r="85" spans="1:267" ht="30" x14ac:dyDescent="0.25">
      <c r="A85" s="171">
        <v>1</v>
      </c>
      <c r="B85" s="183" t="s">
        <v>287</v>
      </c>
      <c r="C85" s="148">
        <f t="shared" ref="C85:C92" si="152">+D85+E85</f>
        <v>400</v>
      </c>
      <c r="D85" s="141"/>
      <c r="E85" s="274">
        <v>400</v>
      </c>
      <c r="F85" s="145">
        <f t="shared" ref="F85:F92" si="153">+G85+AI85</f>
        <v>343.12700000000001</v>
      </c>
      <c r="G85" s="145">
        <f t="shared" ref="G85:G92" si="154">SUM(H85:AH85)</f>
        <v>0</v>
      </c>
      <c r="H85" s="141"/>
      <c r="I85" s="141"/>
      <c r="J85" s="141"/>
      <c r="K85" s="141"/>
      <c r="L85" s="141"/>
      <c r="M85" s="141"/>
      <c r="N85" s="141"/>
      <c r="O85" s="141"/>
      <c r="P85" s="141"/>
      <c r="Q85" s="141"/>
      <c r="R85" s="141"/>
      <c r="S85" s="141"/>
      <c r="T85" s="141"/>
      <c r="U85" s="141"/>
      <c r="V85" s="141"/>
      <c r="W85" s="141"/>
      <c r="X85" s="141"/>
      <c r="Y85" s="141"/>
      <c r="Z85" s="141"/>
      <c r="AA85" s="141"/>
      <c r="AB85" s="141"/>
      <c r="AC85" s="141"/>
      <c r="AD85" s="141"/>
      <c r="AE85" s="141"/>
      <c r="AF85" s="141"/>
      <c r="AG85" s="141"/>
      <c r="AH85" s="141"/>
      <c r="AI85" s="145">
        <f t="shared" ref="AI85:AI92" si="155">SUM(AJ85:BM85)</f>
        <v>343.12700000000001</v>
      </c>
      <c r="AJ85" s="141"/>
      <c r="AK85" s="141"/>
      <c r="AL85" s="141"/>
      <c r="AM85" s="141"/>
      <c r="AN85" s="141"/>
      <c r="AO85" s="141"/>
      <c r="AP85" s="141"/>
      <c r="AQ85" s="141"/>
      <c r="AR85" s="141"/>
      <c r="AS85" s="141"/>
      <c r="AT85" s="141"/>
      <c r="AU85" s="141"/>
      <c r="AV85" s="141"/>
      <c r="AW85" s="141"/>
      <c r="AX85" s="141"/>
      <c r="AY85" s="141"/>
      <c r="AZ85" s="141"/>
      <c r="BA85" s="141"/>
      <c r="BB85" s="141"/>
      <c r="BC85" s="141">
        <v>343.12700000000001</v>
      </c>
      <c r="BD85" s="141"/>
      <c r="BE85" s="141"/>
      <c r="BF85" s="141"/>
      <c r="BG85" s="141"/>
      <c r="BH85" s="141"/>
      <c r="BI85" s="141"/>
      <c r="BJ85" s="141"/>
      <c r="BK85" s="141"/>
      <c r="BL85" s="141"/>
      <c r="BM85" s="141"/>
      <c r="BN85" s="674">
        <f t="shared" si="136"/>
        <v>85.781750000000002</v>
      </c>
      <c r="BO85" s="674"/>
      <c r="BP85" s="674">
        <f t="shared" si="137"/>
        <v>85.781750000000002</v>
      </c>
      <c r="BQ85" s="738"/>
      <c r="BR85" s="128"/>
      <c r="BS85" s="128"/>
      <c r="BT85" s="128"/>
      <c r="BU85" s="128"/>
      <c r="BV85" s="128"/>
    </row>
    <row r="86" spans="1:267" x14ac:dyDescent="0.25">
      <c r="A86" s="171">
        <v>2</v>
      </c>
      <c r="B86" s="183" t="s">
        <v>288</v>
      </c>
      <c r="C86" s="148">
        <f t="shared" si="152"/>
        <v>200</v>
      </c>
      <c r="D86" s="141"/>
      <c r="E86" s="274">
        <v>200</v>
      </c>
      <c r="F86" s="145">
        <f t="shared" si="153"/>
        <v>180.715</v>
      </c>
      <c r="G86" s="145">
        <f t="shared" si="154"/>
        <v>0</v>
      </c>
      <c r="H86" s="141"/>
      <c r="I86" s="141"/>
      <c r="J86" s="141"/>
      <c r="K86" s="141"/>
      <c r="L86" s="141"/>
      <c r="M86" s="141"/>
      <c r="N86" s="141"/>
      <c r="O86" s="141"/>
      <c r="P86" s="141"/>
      <c r="Q86" s="141"/>
      <c r="R86" s="141"/>
      <c r="S86" s="141"/>
      <c r="T86" s="141"/>
      <c r="U86" s="141"/>
      <c r="V86" s="141"/>
      <c r="W86" s="141"/>
      <c r="X86" s="141"/>
      <c r="Y86" s="141"/>
      <c r="Z86" s="141"/>
      <c r="AA86" s="141"/>
      <c r="AB86" s="141"/>
      <c r="AC86" s="141"/>
      <c r="AD86" s="141"/>
      <c r="AE86" s="141"/>
      <c r="AF86" s="141"/>
      <c r="AG86" s="141"/>
      <c r="AH86" s="141"/>
      <c r="AI86" s="145">
        <f t="shared" si="155"/>
        <v>180.715</v>
      </c>
      <c r="AJ86" s="141"/>
      <c r="AK86" s="141"/>
      <c r="AL86" s="141"/>
      <c r="AM86" s="141"/>
      <c r="AN86" s="141"/>
      <c r="AO86" s="141"/>
      <c r="AP86" s="141"/>
      <c r="AQ86" s="141">
        <v>176.01900000000001</v>
      </c>
      <c r="AR86" s="141"/>
      <c r="AS86" s="141"/>
      <c r="AT86" s="141"/>
      <c r="AU86" s="141"/>
      <c r="AV86" s="141"/>
      <c r="AW86" s="141"/>
      <c r="AX86" s="141"/>
      <c r="AY86" s="141">
        <v>4.6959999999999997</v>
      </c>
      <c r="AZ86" s="141"/>
      <c r="BA86" s="141"/>
      <c r="BB86" s="141"/>
      <c r="BC86" s="141"/>
      <c r="BD86" s="141"/>
      <c r="BE86" s="141"/>
      <c r="BF86" s="141"/>
      <c r="BG86" s="141"/>
      <c r="BH86" s="141"/>
      <c r="BI86" s="141"/>
      <c r="BJ86" s="141"/>
      <c r="BK86" s="141"/>
      <c r="BL86" s="141"/>
      <c r="BM86" s="141"/>
      <c r="BN86" s="674">
        <f t="shared" si="136"/>
        <v>90.357500000000002</v>
      </c>
      <c r="BO86" s="674"/>
      <c r="BP86" s="674">
        <f t="shared" si="137"/>
        <v>90.357500000000002</v>
      </c>
      <c r="BQ86" s="449"/>
      <c r="BR86" s="128"/>
      <c r="BS86" s="128"/>
      <c r="BT86" s="128"/>
      <c r="BU86" s="128"/>
      <c r="BV86" s="128"/>
    </row>
    <row r="87" spans="1:267" x14ac:dyDescent="0.25">
      <c r="A87" s="171">
        <v>3</v>
      </c>
      <c r="B87" s="183" t="s">
        <v>289</v>
      </c>
      <c r="C87" s="148">
        <f t="shared" si="152"/>
        <v>450</v>
      </c>
      <c r="D87" s="141"/>
      <c r="E87" s="274">
        <v>450</v>
      </c>
      <c r="F87" s="145">
        <f t="shared" si="153"/>
        <v>428.226</v>
      </c>
      <c r="G87" s="145">
        <f t="shared" si="154"/>
        <v>0</v>
      </c>
      <c r="H87" s="141"/>
      <c r="I87" s="141"/>
      <c r="J87" s="141"/>
      <c r="K87" s="141"/>
      <c r="L87" s="141"/>
      <c r="M87" s="141"/>
      <c r="N87" s="141"/>
      <c r="O87" s="141"/>
      <c r="P87" s="141"/>
      <c r="Q87" s="141"/>
      <c r="R87" s="141"/>
      <c r="S87" s="141"/>
      <c r="T87" s="141"/>
      <c r="U87" s="141"/>
      <c r="V87" s="141"/>
      <c r="W87" s="141"/>
      <c r="X87" s="141"/>
      <c r="Y87" s="141"/>
      <c r="Z87" s="141"/>
      <c r="AA87" s="141"/>
      <c r="AB87" s="141"/>
      <c r="AC87" s="141"/>
      <c r="AD87" s="141"/>
      <c r="AE87" s="141"/>
      <c r="AF87" s="141"/>
      <c r="AG87" s="141"/>
      <c r="AH87" s="141"/>
      <c r="AI87" s="145">
        <f t="shared" si="155"/>
        <v>428.226</v>
      </c>
      <c r="AJ87" s="141"/>
      <c r="AK87" s="141"/>
      <c r="AL87" s="141"/>
      <c r="AM87" s="141"/>
      <c r="AN87" s="141">
        <v>417.14400000000001</v>
      </c>
      <c r="AO87" s="141"/>
      <c r="AP87" s="141"/>
      <c r="AQ87" s="141"/>
      <c r="AR87" s="141"/>
      <c r="AS87" s="141"/>
      <c r="AT87" s="141"/>
      <c r="AU87" s="141"/>
      <c r="AV87" s="141"/>
      <c r="AW87" s="141"/>
      <c r="AX87" s="141"/>
      <c r="AY87" s="141">
        <v>11.082000000000001</v>
      </c>
      <c r="AZ87" s="141"/>
      <c r="BA87" s="141"/>
      <c r="BB87" s="141"/>
      <c r="BC87" s="141"/>
      <c r="BD87" s="141"/>
      <c r="BE87" s="141"/>
      <c r="BF87" s="141"/>
      <c r="BG87" s="141"/>
      <c r="BH87" s="141"/>
      <c r="BI87" s="141"/>
      <c r="BJ87" s="141"/>
      <c r="BK87" s="141"/>
      <c r="BL87" s="141"/>
      <c r="BM87" s="141"/>
      <c r="BN87" s="674">
        <f t="shared" si="136"/>
        <v>95.161333333333332</v>
      </c>
      <c r="BO87" s="674"/>
      <c r="BP87" s="674">
        <f t="shared" si="137"/>
        <v>95.161333333333332</v>
      </c>
      <c r="BQ87" s="449"/>
      <c r="BR87" s="128"/>
      <c r="BS87" s="128"/>
      <c r="BT87" s="128"/>
      <c r="BU87" s="128"/>
      <c r="BV87" s="128"/>
    </row>
    <row r="88" spans="1:267" x14ac:dyDescent="0.25">
      <c r="A88" s="171">
        <v>4</v>
      </c>
      <c r="B88" s="183" t="s">
        <v>290</v>
      </c>
      <c r="C88" s="148">
        <f t="shared" si="152"/>
        <v>400</v>
      </c>
      <c r="D88" s="141"/>
      <c r="E88" s="274">
        <v>400</v>
      </c>
      <c r="F88" s="145">
        <f t="shared" si="153"/>
        <v>0</v>
      </c>
      <c r="G88" s="145">
        <f t="shared" si="154"/>
        <v>0</v>
      </c>
      <c r="H88" s="141"/>
      <c r="I88" s="141"/>
      <c r="J88" s="141"/>
      <c r="K88" s="141"/>
      <c r="L88" s="141"/>
      <c r="M88" s="141"/>
      <c r="N88" s="141"/>
      <c r="O88" s="141"/>
      <c r="P88" s="141"/>
      <c r="Q88" s="141"/>
      <c r="R88" s="141"/>
      <c r="S88" s="141"/>
      <c r="T88" s="141"/>
      <c r="U88" s="141"/>
      <c r="V88" s="141"/>
      <c r="W88" s="141"/>
      <c r="X88" s="141"/>
      <c r="Y88" s="141"/>
      <c r="Z88" s="141"/>
      <c r="AA88" s="141"/>
      <c r="AB88" s="141"/>
      <c r="AC88" s="141"/>
      <c r="AD88" s="141"/>
      <c r="AE88" s="141"/>
      <c r="AF88" s="141"/>
      <c r="AG88" s="141"/>
      <c r="AH88" s="141"/>
      <c r="AI88" s="145">
        <f t="shared" si="155"/>
        <v>0</v>
      </c>
      <c r="AJ88" s="141"/>
      <c r="AK88" s="141"/>
      <c r="AL88" s="141"/>
      <c r="AM88" s="141"/>
      <c r="AN88" s="141"/>
      <c r="AO88" s="141"/>
      <c r="AP88" s="141"/>
      <c r="AQ88" s="141"/>
      <c r="AR88" s="141"/>
      <c r="AS88" s="141"/>
      <c r="AT88" s="141"/>
      <c r="AU88" s="141"/>
      <c r="AV88" s="141"/>
      <c r="AW88" s="141"/>
      <c r="AX88" s="141"/>
      <c r="AY88" s="141"/>
      <c r="AZ88" s="141"/>
      <c r="BA88" s="141"/>
      <c r="BB88" s="141"/>
      <c r="BC88" s="141"/>
      <c r="BD88" s="141"/>
      <c r="BE88" s="141"/>
      <c r="BF88" s="141"/>
      <c r="BG88" s="141"/>
      <c r="BH88" s="141"/>
      <c r="BI88" s="141"/>
      <c r="BJ88" s="141"/>
      <c r="BK88" s="141"/>
      <c r="BL88" s="141"/>
      <c r="BM88" s="141"/>
      <c r="BN88" s="674">
        <f t="shared" si="136"/>
        <v>0</v>
      </c>
      <c r="BO88" s="674"/>
      <c r="BP88" s="674">
        <f t="shared" si="137"/>
        <v>0</v>
      </c>
      <c r="BQ88" s="449"/>
      <c r="BR88" s="128"/>
      <c r="BS88" s="128"/>
      <c r="BT88" s="128"/>
      <c r="BU88" s="128"/>
      <c r="BV88" s="128"/>
    </row>
    <row r="89" spans="1:267" x14ac:dyDescent="0.25">
      <c r="A89" s="171">
        <v>5</v>
      </c>
      <c r="B89" s="183" t="s">
        <v>291</v>
      </c>
      <c r="C89" s="148">
        <f t="shared" si="152"/>
        <v>500</v>
      </c>
      <c r="D89" s="141"/>
      <c r="E89" s="274">
        <v>500</v>
      </c>
      <c r="F89" s="145">
        <f t="shared" si="153"/>
        <v>450.36099999999999</v>
      </c>
      <c r="G89" s="145">
        <f t="shared" si="154"/>
        <v>0</v>
      </c>
      <c r="H89" s="141"/>
      <c r="I89" s="141"/>
      <c r="J89" s="141"/>
      <c r="K89" s="141"/>
      <c r="L89" s="141"/>
      <c r="M89" s="141"/>
      <c r="N89" s="141"/>
      <c r="O89" s="141"/>
      <c r="P89" s="141"/>
      <c r="Q89" s="141"/>
      <c r="R89" s="141"/>
      <c r="S89" s="141"/>
      <c r="T89" s="141"/>
      <c r="U89" s="141"/>
      <c r="V89" s="141"/>
      <c r="W89" s="141"/>
      <c r="X89" s="141"/>
      <c r="Y89" s="141"/>
      <c r="Z89" s="141"/>
      <c r="AA89" s="141"/>
      <c r="AB89" s="141"/>
      <c r="AC89" s="141"/>
      <c r="AD89" s="141"/>
      <c r="AE89" s="141"/>
      <c r="AF89" s="141"/>
      <c r="AG89" s="141"/>
      <c r="AH89" s="141"/>
      <c r="AI89" s="145">
        <f t="shared" si="155"/>
        <v>450.36099999999999</v>
      </c>
      <c r="AJ89" s="141"/>
      <c r="AK89" s="141"/>
      <c r="AL89" s="141"/>
      <c r="AM89" s="141"/>
      <c r="AN89" s="141"/>
      <c r="AO89" s="141"/>
      <c r="AP89" s="141"/>
      <c r="AQ89" s="141"/>
      <c r="AR89" s="141"/>
      <c r="AS89" s="141"/>
      <c r="AT89" s="141"/>
      <c r="AU89" s="141"/>
      <c r="AV89" s="141"/>
      <c r="AW89" s="141"/>
      <c r="AX89" s="141"/>
      <c r="AY89" s="141">
        <v>438.64299999999997</v>
      </c>
      <c r="AZ89" s="141"/>
      <c r="BA89" s="141"/>
      <c r="BB89" s="141"/>
      <c r="BC89" s="141"/>
      <c r="BD89" s="141"/>
      <c r="BE89" s="141">
        <v>11.718</v>
      </c>
      <c r="BF89" s="141"/>
      <c r="BG89" s="141"/>
      <c r="BH89" s="141"/>
      <c r="BI89" s="141"/>
      <c r="BJ89" s="141"/>
      <c r="BK89" s="141"/>
      <c r="BL89" s="141"/>
      <c r="BM89" s="141"/>
      <c r="BN89" s="674">
        <f t="shared" si="136"/>
        <v>90.072200000000009</v>
      </c>
      <c r="BO89" s="674"/>
      <c r="BP89" s="674">
        <f t="shared" si="137"/>
        <v>90.072200000000009</v>
      </c>
      <c r="BQ89" s="449"/>
      <c r="BR89" s="128"/>
      <c r="BS89" s="128"/>
      <c r="BT89" s="128"/>
      <c r="BU89" s="128"/>
      <c r="BV89" s="128"/>
    </row>
    <row r="90" spans="1:267" x14ac:dyDescent="0.25">
      <c r="A90" s="171">
        <v>6</v>
      </c>
      <c r="B90" s="183" t="s">
        <v>292</v>
      </c>
      <c r="C90" s="148">
        <f t="shared" si="152"/>
        <v>307.40600000000001</v>
      </c>
      <c r="D90" s="141"/>
      <c r="E90" s="274">
        <v>307.40600000000001</v>
      </c>
      <c r="F90" s="145">
        <f t="shared" si="153"/>
        <v>0</v>
      </c>
      <c r="G90" s="145">
        <f t="shared" si="154"/>
        <v>0</v>
      </c>
      <c r="H90" s="141"/>
      <c r="I90" s="141"/>
      <c r="J90" s="141"/>
      <c r="K90" s="141"/>
      <c r="L90" s="141"/>
      <c r="M90" s="141"/>
      <c r="N90" s="141"/>
      <c r="O90" s="141"/>
      <c r="P90" s="141"/>
      <c r="Q90" s="141"/>
      <c r="R90" s="141"/>
      <c r="S90" s="141"/>
      <c r="T90" s="141"/>
      <c r="U90" s="141"/>
      <c r="V90" s="141"/>
      <c r="W90" s="141"/>
      <c r="X90" s="141"/>
      <c r="Y90" s="141"/>
      <c r="Z90" s="141"/>
      <c r="AA90" s="141"/>
      <c r="AB90" s="141"/>
      <c r="AC90" s="141"/>
      <c r="AD90" s="141"/>
      <c r="AE90" s="141"/>
      <c r="AF90" s="141"/>
      <c r="AG90" s="141"/>
      <c r="AH90" s="141"/>
      <c r="AI90" s="145">
        <f t="shared" si="155"/>
        <v>0</v>
      </c>
      <c r="AJ90" s="141"/>
      <c r="AK90" s="141"/>
      <c r="AL90" s="141"/>
      <c r="AM90" s="141"/>
      <c r="AN90" s="141"/>
      <c r="AO90" s="141"/>
      <c r="AP90" s="141"/>
      <c r="AQ90" s="141"/>
      <c r="AR90" s="141"/>
      <c r="AS90" s="141"/>
      <c r="AT90" s="141"/>
      <c r="AU90" s="141"/>
      <c r="AV90" s="141"/>
      <c r="AW90" s="141"/>
      <c r="AX90" s="141"/>
      <c r="AY90" s="141"/>
      <c r="AZ90" s="141"/>
      <c r="BA90" s="141"/>
      <c r="BB90" s="141"/>
      <c r="BC90" s="141"/>
      <c r="BD90" s="141"/>
      <c r="BE90" s="141"/>
      <c r="BF90" s="141"/>
      <c r="BG90" s="141"/>
      <c r="BH90" s="141"/>
      <c r="BI90" s="141"/>
      <c r="BJ90" s="141"/>
      <c r="BK90" s="141"/>
      <c r="BL90" s="141"/>
      <c r="BM90" s="141"/>
      <c r="BN90" s="674">
        <f t="shared" si="136"/>
        <v>0</v>
      </c>
      <c r="BO90" s="674"/>
      <c r="BP90" s="674">
        <f t="shared" si="137"/>
        <v>0</v>
      </c>
      <c r="BQ90" s="449"/>
      <c r="BR90" s="128"/>
      <c r="BS90" s="128"/>
      <c r="BT90" s="128"/>
      <c r="BU90" s="128"/>
      <c r="BV90" s="128"/>
    </row>
    <row r="91" spans="1:267" x14ac:dyDescent="0.25">
      <c r="A91" s="171">
        <v>7</v>
      </c>
      <c r="B91" s="183" t="s">
        <v>293</v>
      </c>
      <c r="C91" s="148">
        <f t="shared" si="152"/>
        <v>614.81200000000001</v>
      </c>
      <c r="D91" s="141"/>
      <c r="E91" s="274">
        <v>614.81200000000001</v>
      </c>
      <c r="F91" s="145">
        <f t="shared" si="153"/>
        <v>547.94200000000001</v>
      </c>
      <c r="G91" s="145">
        <f t="shared" si="154"/>
        <v>0</v>
      </c>
      <c r="H91" s="141"/>
      <c r="I91" s="141"/>
      <c r="J91" s="141"/>
      <c r="K91" s="141"/>
      <c r="L91" s="141"/>
      <c r="M91" s="141"/>
      <c r="N91" s="141"/>
      <c r="O91" s="141"/>
      <c r="P91" s="141"/>
      <c r="Q91" s="141"/>
      <c r="R91" s="141"/>
      <c r="S91" s="141"/>
      <c r="T91" s="141"/>
      <c r="U91" s="141"/>
      <c r="V91" s="141"/>
      <c r="W91" s="141"/>
      <c r="X91" s="141"/>
      <c r="Y91" s="141"/>
      <c r="Z91" s="141"/>
      <c r="AA91" s="141"/>
      <c r="AB91" s="141"/>
      <c r="AC91" s="141"/>
      <c r="AD91" s="141"/>
      <c r="AE91" s="141"/>
      <c r="AF91" s="141"/>
      <c r="AG91" s="141"/>
      <c r="AH91" s="141"/>
      <c r="AI91" s="145">
        <f t="shared" si="155"/>
        <v>547.94200000000001</v>
      </c>
      <c r="AJ91" s="141"/>
      <c r="AK91" s="141"/>
      <c r="AL91" s="141"/>
      <c r="AM91" s="141"/>
      <c r="AN91" s="141"/>
      <c r="AO91" s="141"/>
      <c r="AP91" s="141"/>
      <c r="AQ91" s="141"/>
      <c r="AR91" s="141"/>
      <c r="AS91" s="141"/>
      <c r="AT91" s="141"/>
      <c r="AU91" s="141"/>
      <c r="AV91" s="141"/>
      <c r="AW91" s="141"/>
      <c r="AX91" s="141"/>
      <c r="AY91" s="141"/>
      <c r="AZ91" s="141"/>
      <c r="BA91" s="141"/>
      <c r="BB91" s="141"/>
      <c r="BC91" s="141"/>
      <c r="BD91" s="141"/>
      <c r="BE91" s="141">
        <v>547.94200000000001</v>
      </c>
      <c r="BF91" s="141"/>
      <c r="BG91" s="141"/>
      <c r="BH91" s="141"/>
      <c r="BI91" s="141"/>
      <c r="BJ91" s="141"/>
      <c r="BK91" s="141"/>
      <c r="BL91" s="141"/>
      <c r="BM91" s="141"/>
      <c r="BN91" s="674">
        <f t="shared" si="136"/>
        <v>89.123504420863611</v>
      </c>
      <c r="BO91" s="674"/>
      <c r="BP91" s="674">
        <f t="shared" si="137"/>
        <v>89.123504420863611</v>
      </c>
      <c r="BQ91" s="449"/>
      <c r="BR91" s="128"/>
      <c r="BS91" s="128"/>
      <c r="BT91" s="128"/>
      <c r="BU91" s="128"/>
      <c r="BV91" s="128"/>
    </row>
    <row r="92" spans="1:267" x14ac:dyDescent="0.25">
      <c r="A92" s="171">
        <v>8</v>
      </c>
      <c r="B92" s="183" t="s">
        <v>294</v>
      </c>
      <c r="C92" s="148">
        <f t="shared" si="152"/>
        <v>1844.44</v>
      </c>
      <c r="D92" s="141"/>
      <c r="E92" s="274">
        <v>1844.44</v>
      </c>
      <c r="F92" s="145">
        <f t="shared" si="153"/>
        <v>844.09299999999996</v>
      </c>
      <c r="G92" s="145">
        <f t="shared" si="154"/>
        <v>0</v>
      </c>
      <c r="H92" s="141"/>
      <c r="I92" s="141"/>
      <c r="J92" s="141"/>
      <c r="K92" s="141"/>
      <c r="L92" s="141"/>
      <c r="M92" s="141"/>
      <c r="N92" s="141"/>
      <c r="O92" s="141"/>
      <c r="P92" s="141"/>
      <c r="Q92" s="141"/>
      <c r="R92" s="141"/>
      <c r="S92" s="141"/>
      <c r="T92" s="141"/>
      <c r="U92" s="141"/>
      <c r="V92" s="141"/>
      <c r="W92" s="141"/>
      <c r="X92" s="141"/>
      <c r="Y92" s="141"/>
      <c r="Z92" s="141"/>
      <c r="AA92" s="141"/>
      <c r="AB92" s="141"/>
      <c r="AC92" s="141"/>
      <c r="AD92" s="141"/>
      <c r="AE92" s="141"/>
      <c r="AF92" s="141"/>
      <c r="AG92" s="141"/>
      <c r="AH92" s="141"/>
      <c r="AI92" s="145">
        <f t="shared" si="155"/>
        <v>844.09299999999996</v>
      </c>
      <c r="AJ92" s="141"/>
      <c r="AK92" s="141"/>
      <c r="AL92" s="141"/>
      <c r="AM92" s="141"/>
      <c r="AN92" s="141"/>
      <c r="AO92" s="141"/>
      <c r="AP92" s="141"/>
      <c r="AQ92" s="141"/>
      <c r="AR92" s="141"/>
      <c r="AS92" s="141"/>
      <c r="AT92" s="141"/>
      <c r="AU92" s="141"/>
      <c r="AV92" s="141"/>
      <c r="AW92" s="141"/>
      <c r="AX92" s="141"/>
      <c r="AY92" s="141"/>
      <c r="AZ92" s="141"/>
      <c r="BA92" s="141"/>
      <c r="BB92" s="141"/>
      <c r="BC92" s="141"/>
      <c r="BD92" s="141"/>
      <c r="BE92" s="141">
        <v>844.09299999999996</v>
      </c>
      <c r="BF92" s="141"/>
      <c r="BG92" s="141"/>
      <c r="BH92" s="141"/>
      <c r="BI92" s="141"/>
      <c r="BJ92" s="141"/>
      <c r="BK92" s="141"/>
      <c r="BL92" s="141"/>
      <c r="BM92" s="141"/>
      <c r="BN92" s="674">
        <f t="shared" si="136"/>
        <v>45.764188588406235</v>
      </c>
      <c r="BO92" s="674"/>
      <c r="BP92" s="674">
        <f t="shared" si="137"/>
        <v>45.764188588406235</v>
      </c>
      <c r="BQ92" s="449"/>
      <c r="BR92" s="128"/>
      <c r="BS92" s="128"/>
      <c r="BT92" s="128"/>
      <c r="BU92" s="128"/>
      <c r="BV92" s="128"/>
    </row>
    <row r="93" spans="1:267" x14ac:dyDescent="0.25">
      <c r="A93" s="156">
        <v>2</v>
      </c>
      <c r="B93" s="157" t="s">
        <v>50</v>
      </c>
      <c r="C93" s="143">
        <f t="shared" ref="C93:BM94" si="156">+C94</f>
        <v>1224.2049999999999</v>
      </c>
      <c r="D93" s="143">
        <f t="shared" si="156"/>
        <v>0</v>
      </c>
      <c r="E93" s="143">
        <f t="shared" si="156"/>
        <v>1224.2049999999999</v>
      </c>
      <c r="F93" s="143">
        <f t="shared" si="156"/>
        <v>1133.1759999999999</v>
      </c>
      <c r="G93" s="143">
        <f t="shared" si="156"/>
        <v>0</v>
      </c>
      <c r="H93" s="143">
        <f t="shared" si="156"/>
        <v>0</v>
      </c>
      <c r="I93" s="143">
        <f t="shared" si="156"/>
        <v>0</v>
      </c>
      <c r="J93" s="143">
        <f t="shared" si="156"/>
        <v>0</v>
      </c>
      <c r="K93" s="143">
        <f t="shared" si="156"/>
        <v>0</v>
      </c>
      <c r="L93" s="143">
        <f t="shared" si="156"/>
        <v>0</v>
      </c>
      <c r="M93" s="143">
        <f t="shared" si="156"/>
        <v>0</v>
      </c>
      <c r="N93" s="143">
        <f t="shared" si="156"/>
        <v>0</v>
      </c>
      <c r="O93" s="143">
        <f t="shared" si="156"/>
        <v>0</v>
      </c>
      <c r="P93" s="143">
        <f t="shared" si="156"/>
        <v>0</v>
      </c>
      <c r="Q93" s="143">
        <f t="shared" si="156"/>
        <v>0</v>
      </c>
      <c r="R93" s="143">
        <f t="shared" si="156"/>
        <v>0</v>
      </c>
      <c r="S93" s="143">
        <f t="shared" si="156"/>
        <v>0</v>
      </c>
      <c r="T93" s="143">
        <f t="shared" si="156"/>
        <v>0</v>
      </c>
      <c r="U93" s="143">
        <f t="shared" si="156"/>
        <v>0</v>
      </c>
      <c r="V93" s="143">
        <f t="shared" si="156"/>
        <v>0</v>
      </c>
      <c r="W93" s="143">
        <f t="shared" si="156"/>
        <v>0</v>
      </c>
      <c r="X93" s="143">
        <f t="shared" si="156"/>
        <v>0</v>
      </c>
      <c r="Y93" s="143">
        <f t="shared" si="156"/>
        <v>0</v>
      </c>
      <c r="Z93" s="143">
        <f t="shared" si="156"/>
        <v>0</v>
      </c>
      <c r="AA93" s="143">
        <f t="shared" si="156"/>
        <v>0</v>
      </c>
      <c r="AB93" s="143">
        <f t="shared" si="156"/>
        <v>0</v>
      </c>
      <c r="AC93" s="143">
        <f t="shared" si="156"/>
        <v>0</v>
      </c>
      <c r="AD93" s="143">
        <f t="shared" si="156"/>
        <v>0</v>
      </c>
      <c r="AE93" s="143">
        <f t="shared" si="156"/>
        <v>0</v>
      </c>
      <c r="AF93" s="143">
        <f t="shared" si="156"/>
        <v>0</v>
      </c>
      <c r="AG93" s="1097">
        <f t="shared" si="156"/>
        <v>0</v>
      </c>
      <c r="AH93" s="143">
        <f t="shared" si="156"/>
        <v>0</v>
      </c>
      <c r="AI93" s="143">
        <f t="shared" si="156"/>
        <v>1133.1759999999999</v>
      </c>
      <c r="AJ93" s="143">
        <f t="shared" si="156"/>
        <v>0</v>
      </c>
      <c r="AK93" s="143">
        <f t="shared" si="156"/>
        <v>0</v>
      </c>
      <c r="AL93" s="143">
        <f t="shared" si="156"/>
        <v>0</v>
      </c>
      <c r="AM93" s="143">
        <f t="shared" si="156"/>
        <v>0</v>
      </c>
      <c r="AN93" s="143">
        <f t="shared" si="156"/>
        <v>0</v>
      </c>
      <c r="AO93" s="143">
        <f t="shared" si="156"/>
        <v>0</v>
      </c>
      <c r="AP93" s="143">
        <f t="shared" si="156"/>
        <v>0</v>
      </c>
      <c r="AQ93" s="143">
        <f t="shared" si="156"/>
        <v>0</v>
      </c>
      <c r="AR93" s="143">
        <f t="shared" si="156"/>
        <v>0</v>
      </c>
      <c r="AS93" s="143">
        <f t="shared" si="156"/>
        <v>0</v>
      </c>
      <c r="AT93" s="143">
        <f t="shared" si="156"/>
        <v>0</v>
      </c>
      <c r="AU93" s="143">
        <f t="shared" si="156"/>
        <v>0</v>
      </c>
      <c r="AV93" s="143">
        <f t="shared" si="156"/>
        <v>0</v>
      </c>
      <c r="AW93" s="143">
        <f t="shared" si="156"/>
        <v>0</v>
      </c>
      <c r="AX93" s="143">
        <f t="shared" si="156"/>
        <v>0</v>
      </c>
      <c r="AY93" s="143">
        <f t="shared" si="156"/>
        <v>0</v>
      </c>
      <c r="AZ93" s="143">
        <f t="shared" si="156"/>
        <v>0</v>
      </c>
      <c r="BA93" s="143">
        <f t="shared" si="156"/>
        <v>0</v>
      </c>
      <c r="BB93" s="143">
        <f t="shared" si="156"/>
        <v>0</v>
      </c>
      <c r="BC93" s="143">
        <f t="shared" si="156"/>
        <v>0</v>
      </c>
      <c r="BD93" s="143">
        <f t="shared" si="156"/>
        <v>0</v>
      </c>
      <c r="BE93" s="143">
        <f t="shared" si="156"/>
        <v>727.21100000000001</v>
      </c>
      <c r="BF93" s="143">
        <f t="shared" si="156"/>
        <v>0</v>
      </c>
      <c r="BG93" s="143">
        <f t="shared" si="156"/>
        <v>0</v>
      </c>
      <c r="BH93" s="143">
        <f t="shared" si="156"/>
        <v>0</v>
      </c>
      <c r="BI93" s="143">
        <f t="shared" si="156"/>
        <v>0</v>
      </c>
      <c r="BJ93" s="143">
        <f t="shared" si="156"/>
        <v>0</v>
      </c>
      <c r="BK93" s="143">
        <f t="shared" si="156"/>
        <v>0</v>
      </c>
      <c r="BL93" s="1097">
        <f t="shared" si="156"/>
        <v>405.96499999999997</v>
      </c>
      <c r="BM93" s="143">
        <f t="shared" si="156"/>
        <v>0</v>
      </c>
      <c r="BN93" s="723">
        <f t="shared" si="136"/>
        <v>92.564235565121862</v>
      </c>
      <c r="BO93" s="723"/>
      <c r="BP93" s="723">
        <f t="shared" si="137"/>
        <v>92.564235565121862</v>
      </c>
      <c r="BQ93" s="449"/>
      <c r="BR93" s="128"/>
      <c r="BS93" s="128"/>
      <c r="BT93" s="128"/>
      <c r="BU93" s="128"/>
      <c r="BV93" s="128"/>
    </row>
    <row r="94" spans="1:267" x14ac:dyDescent="0.25">
      <c r="A94" s="186" t="s">
        <v>6</v>
      </c>
      <c r="B94" s="158" t="s">
        <v>295</v>
      </c>
      <c r="C94" s="144">
        <f t="shared" si="156"/>
        <v>1224.2049999999999</v>
      </c>
      <c r="D94" s="144">
        <f t="shared" si="156"/>
        <v>0</v>
      </c>
      <c r="E94" s="144">
        <f t="shared" si="156"/>
        <v>1224.2049999999999</v>
      </c>
      <c r="F94" s="144">
        <f t="shared" si="156"/>
        <v>1133.1759999999999</v>
      </c>
      <c r="G94" s="144">
        <f t="shared" si="156"/>
        <v>0</v>
      </c>
      <c r="H94" s="144">
        <f t="shared" si="156"/>
        <v>0</v>
      </c>
      <c r="I94" s="144">
        <f t="shared" si="156"/>
        <v>0</v>
      </c>
      <c r="J94" s="144">
        <f t="shared" si="156"/>
        <v>0</v>
      </c>
      <c r="K94" s="144">
        <f t="shared" si="156"/>
        <v>0</v>
      </c>
      <c r="L94" s="144">
        <f t="shared" si="156"/>
        <v>0</v>
      </c>
      <c r="M94" s="144">
        <f t="shared" si="156"/>
        <v>0</v>
      </c>
      <c r="N94" s="144">
        <f t="shared" si="156"/>
        <v>0</v>
      </c>
      <c r="O94" s="144">
        <f t="shared" si="156"/>
        <v>0</v>
      </c>
      <c r="P94" s="144">
        <f t="shared" si="156"/>
        <v>0</v>
      </c>
      <c r="Q94" s="144">
        <f t="shared" si="156"/>
        <v>0</v>
      </c>
      <c r="R94" s="144">
        <f t="shared" si="156"/>
        <v>0</v>
      </c>
      <c r="S94" s="144">
        <f t="shared" si="156"/>
        <v>0</v>
      </c>
      <c r="T94" s="144">
        <f t="shared" si="156"/>
        <v>0</v>
      </c>
      <c r="U94" s="144">
        <f t="shared" si="156"/>
        <v>0</v>
      </c>
      <c r="V94" s="144">
        <f t="shared" si="156"/>
        <v>0</v>
      </c>
      <c r="W94" s="144">
        <f t="shared" si="156"/>
        <v>0</v>
      </c>
      <c r="X94" s="144">
        <f t="shared" si="156"/>
        <v>0</v>
      </c>
      <c r="Y94" s="144">
        <f t="shared" si="156"/>
        <v>0</v>
      </c>
      <c r="Z94" s="144">
        <f t="shared" si="156"/>
        <v>0</v>
      </c>
      <c r="AA94" s="144">
        <f t="shared" si="156"/>
        <v>0</v>
      </c>
      <c r="AB94" s="144">
        <f t="shared" si="156"/>
        <v>0</v>
      </c>
      <c r="AC94" s="144">
        <f t="shared" si="156"/>
        <v>0</v>
      </c>
      <c r="AD94" s="144">
        <f t="shared" si="156"/>
        <v>0</v>
      </c>
      <c r="AE94" s="144">
        <f t="shared" si="156"/>
        <v>0</v>
      </c>
      <c r="AF94" s="144">
        <f t="shared" si="156"/>
        <v>0</v>
      </c>
      <c r="AG94" s="144">
        <f t="shared" si="156"/>
        <v>0</v>
      </c>
      <c r="AH94" s="144">
        <f t="shared" si="156"/>
        <v>0</v>
      </c>
      <c r="AI94" s="144">
        <f t="shared" si="156"/>
        <v>1133.1759999999999</v>
      </c>
      <c r="AJ94" s="144">
        <f t="shared" si="156"/>
        <v>0</v>
      </c>
      <c r="AK94" s="144">
        <f t="shared" si="156"/>
        <v>0</v>
      </c>
      <c r="AL94" s="144">
        <f t="shared" si="156"/>
        <v>0</v>
      </c>
      <c r="AM94" s="144">
        <f t="shared" si="156"/>
        <v>0</v>
      </c>
      <c r="AN94" s="144">
        <f t="shared" si="156"/>
        <v>0</v>
      </c>
      <c r="AO94" s="144">
        <f t="shared" si="156"/>
        <v>0</v>
      </c>
      <c r="AP94" s="144">
        <f t="shared" si="156"/>
        <v>0</v>
      </c>
      <c r="AQ94" s="144">
        <f t="shared" si="156"/>
        <v>0</v>
      </c>
      <c r="AR94" s="144">
        <f t="shared" si="156"/>
        <v>0</v>
      </c>
      <c r="AS94" s="144">
        <f t="shared" si="156"/>
        <v>0</v>
      </c>
      <c r="AT94" s="144">
        <f t="shared" si="156"/>
        <v>0</v>
      </c>
      <c r="AU94" s="144">
        <f t="shared" si="156"/>
        <v>0</v>
      </c>
      <c r="AV94" s="144">
        <f t="shared" si="156"/>
        <v>0</v>
      </c>
      <c r="AW94" s="144">
        <f t="shared" si="156"/>
        <v>0</v>
      </c>
      <c r="AX94" s="144">
        <f t="shared" si="156"/>
        <v>0</v>
      </c>
      <c r="AY94" s="144">
        <f t="shared" si="156"/>
        <v>0</v>
      </c>
      <c r="AZ94" s="144">
        <f t="shared" si="156"/>
        <v>0</v>
      </c>
      <c r="BA94" s="144">
        <f t="shared" si="156"/>
        <v>0</v>
      </c>
      <c r="BB94" s="144">
        <f t="shared" si="156"/>
        <v>0</v>
      </c>
      <c r="BC94" s="144">
        <f t="shared" si="156"/>
        <v>0</v>
      </c>
      <c r="BD94" s="144">
        <f t="shared" si="156"/>
        <v>0</v>
      </c>
      <c r="BE94" s="144">
        <f t="shared" si="156"/>
        <v>727.21100000000001</v>
      </c>
      <c r="BF94" s="144">
        <f t="shared" si="156"/>
        <v>0</v>
      </c>
      <c r="BG94" s="144">
        <f t="shared" si="156"/>
        <v>0</v>
      </c>
      <c r="BH94" s="144">
        <f t="shared" si="156"/>
        <v>0</v>
      </c>
      <c r="BI94" s="144">
        <f t="shared" si="156"/>
        <v>0</v>
      </c>
      <c r="BJ94" s="144">
        <f t="shared" si="156"/>
        <v>0</v>
      </c>
      <c r="BK94" s="144">
        <f t="shared" si="156"/>
        <v>0</v>
      </c>
      <c r="BL94" s="144">
        <f t="shared" si="156"/>
        <v>405.96499999999997</v>
      </c>
      <c r="BM94" s="144">
        <f t="shared" si="156"/>
        <v>0</v>
      </c>
      <c r="BN94" s="723">
        <f t="shared" si="136"/>
        <v>92.564235565121862</v>
      </c>
      <c r="BO94" s="723"/>
      <c r="BP94" s="723">
        <f t="shared" si="137"/>
        <v>92.564235565121862</v>
      </c>
      <c r="BQ94" s="449"/>
      <c r="BR94" s="128"/>
      <c r="BS94" s="128"/>
      <c r="BT94" s="128"/>
      <c r="BU94" s="128"/>
      <c r="BV94" s="128"/>
    </row>
    <row r="95" spans="1:267" ht="30" x14ac:dyDescent="0.25">
      <c r="A95" s="159">
        <v>1</v>
      </c>
      <c r="B95" s="183" t="s">
        <v>300</v>
      </c>
      <c r="C95" s="148">
        <f>+D95+E95</f>
        <v>1224.2049999999999</v>
      </c>
      <c r="D95" s="275"/>
      <c r="E95" s="274">
        <f>420+804.205</f>
        <v>1224.2049999999999</v>
      </c>
      <c r="F95" s="145">
        <f>+G95+AI95</f>
        <v>1133.1759999999999</v>
      </c>
      <c r="G95" s="145">
        <f>SUM(H95:AH95)</f>
        <v>0</v>
      </c>
      <c r="H95" s="141"/>
      <c r="I95" s="141"/>
      <c r="J95" s="141"/>
      <c r="K95" s="141"/>
      <c r="L95" s="141"/>
      <c r="M95" s="141"/>
      <c r="N95" s="141"/>
      <c r="O95" s="141"/>
      <c r="P95" s="141"/>
      <c r="Q95" s="141"/>
      <c r="R95" s="141"/>
      <c r="S95" s="141"/>
      <c r="T95" s="141"/>
      <c r="U95" s="141"/>
      <c r="V95" s="141"/>
      <c r="W95" s="141"/>
      <c r="X95" s="141"/>
      <c r="Y95" s="141"/>
      <c r="Z95" s="141"/>
      <c r="AA95" s="141"/>
      <c r="AB95" s="141"/>
      <c r="AC95" s="141"/>
      <c r="AD95" s="141"/>
      <c r="AE95" s="141"/>
      <c r="AF95" s="141"/>
      <c r="AG95" s="141"/>
      <c r="AH95" s="141"/>
      <c r="AI95" s="145">
        <f>SUM(AJ95:BM95)</f>
        <v>1133.1759999999999</v>
      </c>
      <c r="AJ95" s="141"/>
      <c r="AK95" s="141"/>
      <c r="AL95" s="141"/>
      <c r="AM95" s="141"/>
      <c r="AN95" s="141"/>
      <c r="AO95" s="141"/>
      <c r="AP95" s="141"/>
      <c r="AQ95" s="141"/>
      <c r="AR95" s="141"/>
      <c r="AS95" s="141"/>
      <c r="AT95" s="141"/>
      <c r="AU95" s="141"/>
      <c r="AV95" s="141"/>
      <c r="AW95" s="141"/>
      <c r="AX95" s="141"/>
      <c r="AY95" s="141"/>
      <c r="AZ95" s="141"/>
      <c r="BA95" s="141"/>
      <c r="BB95" s="141"/>
      <c r="BC95" s="141"/>
      <c r="BD95" s="141"/>
      <c r="BE95" s="141">
        <v>727.21100000000001</v>
      </c>
      <c r="BF95" s="141"/>
      <c r="BG95" s="141"/>
      <c r="BH95" s="141"/>
      <c r="BI95" s="141"/>
      <c r="BJ95" s="141"/>
      <c r="BK95" s="141"/>
      <c r="BL95" s="141">
        <v>405.96499999999997</v>
      </c>
      <c r="BM95" s="141"/>
      <c r="BN95" s="674">
        <f t="shared" si="136"/>
        <v>92.564235565121862</v>
      </c>
      <c r="BO95" s="674"/>
      <c r="BP95" s="674">
        <f t="shared" si="137"/>
        <v>92.564235565121862</v>
      </c>
      <c r="BQ95" s="159"/>
      <c r="BR95" s="128"/>
      <c r="BS95" s="128"/>
      <c r="BT95" s="128"/>
      <c r="BU95" s="128"/>
      <c r="BV95" s="128"/>
    </row>
    <row r="96" spans="1:267" x14ac:dyDescent="0.25">
      <c r="A96" s="154" t="s">
        <v>113</v>
      </c>
      <c r="B96" s="161" t="s">
        <v>119</v>
      </c>
      <c r="C96" s="142">
        <f>+C97+C106+C109</f>
        <v>5367.0969999999998</v>
      </c>
      <c r="D96" s="142">
        <f t="shared" ref="D96:BM96" si="157">+D97+D106+D109</f>
        <v>1242</v>
      </c>
      <c r="E96" s="142">
        <f t="shared" si="157"/>
        <v>4125.0969999999998</v>
      </c>
      <c r="F96" s="142">
        <f t="shared" si="157"/>
        <v>4230.6450000000004</v>
      </c>
      <c r="G96" s="142">
        <f t="shared" si="157"/>
        <v>1236.902</v>
      </c>
      <c r="H96" s="142">
        <f t="shared" si="157"/>
        <v>0</v>
      </c>
      <c r="I96" s="142">
        <f t="shared" si="157"/>
        <v>0</v>
      </c>
      <c r="J96" s="142">
        <f t="shared" si="157"/>
        <v>0</v>
      </c>
      <c r="K96" s="142">
        <f t="shared" si="157"/>
        <v>0</v>
      </c>
      <c r="L96" s="142">
        <f t="shared" si="157"/>
        <v>0</v>
      </c>
      <c r="M96" s="142">
        <f t="shared" si="157"/>
        <v>1201.8319999999999</v>
      </c>
      <c r="N96" s="142">
        <f t="shared" si="157"/>
        <v>35.07</v>
      </c>
      <c r="O96" s="142">
        <f t="shared" si="157"/>
        <v>0</v>
      </c>
      <c r="P96" s="142">
        <f t="shared" si="157"/>
        <v>0</v>
      </c>
      <c r="Q96" s="142">
        <f t="shared" si="157"/>
        <v>0</v>
      </c>
      <c r="R96" s="142">
        <f t="shared" si="157"/>
        <v>0</v>
      </c>
      <c r="S96" s="142">
        <f t="shared" si="157"/>
        <v>0</v>
      </c>
      <c r="T96" s="142">
        <f t="shared" si="157"/>
        <v>0</v>
      </c>
      <c r="U96" s="142">
        <f t="shared" si="157"/>
        <v>0</v>
      </c>
      <c r="V96" s="142">
        <f>+V97+V106+V109</f>
        <v>0</v>
      </c>
      <c r="W96" s="142">
        <f>+W97+W106+W109</f>
        <v>0</v>
      </c>
      <c r="X96" s="142">
        <f>+X97+X106+X109</f>
        <v>0</v>
      </c>
      <c r="Y96" s="142">
        <f t="shared" ref="Y96:AG96" si="158">+Y97+Y106+Y109</f>
        <v>0</v>
      </c>
      <c r="Z96" s="142">
        <f t="shared" si="158"/>
        <v>0</v>
      </c>
      <c r="AA96" s="142">
        <f t="shared" si="158"/>
        <v>0</v>
      </c>
      <c r="AB96" s="142">
        <f t="shared" si="158"/>
        <v>0</v>
      </c>
      <c r="AC96" s="142">
        <f t="shared" si="158"/>
        <v>0</v>
      </c>
      <c r="AD96" s="142">
        <f t="shared" si="158"/>
        <v>0</v>
      </c>
      <c r="AE96" s="142">
        <f t="shared" si="158"/>
        <v>0</v>
      </c>
      <c r="AF96" s="142">
        <f t="shared" si="158"/>
        <v>0</v>
      </c>
      <c r="AG96" s="142">
        <f t="shared" si="158"/>
        <v>0</v>
      </c>
      <c r="AH96" s="142">
        <f t="shared" si="157"/>
        <v>0</v>
      </c>
      <c r="AI96" s="142">
        <f t="shared" si="157"/>
        <v>2993.7429999999999</v>
      </c>
      <c r="AJ96" s="142">
        <f t="shared" si="157"/>
        <v>0</v>
      </c>
      <c r="AK96" s="142">
        <f t="shared" si="157"/>
        <v>0</v>
      </c>
      <c r="AL96" s="142">
        <f t="shared" si="157"/>
        <v>0</v>
      </c>
      <c r="AM96" s="142">
        <f t="shared" si="157"/>
        <v>0</v>
      </c>
      <c r="AN96" s="142">
        <f t="shared" si="157"/>
        <v>661.34199999999998</v>
      </c>
      <c r="AO96" s="142">
        <f t="shared" si="157"/>
        <v>0</v>
      </c>
      <c r="AP96" s="142">
        <f t="shared" si="157"/>
        <v>218.65299999999999</v>
      </c>
      <c r="AQ96" s="142">
        <f t="shared" si="157"/>
        <v>0</v>
      </c>
      <c r="AR96" s="142">
        <f t="shared" si="157"/>
        <v>0</v>
      </c>
      <c r="AS96" s="142">
        <f t="shared" si="157"/>
        <v>0</v>
      </c>
      <c r="AT96" s="142">
        <f t="shared" si="157"/>
        <v>0</v>
      </c>
      <c r="AU96" s="142">
        <f t="shared" si="157"/>
        <v>0</v>
      </c>
      <c r="AV96" s="142">
        <f t="shared" si="157"/>
        <v>0</v>
      </c>
      <c r="AW96" s="142">
        <f t="shared" si="157"/>
        <v>992.01499999999999</v>
      </c>
      <c r="AX96" s="142">
        <f>+AX97+AX106+AX109</f>
        <v>80.605999999999995</v>
      </c>
      <c r="AY96" s="142">
        <f>+AY97+AY106+AY109</f>
        <v>0</v>
      </c>
      <c r="AZ96" s="142">
        <f>+AZ97+AZ106+AZ109</f>
        <v>0</v>
      </c>
      <c r="BA96" s="142">
        <f>+BA97+BA106+BA109</f>
        <v>0</v>
      </c>
      <c r="BB96" s="142">
        <f>+BB97+BB106+BB109</f>
        <v>0</v>
      </c>
      <c r="BC96" s="142">
        <f t="shared" ref="BC96:BL96" si="159">+BC97+BC106+BC109</f>
        <v>0</v>
      </c>
      <c r="BD96" s="142">
        <f t="shared" si="159"/>
        <v>0</v>
      </c>
      <c r="BE96" s="142">
        <f t="shared" si="159"/>
        <v>760.56299999999999</v>
      </c>
      <c r="BF96" s="142">
        <f t="shared" si="159"/>
        <v>0</v>
      </c>
      <c r="BG96" s="142">
        <f t="shared" si="159"/>
        <v>0</v>
      </c>
      <c r="BH96" s="142">
        <f t="shared" si="159"/>
        <v>0</v>
      </c>
      <c r="BI96" s="142">
        <f t="shared" si="159"/>
        <v>0</v>
      </c>
      <c r="BJ96" s="142">
        <f t="shared" si="159"/>
        <v>0</v>
      </c>
      <c r="BK96" s="142">
        <f t="shared" si="159"/>
        <v>280.56400000000002</v>
      </c>
      <c r="BL96" s="142">
        <f t="shared" si="159"/>
        <v>0</v>
      </c>
      <c r="BM96" s="142">
        <f t="shared" si="157"/>
        <v>0</v>
      </c>
      <c r="BN96" s="724">
        <f t="shared" si="136"/>
        <v>78.82557367604872</v>
      </c>
      <c r="BO96" s="724">
        <f>+G96/D96*100</f>
        <v>99.589533011272152</v>
      </c>
      <c r="BP96" s="724">
        <f t="shared" si="137"/>
        <v>72.573881292973226</v>
      </c>
      <c r="BQ96" s="155"/>
      <c r="BR96" s="149"/>
      <c r="BS96" s="149"/>
      <c r="BT96" s="149"/>
      <c r="BU96" s="149"/>
      <c r="BV96" s="149"/>
      <c r="BW96" s="124"/>
      <c r="BX96" s="124"/>
      <c r="BY96" s="124"/>
      <c r="BZ96" s="124"/>
      <c r="CA96" s="124"/>
      <c r="CB96" s="124"/>
      <c r="CC96" s="124"/>
      <c r="CD96" s="124"/>
      <c r="CE96" s="124"/>
      <c r="CF96" s="124"/>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c r="IW96" s="3"/>
      <c r="IX96" s="3"/>
      <c r="IY96" s="3"/>
      <c r="IZ96" s="3"/>
      <c r="JA96" s="3"/>
      <c r="JB96" s="3"/>
      <c r="JC96" s="3"/>
      <c r="JD96" s="3"/>
      <c r="JE96" s="3"/>
      <c r="JF96" s="3"/>
      <c r="JG96" s="3"/>
    </row>
    <row r="97" spans="1:84" x14ac:dyDescent="0.25">
      <c r="A97" s="156">
        <v>1</v>
      </c>
      <c r="B97" s="157" t="s">
        <v>24</v>
      </c>
      <c r="C97" s="143">
        <f>+C98+C101</f>
        <v>4521.6239999999998</v>
      </c>
      <c r="D97" s="143">
        <f>+D98+D101</f>
        <v>1242</v>
      </c>
      <c r="E97" s="143">
        <f>+E98+E101</f>
        <v>3279.6239999999998</v>
      </c>
      <c r="F97" s="143">
        <f>+F98+F101</f>
        <v>3533.212</v>
      </c>
      <c r="G97" s="143">
        <f>+G98+G101</f>
        <v>1236.902</v>
      </c>
      <c r="H97" s="143">
        <f t="shared" ref="H97:O97" si="160">+H98+H101</f>
        <v>0</v>
      </c>
      <c r="I97" s="143">
        <f t="shared" si="160"/>
        <v>0</v>
      </c>
      <c r="J97" s="143">
        <f t="shared" si="160"/>
        <v>0</v>
      </c>
      <c r="K97" s="143">
        <f t="shared" si="160"/>
        <v>0</v>
      </c>
      <c r="L97" s="143">
        <f t="shared" si="160"/>
        <v>0</v>
      </c>
      <c r="M97" s="143">
        <f t="shared" si="160"/>
        <v>1201.8319999999999</v>
      </c>
      <c r="N97" s="143">
        <f t="shared" si="160"/>
        <v>35.07</v>
      </c>
      <c r="O97" s="143">
        <f t="shared" si="160"/>
        <v>0</v>
      </c>
      <c r="P97" s="143">
        <f t="shared" ref="P97:AI97" si="161">+P98+P101</f>
        <v>0</v>
      </c>
      <c r="Q97" s="143">
        <f t="shared" si="161"/>
        <v>0</v>
      </c>
      <c r="R97" s="143">
        <f t="shared" si="161"/>
        <v>0</v>
      </c>
      <c r="S97" s="143">
        <f t="shared" si="161"/>
        <v>0</v>
      </c>
      <c r="T97" s="143">
        <f>+T98+T101</f>
        <v>0</v>
      </c>
      <c r="U97" s="143">
        <f>+U98+U101</f>
        <v>0</v>
      </c>
      <c r="V97" s="143">
        <f>+V98+V101</f>
        <v>0</v>
      </c>
      <c r="W97" s="143">
        <f>+W98+W101</f>
        <v>0</v>
      </c>
      <c r="X97" s="143">
        <f>+X98+X101</f>
        <v>0</v>
      </c>
      <c r="Y97" s="143">
        <f t="shared" ref="Y97:AG97" si="162">+Y98+Y101</f>
        <v>0</v>
      </c>
      <c r="Z97" s="143">
        <f t="shared" si="162"/>
        <v>0</v>
      </c>
      <c r="AA97" s="143">
        <f t="shared" si="162"/>
        <v>0</v>
      </c>
      <c r="AB97" s="143">
        <f t="shared" si="162"/>
        <v>0</v>
      </c>
      <c r="AC97" s="143">
        <f t="shared" si="162"/>
        <v>0</v>
      </c>
      <c r="AD97" s="143">
        <f t="shared" si="162"/>
        <v>0</v>
      </c>
      <c r="AE97" s="143">
        <f t="shared" si="162"/>
        <v>0</v>
      </c>
      <c r="AF97" s="143">
        <f t="shared" si="162"/>
        <v>0</v>
      </c>
      <c r="AG97" s="1097">
        <f t="shared" si="162"/>
        <v>0</v>
      </c>
      <c r="AH97" s="143">
        <f t="shared" si="161"/>
        <v>0</v>
      </c>
      <c r="AI97" s="143">
        <f t="shared" si="161"/>
        <v>2296.31</v>
      </c>
      <c r="AJ97" s="143">
        <f t="shared" ref="AJ97:AQ97" si="163">+AJ98+AJ101</f>
        <v>0</v>
      </c>
      <c r="AK97" s="143">
        <f t="shared" si="163"/>
        <v>0</v>
      </c>
      <c r="AL97" s="143">
        <f t="shared" si="163"/>
        <v>0</v>
      </c>
      <c r="AM97" s="143">
        <f t="shared" si="163"/>
        <v>0</v>
      </c>
      <c r="AN97" s="143">
        <f t="shared" si="163"/>
        <v>661.34199999999998</v>
      </c>
      <c r="AO97" s="143">
        <f t="shared" si="163"/>
        <v>0</v>
      </c>
      <c r="AP97" s="143">
        <f t="shared" si="163"/>
        <v>218.65299999999999</v>
      </c>
      <c r="AQ97" s="143">
        <f t="shared" si="163"/>
        <v>0</v>
      </c>
      <c r="AR97" s="143">
        <f t="shared" ref="AR97:BM97" si="164">+AR98+AR101</f>
        <v>0</v>
      </c>
      <c r="AS97" s="143">
        <f t="shared" si="164"/>
        <v>0</v>
      </c>
      <c r="AT97" s="143">
        <f t="shared" si="164"/>
        <v>0</v>
      </c>
      <c r="AU97" s="143">
        <f t="shared" si="164"/>
        <v>0</v>
      </c>
      <c r="AV97" s="143">
        <f t="shared" si="164"/>
        <v>0</v>
      </c>
      <c r="AW97" s="143">
        <f t="shared" si="164"/>
        <v>992.01499999999999</v>
      </c>
      <c r="AX97" s="143">
        <f t="shared" si="164"/>
        <v>80.605999999999995</v>
      </c>
      <c r="AY97" s="143">
        <f t="shared" si="164"/>
        <v>0</v>
      </c>
      <c r="AZ97" s="143">
        <f t="shared" si="164"/>
        <v>0</v>
      </c>
      <c r="BA97" s="143">
        <f t="shared" si="164"/>
        <v>0</v>
      </c>
      <c r="BB97" s="143">
        <f t="shared" si="164"/>
        <v>0</v>
      </c>
      <c r="BC97" s="143">
        <f t="shared" ref="BC97:BL97" si="165">+BC98+BC101</f>
        <v>0</v>
      </c>
      <c r="BD97" s="143">
        <f t="shared" si="165"/>
        <v>0</v>
      </c>
      <c r="BE97" s="143">
        <f t="shared" si="165"/>
        <v>63.13</v>
      </c>
      <c r="BF97" s="143">
        <f t="shared" si="165"/>
        <v>0</v>
      </c>
      <c r="BG97" s="143">
        <f t="shared" si="165"/>
        <v>0</v>
      </c>
      <c r="BH97" s="143">
        <f t="shared" si="165"/>
        <v>0</v>
      </c>
      <c r="BI97" s="143">
        <f t="shared" si="165"/>
        <v>0</v>
      </c>
      <c r="BJ97" s="143">
        <f t="shared" si="165"/>
        <v>0</v>
      </c>
      <c r="BK97" s="143">
        <f t="shared" si="165"/>
        <v>280.56400000000002</v>
      </c>
      <c r="BL97" s="1097">
        <f t="shared" si="165"/>
        <v>0</v>
      </c>
      <c r="BM97" s="143">
        <f t="shared" si="164"/>
        <v>0</v>
      </c>
      <c r="BN97" s="674">
        <f t="shared" si="136"/>
        <v>78.140331880757884</v>
      </c>
      <c r="BO97" s="674">
        <f>+G97/D97*100</f>
        <v>99.589533011272152</v>
      </c>
      <c r="BP97" s="674">
        <f t="shared" si="137"/>
        <v>70.017477613287383</v>
      </c>
      <c r="BQ97" s="449"/>
      <c r="BR97" s="128"/>
      <c r="BS97" s="128"/>
      <c r="BT97" s="128"/>
      <c r="BU97" s="128"/>
      <c r="BV97" s="128"/>
    </row>
    <row r="98" spans="1:84" x14ac:dyDescent="0.25">
      <c r="A98" s="186" t="s">
        <v>6</v>
      </c>
      <c r="B98" s="158" t="s">
        <v>94</v>
      </c>
      <c r="C98" s="144">
        <f>SUM(C99:C100)</f>
        <v>1242</v>
      </c>
      <c r="D98" s="144">
        <f>SUM(D99:D100)</f>
        <v>1242</v>
      </c>
      <c r="E98" s="144">
        <f>SUM(E99:E100)</f>
        <v>0</v>
      </c>
      <c r="F98" s="144">
        <f>SUM(F99:F100)</f>
        <v>1236.902</v>
      </c>
      <c r="G98" s="144">
        <f>SUM(G99:G100)</f>
        <v>1236.902</v>
      </c>
      <c r="H98" s="144">
        <f t="shared" ref="H98:O98" si="166">SUM(H99:H100)</f>
        <v>0</v>
      </c>
      <c r="I98" s="144">
        <f t="shared" si="166"/>
        <v>0</v>
      </c>
      <c r="J98" s="144">
        <f t="shared" si="166"/>
        <v>0</v>
      </c>
      <c r="K98" s="144">
        <f t="shared" si="166"/>
        <v>0</v>
      </c>
      <c r="L98" s="144">
        <f t="shared" si="166"/>
        <v>0</v>
      </c>
      <c r="M98" s="144">
        <f t="shared" si="166"/>
        <v>1201.8319999999999</v>
      </c>
      <c r="N98" s="144">
        <f t="shared" si="166"/>
        <v>35.07</v>
      </c>
      <c r="O98" s="144">
        <f t="shared" si="166"/>
        <v>0</v>
      </c>
      <c r="P98" s="144">
        <f t="shared" ref="P98:AI98" si="167">SUM(P99:P100)</f>
        <v>0</v>
      </c>
      <c r="Q98" s="144">
        <f t="shared" si="167"/>
        <v>0</v>
      </c>
      <c r="R98" s="144">
        <f t="shared" si="167"/>
        <v>0</v>
      </c>
      <c r="S98" s="144">
        <f t="shared" si="167"/>
        <v>0</v>
      </c>
      <c r="T98" s="144">
        <f>SUM(T99:T100)</f>
        <v>0</v>
      </c>
      <c r="U98" s="144">
        <f>SUM(U99:U100)</f>
        <v>0</v>
      </c>
      <c r="V98" s="144">
        <f>SUM(V99:V100)</f>
        <v>0</v>
      </c>
      <c r="W98" s="144">
        <f>SUM(W99:W100)</f>
        <v>0</v>
      </c>
      <c r="X98" s="144">
        <f>SUM(X99:X100)</f>
        <v>0</v>
      </c>
      <c r="Y98" s="144">
        <f t="shared" ref="Y98:AG98" si="168">SUM(Y99:Y100)</f>
        <v>0</v>
      </c>
      <c r="Z98" s="144">
        <f t="shared" si="168"/>
        <v>0</v>
      </c>
      <c r="AA98" s="144">
        <f t="shared" si="168"/>
        <v>0</v>
      </c>
      <c r="AB98" s="144">
        <f t="shared" si="168"/>
        <v>0</v>
      </c>
      <c r="AC98" s="144">
        <f t="shared" si="168"/>
        <v>0</v>
      </c>
      <c r="AD98" s="144">
        <f t="shared" si="168"/>
        <v>0</v>
      </c>
      <c r="AE98" s="144">
        <f t="shared" si="168"/>
        <v>0</v>
      </c>
      <c r="AF98" s="144">
        <f t="shared" si="168"/>
        <v>0</v>
      </c>
      <c r="AG98" s="144">
        <f t="shared" si="168"/>
        <v>0</v>
      </c>
      <c r="AH98" s="144">
        <f t="shared" si="167"/>
        <v>0</v>
      </c>
      <c r="AI98" s="144">
        <f t="shared" si="167"/>
        <v>0</v>
      </c>
      <c r="AJ98" s="144">
        <f t="shared" ref="AJ98:AQ98" si="169">SUM(AJ99:AJ100)</f>
        <v>0</v>
      </c>
      <c r="AK98" s="144">
        <f t="shared" si="169"/>
        <v>0</v>
      </c>
      <c r="AL98" s="144">
        <f t="shared" si="169"/>
        <v>0</v>
      </c>
      <c r="AM98" s="144">
        <f t="shared" si="169"/>
        <v>0</v>
      </c>
      <c r="AN98" s="144">
        <f t="shared" si="169"/>
        <v>0</v>
      </c>
      <c r="AO98" s="144">
        <f t="shared" si="169"/>
        <v>0</v>
      </c>
      <c r="AP98" s="144">
        <f t="shared" si="169"/>
        <v>0</v>
      </c>
      <c r="AQ98" s="144">
        <f t="shared" si="169"/>
        <v>0</v>
      </c>
      <c r="AR98" s="144">
        <f t="shared" ref="AR98:BM98" si="170">SUM(AR99:AR100)</f>
        <v>0</v>
      </c>
      <c r="AS98" s="144">
        <f t="shared" si="170"/>
        <v>0</v>
      </c>
      <c r="AT98" s="144">
        <f t="shared" si="170"/>
        <v>0</v>
      </c>
      <c r="AU98" s="144">
        <f t="shared" si="170"/>
        <v>0</v>
      </c>
      <c r="AV98" s="144">
        <f t="shared" si="170"/>
        <v>0</v>
      </c>
      <c r="AW98" s="144">
        <f t="shared" si="170"/>
        <v>0</v>
      </c>
      <c r="AX98" s="144">
        <f t="shared" si="170"/>
        <v>0</v>
      </c>
      <c r="AY98" s="144">
        <f t="shared" si="170"/>
        <v>0</v>
      </c>
      <c r="AZ98" s="144">
        <f t="shared" si="170"/>
        <v>0</v>
      </c>
      <c r="BA98" s="144">
        <f t="shared" si="170"/>
        <v>0</v>
      </c>
      <c r="BB98" s="144">
        <f t="shared" si="170"/>
        <v>0</v>
      </c>
      <c r="BC98" s="144">
        <f t="shared" ref="BC98:BL98" si="171">SUM(BC99:BC100)</f>
        <v>0</v>
      </c>
      <c r="BD98" s="144">
        <f t="shared" si="171"/>
        <v>0</v>
      </c>
      <c r="BE98" s="144">
        <f t="shared" si="171"/>
        <v>0</v>
      </c>
      <c r="BF98" s="144">
        <f t="shared" si="171"/>
        <v>0</v>
      </c>
      <c r="BG98" s="144">
        <f t="shared" si="171"/>
        <v>0</v>
      </c>
      <c r="BH98" s="144">
        <f t="shared" si="171"/>
        <v>0</v>
      </c>
      <c r="BI98" s="144">
        <f t="shared" si="171"/>
        <v>0</v>
      </c>
      <c r="BJ98" s="144">
        <f t="shared" si="171"/>
        <v>0</v>
      </c>
      <c r="BK98" s="144">
        <f t="shared" si="171"/>
        <v>0</v>
      </c>
      <c r="BL98" s="144">
        <f t="shared" si="171"/>
        <v>0</v>
      </c>
      <c r="BM98" s="144">
        <f t="shared" si="170"/>
        <v>0</v>
      </c>
      <c r="BN98" s="674">
        <f t="shared" si="136"/>
        <v>99.589533011272152</v>
      </c>
      <c r="BO98" s="674">
        <f>+G98/D98*100</f>
        <v>99.589533011272152</v>
      </c>
      <c r="BP98" s="674"/>
      <c r="BQ98" s="449"/>
      <c r="BR98" s="128"/>
      <c r="BS98" s="128"/>
      <c r="BT98" s="128"/>
      <c r="BU98" s="128"/>
      <c r="BV98" s="128"/>
    </row>
    <row r="99" spans="1:84" s="25" customFormat="1" x14ac:dyDescent="0.25">
      <c r="A99" s="613">
        <v>1</v>
      </c>
      <c r="B99" s="614" t="s">
        <v>198</v>
      </c>
      <c r="C99" s="148">
        <f>+D99+E99</f>
        <v>621</v>
      </c>
      <c r="D99" s="615">
        <v>621</v>
      </c>
      <c r="E99" s="615"/>
      <c r="F99" s="382">
        <f>+G99+AI99</f>
        <v>618.45100000000002</v>
      </c>
      <c r="G99" s="382">
        <f>SUM(H99:AH99)</f>
        <v>618.45100000000002</v>
      </c>
      <c r="H99" s="606"/>
      <c r="I99" s="606"/>
      <c r="J99" s="606"/>
      <c r="K99" s="606"/>
      <c r="L99" s="606"/>
      <c r="M99" s="361">
        <v>600.91499999999996</v>
      </c>
      <c r="N99" s="361">
        <v>17.536000000000001</v>
      </c>
      <c r="O99" s="606"/>
      <c r="P99" s="606"/>
      <c r="Q99" s="606"/>
      <c r="R99" s="606"/>
      <c r="S99" s="606"/>
      <c r="T99" s="606"/>
      <c r="U99" s="606"/>
      <c r="V99" s="606"/>
      <c r="W99" s="606"/>
      <c r="X99" s="606"/>
      <c r="Y99" s="606"/>
      <c r="Z99" s="606"/>
      <c r="AA99" s="606"/>
      <c r="AB99" s="606"/>
      <c r="AC99" s="606"/>
      <c r="AD99" s="606"/>
      <c r="AE99" s="606"/>
      <c r="AF99" s="606"/>
      <c r="AG99" s="606"/>
      <c r="AH99" s="606"/>
      <c r="AI99" s="382">
        <f>SUM(AJ99:BM99)</f>
        <v>0</v>
      </c>
      <c r="AJ99" s="606"/>
      <c r="AK99" s="606"/>
      <c r="AL99" s="606"/>
      <c r="AM99" s="606"/>
      <c r="AN99" s="606"/>
      <c r="AO99" s="606"/>
      <c r="AP99" s="606"/>
      <c r="AQ99" s="606"/>
      <c r="AR99" s="606"/>
      <c r="AS99" s="606"/>
      <c r="AT99" s="606"/>
      <c r="AU99" s="606"/>
      <c r="AV99" s="606"/>
      <c r="AW99" s="606"/>
      <c r="AX99" s="606"/>
      <c r="AY99" s="606"/>
      <c r="AZ99" s="606"/>
      <c r="BA99" s="606"/>
      <c r="BB99" s="606"/>
      <c r="BC99" s="606"/>
      <c r="BD99" s="606"/>
      <c r="BE99" s="606"/>
      <c r="BF99" s="606"/>
      <c r="BG99" s="606"/>
      <c r="BH99" s="606"/>
      <c r="BI99" s="606"/>
      <c r="BJ99" s="606"/>
      <c r="BK99" s="606"/>
      <c r="BL99" s="606"/>
      <c r="BM99" s="606"/>
      <c r="BN99" s="725">
        <f t="shared" si="136"/>
        <v>99.589533011272152</v>
      </c>
      <c r="BO99" s="725">
        <f>+G99/D99*100</f>
        <v>99.589533011272152</v>
      </c>
      <c r="BP99" s="725"/>
      <c r="BQ99" s="743"/>
      <c r="BR99" s="607"/>
      <c r="BS99" s="607"/>
      <c r="BT99" s="607"/>
      <c r="BU99" s="607"/>
      <c r="BV99" s="607"/>
      <c r="BW99" s="604"/>
      <c r="BX99" s="604"/>
      <c r="BY99" s="604"/>
      <c r="BZ99" s="604"/>
      <c r="CA99" s="604"/>
      <c r="CB99" s="604"/>
      <c r="CC99" s="604"/>
      <c r="CD99" s="604"/>
      <c r="CE99" s="604"/>
      <c r="CF99" s="604"/>
    </row>
    <row r="100" spans="1:84" s="25" customFormat="1" x14ac:dyDescent="0.25">
      <c r="A100" s="613">
        <v>2</v>
      </c>
      <c r="B100" s="614" t="s">
        <v>197</v>
      </c>
      <c r="C100" s="148">
        <f>+D100+E100</f>
        <v>621</v>
      </c>
      <c r="D100" s="615">
        <v>621</v>
      </c>
      <c r="E100" s="615"/>
      <c r="F100" s="382">
        <f>+G100+AI100</f>
        <v>618.45100000000002</v>
      </c>
      <c r="G100" s="382">
        <f>SUM(H100:AH100)</f>
        <v>618.45100000000002</v>
      </c>
      <c r="H100" s="606"/>
      <c r="I100" s="606"/>
      <c r="J100" s="606"/>
      <c r="K100" s="606"/>
      <c r="L100" s="606"/>
      <c r="M100" s="361">
        <v>600.91700000000003</v>
      </c>
      <c r="N100" s="361">
        <v>17.533999999999999</v>
      </c>
      <c r="O100" s="606"/>
      <c r="P100" s="606"/>
      <c r="Q100" s="606"/>
      <c r="R100" s="606"/>
      <c r="S100" s="606"/>
      <c r="T100" s="606"/>
      <c r="U100" s="606"/>
      <c r="V100" s="606"/>
      <c r="W100" s="606"/>
      <c r="X100" s="606"/>
      <c r="Y100" s="606"/>
      <c r="Z100" s="606"/>
      <c r="AA100" s="606"/>
      <c r="AB100" s="606"/>
      <c r="AC100" s="606"/>
      <c r="AD100" s="606"/>
      <c r="AE100" s="606"/>
      <c r="AF100" s="606"/>
      <c r="AG100" s="606"/>
      <c r="AH100" s="606"/>
      <c r="AI100" s="382">
        <f>SUM(AJ100:BM100)</f>
        <v>0</v>
      </c>
      <c r="AJ100" s="606"/>
      <c r="AK100" s="606"/>
      <c r="AL100" s="606"/>
      <c r="AM100" s="606"/>
      <c r="AN100" s="606"/>
      <c r="AO100" s="361"/>
      <c r="AP100" s="606"/>
      <c r="AQ100" s="606"/>
      <c r="AR100" s="606"/>
      <c r="AS100" s="606"/>
      <c r="AT100" s="606"/>
      <c r="AU100" s="606"/>
      <c r="AV100" s="606"/>
      <c r="AW100" s="606"/>
      <c r="AX100" s="606"/>
      <c r="AY100" s="606"/>
      <c r="AZ100" s="606"/>
      <c r="BA100" s="606"/>
      <c r="BB100" s="606"/>
      <c r="BC100" s="606"/>
      <c r="BD100" s="606"/>
      <c r="BE100" s="606"/>
      <c r="BF100" s="606"/>
      <c r="BG100" s="606"/>
      <c r="BH100" s="606"/>
      <c r="BI100" s="606"/>
      <c r="BJ100" s="606"/>
      <c r="BK100" s="606"/>
      <c r="BL100" s="606"/>
      <c r="BM100" s="606"/>
      <c r="BN100" s="725">
        <f t="shared" si="136"/>
        <v>99.589533011272152</v>
      </c>
      <c r="BO100" s="725">
        <f>+G100/D100*100</f>
        <v>99.589533011272152</v>
      </c>
      <c r="BP100" s="725"/>
      <c r="BQ100" s="610"/>
      <c r="BR100" s="607"/>
      <c r="BS100" s="607"/>
      <c r="BT100" s="607"/>
      <c r="BU100" s="607"/>
      <c r="BV100" s="607"/>
      <c r="BW100" s="604"/>
      <c r="BX100" s="604"/>
      <c r="BY100" s="604"/>
      <c r="BZ100" s="604"/>
      <c r="CA100" s="604"/>
      <c r="CB100" s="604"/>
      <c r="CC100" s="604"/>
      <c r="CD100" s="604"/>
      <c r="CE100" s="604"/>
      <c r="CF100" s="604"/>
    </row>
    <row r="101" spans="1:84" x14ac:dyDescent="0.25">
      <c r="A101" s="170" t="s">
        <v>6</v>
      </c>
      <c r="B101" s="168" t="s">
        <v>27</v>
      </c>
      <c r="C101" s="144">
        <f>SUM(C102:C105)</f>
        <v>3279.6239999999998</v>
      </c>
      <c r="D101" s="144">
        <f>SUM(D102:D105)</f>
        <v>0</v>
      </c>
      <c r="E101" s="144">
        <f>SUM(E102:E105)</f>
        <v>3279.6239999999998</v>
      </c>
      <c r="F101" s="144">
        <f>SUM(F102:F105)</f>
        <v>2296.31</v>
      </c>
      <c r="G101" s="144">
        <f>SUM(G102:G105)</f>
        <v>0</v>
      </c>
      <c r="H101" s="144">
        <f t="shared" ref="H101:O101" si="172">SUM(H102:H105)</f>
        <v>0</v>
      </c>
      <c r="I101" s="144">
        <f t="shared" si="172"/>
        <v>0</v>
      </c>
      <c r="J101" s="144">
        <f t="shared" si="172"/>
        <v>0</v>
      </c>
      <c r="K101" s="144">
        <f t="shared" si="172"/>
        <v>0</v>
      </c>
      <c r="L101" s="144">
        <f t="shared" si="172"/>
        <v>0</v>
      </c>
      <c r="M101" s="144">
        <f t="shared" si="172"/>
        <v>0</v>
      </c>
      <c r="N101" s="144">
        <f t="shared" si="172"/>
        <v>0</v>
      </c>
      <c r="O101" s="144">
        <f t="shared" si="172"/>
        <v>0</v>
      </c>
      <c r="P101" s="144">
        <f t="shared" ref="P101:AI101" si="173">SUM(P102:P105)</f>
        <v>0</v>
      </c>
      <c r="Q101" s="144">
        <f t="shared" si="173"/>
        <v>0</v>
      </c>
      <c r="R101" s="144">
        <f t="shared" si="173"/>
        <v>0</v>
      </c>
      <c r="S101" s="144">
        <f t="shared" si="173"/>
        <v>0</v>
      </c>
      <c r="T101" s="144">
        <f>SUM(T102:T105)</f>
        <v>0</v>
      </c>
      <c r="U101" s="144">
        <f>SUM(U102:U105)</f>
        <v>0</v>
      </c>
      <c r="V101" s="144">
        <f>SUM(V102:V105)</f>
        <v>0</v>
      </c>
      <c r="W101" s="144">
        <f>SUM(W102:W105)</f>
        <v>0</v>
      </c>
      <c r="X101" s="144">
        <f>SUM(X102:X105)</f>
        <v>0</v>
      </c>
      <c r="Y101" s="144">
        <f t="shared" ref="Y101:AG101" si="174">SUM(Y102:Y105)</f>
        <v>0</v>
      </c>
      <c r="Z101" s="144">
        <f t="shared" si="174"/>
        <v>0</v>
      </c>
      <c r="AA101" s="144">
        <f t="shared" si="174"/>
        <v>0</v>
      </c>
      <c r="AB101" s="144">
        <f t="shared" si="174"/>
        <v>0</v>
      </c>
      <c r="AC101" s="144">
        <f t="shared" si="174"/>
        <v>0</v>
      </c>
      <c r="AD101" s="144">
        <f t="shared" si="174"/>
        <v>0</v>
      </c>
      <c r="AE101" s="144">
        <f t="shared" si="174"/>
        <v>0</v>
      </c>
      <c r="AF101" s="144">
        <f t="shared" si="174"/>
        <v>0</v>
      </c>
      <c r="AG101" s="144">
        <f t="shared" si="174"/>
        <v>0</v>
      </c>
      <c r="AH101" s="144">
        <f t="shared" si="173"/>
        <v>0</v>
      </c>
      <c r="AI101" s="144">
        <f t="shared" si="173"/>
        <v>2296.31</v>
      </c>
      <c r="AJ101" s="144">
        <f t="shared" ref="AJ101:AQ101" si="175">SUM(AJ102:AJ105)</f>
        <v>0</v>
      </c>
      <c r="AK101" s="144">
        <f t="shared" si="175"/>
        <v>0</v>
      </c>
      <c r="AL101" s="144">
        <f t="shared" si="175"/>
        <v>0</v>
      </c>
      <c r="AM101" s="144">
        <f t="shared" si="175"/>
        <v>0</v>
      </c>
      <c r="AN101" s="144">
        <f t="shared" si="175"/>
        <v>661.34199999999998</v>
      </c>
      <c r="AO101" s="144">
        <f t="shared" si="175"/>
        <v>0</v>
      </c>
      <c r="AP101" s="144">
        <f t="shared" si="175"/>
        <v>218.65299999999999</v>
      </c>
      <c r="AQ101" s="144">
        <f t="shared" si="175"/>
        <v>0</v>
      </c>
      <c r="AR101" s="144">
        <f t="shared" ref="AR101:BM101" si="176">SUM(AR102:AR105)</f>
        <v>0</v>
      </c>
      <c r="AS101" s="144">
        <f t="shared" si="176"/>
        <v>0</v>
      </c>
      <c r="AT101" s="144">
        <f t="shared" si="176"/>
        <v>0</v>
      </c>
      <c r="AU101" s="144">
        <f t="shared" si="176"/>
        <v>0</v>
      </c>
      <c r="AV101" s="144">
        <f t="shared" si="176"/>
        <v>0</v>
      </c>
      <c r="AW101" s="144">
        <f t="shared" si="176"/>
        <v>992.01499999999999</v>
      </c>
      <c r="AX101" s="144">
        <f t="shared" si="176"/>
        <v>80.605999999999995</v>
      </c>
      <c r="AY101" s="144">
        <f t="shared" si="176"/>
        <v>0</v>
      </c>
      <c r="AZ101" s="144">
        <f t="shared" si="176"/>
        <v>0</v>
      </c>
      <c r="BA101" s="144">
        <f t="shared" si="176"/>
        <v>0</v>
      </c>
      <c r="BB101" s="144">
        <f t="shared" si="176"/>
        <v>0</v>
      </c>
      <c r="BC101" s="144">
        <f t="shared" ref="BC101:BL101" si="177">SUM(BC102:BC105)</f>
        <v>0</v>
      </c>
      <c r="BD101" s="144">
        <f t="shared" si="177"/>
        <v>0</v>
      </c>
      <c r="BE101" s="144">
        <f t="shared" si="177"/>
        <v>63.13</v>
      </c>
      <c r="BF101" s="144">
        <f t="shared" si="177"/>
        <v>0</v>
      </c>
      <c r="BG101" s="144">
        <f t="shared" si="177"/>
        <v>0</v>
      </c>
      <c r="BH101" s="144">
        <f t="shared" si="177"/>
        <v>0</v>
      </c>
      <c r="BI101" s="144">
        <f t="shared" si="177"/>
        <v>0</v>
      </c>
      <c r="BJ101" s="144">
        <f t="shared" si="177"/>
        <v>0</v>
      </c>
      <c r="BK101" s="144">
        <f t="shared" si="177"/>
        <v>280.56400000000002</v>
      </c>
      <c r="BL101" s="144">
        <f t="shared" si="177"/>
        <v>0</v>
      </c>
      <c r="BM101" s="144">
        <f t="shared" si="176"/>
        <v>0</v>
      </c>
      <c r="BN101" s="723">
        <f t="shared" si="136"/>
        <v>70.017477613287383</v>
      </c>
      <c r="BO101" s="723"/>
      <c r="BP101" s="723">
        <f t="shared" si="137"/>
        <v>70.017477613287383</v>
      </c>
      <c r="BQ101" s="449"/>
      <c r="BR101" s="128"/>
      <c r="BS101" s="128"/>
      <c r="BT101" s="128"/>
      <c r="BU101" s="128"/>
      <c r="BV101" s="128"/>
    </row>
    <row r="102" spans="1:84" ht="30" x14ac:dyDescent="0.25">
      <c r="A102" s="276">
        <v>1</v>
      </c>
      <c r="B102" s="272" t="s">
        <v>282</v>
      </c>
      <c r="C102" s="140">
        <f>+D102+E102</f>
        <v>1800</v>
      </c>
      <c r="D102" s="141"/>
      <c r="E102" s="274">
        <v>1800</v>
      </c>
      <c r="F102" s="145">
        <f>+G102+AI102</f>
        <v>1720.789</v>
      </c>
      <c r="G102" s="145">
        <f>SUM(H102:AH102)</f>
        <v>0</v>
      </c>
      <c r="H102" s="141"/>
      <c r="I102" s="141"/>
      <c r="J102" s="141"/>
      <c r="K102" s="141"/>
      <c r="L102" s="141"/>
      <c r="M102" s="141"/>
      <c r="N102" s="141"/>
      <c r="O102" s="141"/>
      <c r="P102" s="141"/>
      <c r="Q102" s="141"/>
      <c r="R102" s="141"/>
      <c r="S102" s="141"/>
      <c r="T102" s="141"/>
      <c r="U102" s="141"/>
      <c r="V102" s="141"/>
      <c r="W102" s="141"/>
      <c r="X102" s="141"/>
      <c r="Y102" s="141"/>
      <c r="Z102" s="141"/>
      <c r="AA102" s="141"/>
      <c r="AB102" s="141"/>
      <c r="AC102" s="141"/>
      <c r="AD102" s="141"/>
      <c r="AE102" s="141"/>
      <c r="AF102" s="141"/>
      <c r="AG102" s="141"/>
      <c r="AH102" s="141"/>
      <c r="AI102" s="145">
        <f>SUM(AJ102:BM102)</f>
        <v>1720.789</v>
      </c>
      <c r="AJ102" s="141"/>
      <c r="AK102" s="141"/>
      <c r="AL102" s="141"/>
      <c r="AM102" s="141"/>
      <c r="AN102" s="141">
        <v>661.34199999999998</v>
      </c>
      <c r="AO102" s="141"/>
      <c r="AP102" s="141"/>
      <c r="AQ102" s="141"/>
      <c r="AR102" s="141"/>
      <c r="AS102" s="141"/>
      <c r="AT102" s="141"/>
      <c r="AU102" s="141"/>
      <c r="AV102" s="141"/>
      <c r="AW102" s="141">
        <v>992.01499999999999</v>
      </c>
      <c r="AX102" s="141">
        <v>67.432000000000002</v>
      </c>
      <c r="AY102" s="141"/>
      <c r="AZ102" s="141"/>
      <c r="BA102" s="141"/>
      <c r="BB102" s="141"/>
      <c r="BC102" s="141"/>
      <c r="BD102" s="141"/>
      <c r="BE102" s="141"/>
      <c r="BF102" s="141"/>
      <c r="BG102" s="141"/>
      <c r="BH102" s="141"/>
      <c r="BI102" s="141"/>
      <c r="BJ102" s="141"/>
      <c r="BK102" s="141"/>
      <c r="BL102" s="141"/>
      <c r="BM102" s="141"/>
      <c r="BN102" s="674">
        <f t="shared" si="136"/>
        <v>95.599388888888896</v>
      </c>
      <c r="BO102" s="674"/>
      <c r="BP102" s="674">
        <f t="shared" si="137"/>
        <v>95.599388888888896</v>
      </c>
      <c r="BQ102" s="1247"/>
      <c r="BR102" s="128"/>
      <c r="BS102" s="128"/>
      <c r="BT102" s="128"/>
      <c r="BU102" s="128"/>
      <c r="BV102" s="128"/>
    </row>
    <row r="103" spans="1:84" x14ac:dyDescent="0.25">
      <c r="A103" s="276">
        <v>2</v>
      </c>
      <c r="B103" s="272" t="s">
        <v>283</v>
      </c>
      <c r="C103" s="140">
        <f>+D103+E103</f>
        <v>250</v>
      </c>
      <c r="D103" s="141"/>
      <c r="E103" s="274">
        <v>250</v>
      </c>
      <c r="F103" s="145">
        <f>+G103+AI103</f>
        <v>231.827</v>
      </c>
      <c r="G103" s="145">
        <f>SUM(H103:AH103)</f>
        <v>0</v>
      </c>
      <c r="H103" s="141"/>
      <c r="I103" s="141"/>
      <c r="J103" s="141"/>
      <c r="K103" s="141"/>
      <c r="L103" s="141"/>
      <c r="M103" s="141"/>
      <c r="N103" s="141"/>
      <c r="O103" s="141"/>
      <c r="P103" s="141"/>
      <c r="Q103" s="141"/>
      <c r="R103" s="141"/>
      <c r="S103" s="141"/>
      <c r="T103" s="141"/>
      <c r="U103" s="141"/>
      <c r="V103" s="141"/>
      <c r="W103" s="141"/>
      <c r="X103" s="141"/>
      <c r="Y103" s="141"/>
      <c r="Z103" s="141"/>
      <c r="AA103" s="141"/>
      <c r="AB103" s="141"/>
      <c r="AC103" s="141"/>
      <c r="AD103" s="141"/>
      <c r="AE103" s="141"/>
      <c r="AF103" s="141"/>
      <c r="AG103" s="141"/>
      <c r="AH103" s="141"/>
      <c r="AI103" s="145">
        <f>SUM(AJ103:BM103)</f>
        <v>231.827</v>
      </c>
      <c r="AJ103" s="141"/>
      <c r="AK103" s="141"/>
      <c r="AL103" s="141"/>
      <c r="AM103" s="141"/>
      <c r="AN103" s="141"/>
      <c r="AO103" s="141"/>
      <c r="AP103" s="141">
        <v>218.65299999999999</v>
      </c>
      <c r="AQ103" s="141"/>
      <c r="AR103" s="141"/>
      <c r="AS103" s="141"/>
      <c r="AT103" s="141"/>
      <c r="AU103" s="141"/>
      <c r="AV103" s="141"/>
      <c r="AW103" s="141"/>
      <c r="AX103" s="141">
        <v>13.173999999999999</v>
      </c>
      <c r="AY103" s="141"/>
      <c r="AZ103" s="141"/>
      <c r="BA103" s="141"/>
      <c r="BB103" s="141"/>
      <c r="BC103" s="141"/>
      <c r="BD103" s="141"/>
      <c r="BE103" s="141"/>
      <c r="BF103" s="141"/>
      <c r="BG103" s="141"/>
      <c r="BH103" s="141"/>
      <c r="BI103" s="141"/>
      <c r="BJ103" s="141"/>
      <c r="BK103" s="141"/>
      <c r="BL103" s="141"/>
      <c r="BM103" s="141"/>
      <c r="BN103" s="674">
        <f t="shared" si="136"/>
        <v>92.730800000000002</v>
      </c>
      <c r="BO103" s="674"/>
      <c r="BP103" s="674">
        <f t="shared" si="137"/>
        <v>92.730800000000002</v>
      </c>
      <c r="BQ103" s="1247"/>
      <c r="BR103" s="128"/>
      <c r="BS103" s="128"/>
      <c r="BT103" s="128"/>
      <c r="BU103" s="128"/>
      <c r="BV103" s="128"/>
    </row>
    <row r="104" spans="1:84" x14ac:dyDescent="0.25">
      <c r="A104" s="276">
        <v>3</v>
      </c>
      <c r="B104" s="183" t="s">
        <v>284</v>
      </c>
      <c r="C104" s="140">
        <f>+D104+E104</f>
        <v>614.81200000000001</v>
      </c>
      <c r="D104" s="141"/>
      <c r="E104" s="274">
        <v>614.81200000000001</v>
      </c>
      <c r="F104" s="145">
        <f>+G104+AI104</f>
        <v>314.09400000000005</v>
      </c>
      <c r="G104" s="145">
        <f>SUM(H104:AH104)</f>
        <v>0</v>
      </c>
      <c r="H104" s="141"/>
      <c r="I104" s="141"/>
      <c r="J104" s="141"/>
      <c r="K104" s="141"/>
      <c r="L104" s="141"/>
      <c r="M104" s="141"/>
      <c r="N104" s="141"/>
      <c r="O104" s="141"/>
      <c r="P104" s="141"/>
      <c r="Q104" s="141"/>
      <c r="R104" s="141"/>
      <c r="S104" s="141"/>
      <c r="T104" s="141"/>
      <c r="U104" s="141"/>
      <c r="V104" s="141"/>
      <c r="W104" s="141"/>
      <c r="X104" s="141"/>
      <c r="Y104" s="141"/>
      <c r="Z104" s="141"/>
      <c r="AA104" s="141"/>
      <c r="AB104" s="141"/>
      <c r="AC104" s="141"/>
      <c r="AD104" s="141"/>
      <c r="AE104" s="141"/>
      <c r="AF104" s="141"/>
      <c r="AG104" s="141"/>
      <c r="AH104" s="141"/>
      <c r="AI104" s="145">
        <f>SUM(AJ104:BM104)</f>
        <v>314.09400000000005</v>
      </c>
      <c r="AJ104" s="141"/>
      <c r="AK104" s="141"/>
      <c r="AL104" s="141"/>
      <c r="AM104" s="141"/>
      <c r="AN104" s="141"/>
      <c r="AO104" s="141"/>
      <c r="AP104" s="141"/>
      <c r="AQ104" s="141"/>
      <c r="AR104" s="141"/>
      <c r="AS104" s="141"/>
      <c r="AT104" s="141"/>
      <c r="AU104" s="141"/>
      <c r="AV104" s="141"/>
      <c r="AW104" s="141"/>
      <c r="AX104" s="141"/>
      <c r="AY104" s="141"/>
      <c r="AZ104" s="141"/>
      <c r="BA104" s="141"/>
      <c r="BB104" s="141"/>
      <c r="BC104" s="141"/>
      <c r="BD104" s="141"/>
      <c r="BE104" s="141">
        <v>33.53</v>
      </c>
      <c r="BF104" s="141"/>
      <c r="BG104" s="141"/>
      <c r="BH104" s="141"/>
      <c r="BI104" s="141"/>
      <c r="BJ104" s="141"/>
      <c r="BK104" s="141">
        <v>280.56400000000002</v>
      </c>
      <c r="BL104" s="141"/>
      <c r="BM104" s="141"/>
      <c r="BN104" s="674">
        <f t="shared" si="136"/>
        <v>51.087812209260719</v>
      </c>
      <c r="BO104" s="674"/>
      <c r="BP104" s="674">
        <f t="shared" si="137"/>
        <v>51.087812209260719</v>
      </c>
      <c r="BQ104" s="1247"/>
      <c r="BR104" s="128"/>
      <c r="BS104" s="128"/>
      <c r="BT104" s="128"/>
      <c r="BU104" s="128"/>
      <c r="BV104" s="128"/>
    </row>
    <row r="105" spans="1:84" x14ac:dyDescent="0.25">
      <c r="A105" s="276">
        <v>4</v>
      </c>
      <c r="B105" s="183" t="s">
        <v>285</v>
      </c>
      <c r="C105" s="140">
        <f>+D105+E105</f>
        <v>614.81200000000001</v>
      </c>
      <c r="D105" s="141"/>
      <c r="E105" s="274">
        <v>614.81200000000001</v>
      </c>
      <c r="F105" s="145">
        <f>+G105+AI105</f>
        <v>29.6</v>
      </c>
      <c r="G105" s="145">
        <f>SUM(H105:AH105)</f>
        <v>0</v>
      </c>
      <c r="H105" s="141"/>
      <c r="I105" s="141"/>
      <c r="J105" s="141"/>
      <c r="K105" s="141"/>
      <c r="L105" s="141"/>
      <c r="M105" s="141"/>
      <c r="N105" s="141"/>
      <c r="O105" s="141"/>
      <c r="P105" s="141"/>
      <c r="Q105" s="141"/>
      <c r="R105" s="141"/>
      <c r="S105" s="141"/>
      <c r="T105" s="141"/>
      <c r="U105" s="141"/>
      <c r="V105" s="141"/>
      <c r="W105" s="141"/>
      <c r="X105" s="141"/>
      <c r="Y105" s="141"/>
      <c r="Z105" s="141"/>
      <c r="AA105" s="141"/>
      <c r="AB105" s="141"/>
      <c r="AC105" s="141"/>
      <c r="AD105" s="141"/>
      <c r="AE105" s="141"/>
      <c r="AF105" s="141"/>
      <c r="AG105" s="141"/>
      <c r="AH105" s="141"/>
      <c r="AI105" s="145">
        <f>SUM(AJ105:BM105)</f>
        <v>29.6</v>
      </c>
      <c r="AJ105" s="141"/>
      <c r="AK105" s="141"/>
      <c r="AL105" s="141"/>
      <c r="AM105" s="141"/>
      <c r="AN105" s="141"/>
      <c r="AO105" s="141"/>
      <c r="AP105" s="141"/>
      <c r="AQ105" s="141"/>
      <c r="AR105" s="141"/>
      <c r="AS105" s="141"/>
      <c r="AT105" s="141"/>
      <c r="AU105" s="141"/>
      <c r="AV105" s="141"/>
      <c r="AW105" s="141"/>
      <c r="AX105" s="141"/>
      <c r="AY105" s="141"/>
      <c r="AZ105" s="141"/>
      <c r="BA105" s="141"/>
      <c r="BB105" s="141"/>
      <c r="BC105" s="141"/>
      <c r="BD105" s="141"/>
      <c r="BE105" s="141">
        <v>29.6</v>
      </c>
      <c r="BF105" s="141"/>
      <c r="BG105" s="141"/>
      <c r="BH105" s="141"/>
      <c r="BI105" s="141"/>
      <c r="BJ105" s="141"/>
      <c r="BK105" s="141"/>
      <c r="BL105" s="141"/>
      <c r="BM105" s="141"/>
      <c r="BN105" s="674">
        <f t="shared" si="136"/>
        <v>4.8144798735223127</v>
      </c>
      <c r="BO105" s="674"/>
      <c r="BP105" s="674">
        <f t="shared" si="137"/>
        <v>4.8144798735223127</v>
      </c>
      <c r="BQ105" s="1247"/>
      <c r="BR105" s="128"/>
      <c r="BS105" s="128"/>
      <c r="BT105" s="128"/>
      <c r="BU105" s="128"/>
      <c r="BV105" s="128"/>
    </row>
    <row r="106" spans="1:84" x14ac:dyDescent="0.25">
      <c r="A106" s="156">
        <v>2</v>
      </c>
      <c r="B106" s="157" t="s">
        <v>50</v>
      </c>
      <c r="C106" s="143">
        <f>+C107</f>
        <v>770</v>
      </c>
      <c r="D106" s="143">
        <f t="shared" ref="D106:BM107" si="178">+D107</f>
        <v>0</v>
      </c>
      <c r="E106" s="143">
        <f t="shared" si="178"/>
        <v>770</v>
      </c>
      <c r="F106" s="143">
        <f t="shared" si="178"/>
        <v>697.43299999999999</v>
      </c>
      <c r="G106" s="143">
        <f t="shared" si="178"/>
        <v>0</v>
      </c>
      <c r="H106" s="143">
        <f t="shared" si="178"/>
        <v>0</v>
      </c>
      <c r="I106" s="143">
        <f t="shared" si="178"/>
        <v>0</v>
      </c>
      <c r="J106" s="143">
        <f t="shared" si="178"/>
        <v>0</v>
      </c>
      <c r="K106" s="143">
        <f t="shared" si="178"/>
        <v>0</v>
      </c>
      <c r="L106" s="143">
        <f t="shared" si="178"/>
        <v>0</v>
      </c>
      <c r="M106" s="143">
        <f t="shared" si="178"/>
        <v>0</v>
      </c>
      <c r="N106" s="143">
        <f t="shared" si="178"/>
        <v>0</v>
      </c>
      <c r="O106" s="143">
        <f t="shared" si="178"/>
        <v>0</v>
      </c>
      <c r="P106" s="143">
        <f t="shared" si="178"/>
        <v>0</v>
      </c>
      <c r="Q106" s="143">
        <f t="shared" si="178"/>
        <v>0</v>
      </c>
      <c r="R106" s="143">
        <f t="shared" si="178"/>
        <v>0</v>
      </c>
      <c r="S106" s="143">
        <f t="shared" si="178"/>
        <v>0</v>
      </c>
      <c r="T106" s="143">
        <f t="shared" si="178"/>
        <v>0</v>
      </c>
      <c r="U106" s="143">
        <f t="shared" si="178"/>
        <v>0</v>
      </c>
      <c r="V106" s="143">
        <f t="shared" si="178"/>
        <v>0</v>
      </c>
      <c r="W106" s="143">
        <f t="shared" si="178"/>
        <v>0</v>
      </c>
      <c r="X106" s="143">
        <f t="shared" si="178"/>
        <v>0</v>
      </c>
      <c r="Y106" s="143">
        <f t="shared" si="178"/>
        <v>0</v>
      </c>
      <c r="Z106" s="143">
        <f t="shared" si="178"/>
        <v>0</v>
      </c>
      <c r="AA106" s="143">
        <f t="shared" si="178"/>
        <v>0</v>
      </c>
      <c r="AB106" s="143">
        <f t="shared" si="178"/>
        <v>0</v>
      </c>
      <c r="AC106" s="143">
        <f t="shared" si="178"/>
        <v>0</v>
      </c>
      <c r="AD106" s="143">
        <f t="shared" si="178"/>
        <v>0</v>
      </c>
      <c r="AE106" s="143">
        <f t="shared" si="178"/>
        <v>0</v>
      </c>
      <c r="AF106" s="143">
        <f t="shared" si="178"/>
        <v>0</v>
      </c>
      <c r="AG106" s="1097">
        <f t="shared" si="178"/>
        <v>0</v>
      </c>
      <c r="AH106" s="143">
        <f t="shared" si="178"/>
        <v>0</v>
      </c>
      <c r="AI106" s="143">
        <f t="shared" si="178"/>
        <v>697.43299999999999</v>
      </c>
      <c r="AJ106" s="143">
        <f t="shared" si="178"/>
        <v>0</v>
      </c>
      <c r="AK106" s="143">
        <f t="shared" si="178"/>
        <v>0</v>
      </c>
      <c r="AL106" s="143">
        <f t="shared" si="178"/>
        <v>0</v>
      </c>
      <c r="AM106" s="143">
        <f t="shared" si="178"/>
        <v>0</v>
      </c>
      <c r="AN106" s="143">
        <f t="shared" si="178"/>
        <v>0</v>
      </c>
      <c r="AO106" s="143">
        <f t="shared" si="178"/>
        <v>0</v>
      </c>
      <c r="AP106" s="143">
        <f t="shared" si="178"/>
        <v>0</v>
      </c>
      <c r="AQ106" s="143">
        <f t="shared" si="178"/>
        <v>0</v>
      </c>
      <c r="AR106" s="143">
        <f t="shared" si="178"/>
        <v>0</v>
      </c>
      <c r="AS106" s="143">
        <f t="shared" si="178"/>
        <v>0</v>
      </c>
      <c r="AT106" s="143">
        <f t="shared" si="178"/>
        <v>0</v>
      </c>
      <c r="AU106" s="143">
        <f t="shared" si="178"/>
        <v>0</v>
      </c>
      <c r="AV106" s="143">
        <f t="shared" si="178"/>
        <v>0</v>
      </c>
      <c r="AW106" s="143">
        <f t="shared" si="178"/>
        <v>0</v>
      </c>
      <c r="AX106" s="143">
        <f t="shared" si="178"/>
        <v>0</v>
      </c>
      <c r="AY106" s="143">
        <f t="shared" si="178"/>
        <v>0</v>
      </c>
      <c r="AZ106" s="143">
        <f t="shared" si="178"/>
        <v>0</v>
      </c>
      <c r="BA106" s="143">
        <f t="shared" si="178"/>
        <v>0</v>
      </c>
      <c r="BB106" s="143">
        <f t="shared" si="178"/>
        <v>0</v>
      </c>
      <c r="BC106" s="143">
        <f t="shared" si="178"/>
        <v>0</v>
      </c>
      <c r="BD106" s="143">
        <f t="shared" si="178"/>
        <v>0</v>
      </c>
      <c r="BE106" s="143">
        <f t="shared" si="178"/>
        <v>697.43299999999999</v>
      </c>
      <c r="BF106" s="143">
        <f t="shared" si="178"/>
        <v>0</v>
      </c>
      <c r="BG106" s="143">
        <f t="shared" si="178"/>
        <v>0</v>
      </c>
      <c r="BH106" s="143">
        <f t="shared" si="178"/>
        <v>0</v>
      </c>
      <c r="BI106" s="143">
        <f t="shared" si="178"/>
        <v>0</v>
      </c>
      <c r="BJ106" s="143">
        <f t="shared" si="178"/>
        <v>0</v>
      </c>
      <c r="BK106" s="143">
        <f t="shared" si="178"/>
        <v>0</v>
      </c>
      <c r="BL106" s="1097">
        <f t="shared" si="178"/>
        <v>0</v>
      </c>
      <c r="BM106" s="143">
        <f t="shared" si="178"/>
        <v>0</v>
      </c>
      <c r="BN106" s="674">
        <f t="shared" si="136"/>
        <v>90.575714285714284</v>
      </c>
      <c r="BO106" s="674"/>
      <c r="BP106" s="674">
        <f t="shared" si="137"/>
        <v>90.575714285714284</v>
      </c>
      <c r="BQ106" s="449"/>
      <c r="BR106" s="128"/>
      <c r="BS106" s="128"/>
      <c r="BT106" s="128"/>
      <c r="BU106" s="128"/>
      <c r="BV106" s="128"/>
    </row>
    <row r="107" spans="1:84" x14ac:dyDescent="0.25">
      <c r="A107" s="186" t="s">
        <v>6</v>
      </c>
      <c r="B107" s="168" t="s">
        <v>27</v>
      </c>
      <c r="C107" s="144">
        <f>+C108</f>
        <v>770</v>
      </c>
      <c r="D107" s="144">
        <f t="shared" si="178"/>
        <v>0</v>
      </c>
      <c r="E107" s="144">
        <f t="shared" si="178"/>
        <v>770</v>
      </c>
      <c r="F107" s="144">
        <f t="shared" si="178"/>
        <v>697.43299999999999</v>
      </c>
      <c r="G107" s="144">
        <f t="shared" si="178"/>
        <v>0</v>
      </c>
      <c r="H107" s="144">
        <f t="shared" si="178"/>
        <v>0</v>
      </c>
      <c r="I107" s="144">
        <f t="shared" si="178"/>
        <v>0</v>
      </c>
      <c r="J107" s="144">
        <f t="shared" si="178"/>
        <v>0</v>
      </c>
      <c r="K107" s="144">
        <f t="shared" si="178"/>
        <v>0</v>
      </c>
      <c r="L107" s="144">
        <f t="shared" si="178"/>
        <v>0</v>
      </c>
      <c r="M107" s="144">
        <f t="shared" si="178"/>
        <v>0</v>
      </c>
      <c r="N107" s="144">
        <f t="shared" si="178"/>
        <v>0</v>
      </c>
      <c r="O107" s="144">
        <f t="shared" si="178"/>
        <v>0</v>
      </c>
      <c r="P107" s="144">
        <f t="shared" si="178"/>
        <v>0</v>
      </c>
      <c r="Q107" s="144">
        <f t="shared" si="178"/>
        <v>0</v>
      </c>
      <c r="R107" s="144">
        <f t="shared" si="178"/>
        <v>0</v>
      </c>
      <c r="S107" s="144">
        <f t="shared" si="178"/>
        <v>0</v>
      </c>
      <c r="T107" s="144">
        <f t="shared" si="178"/>
        <v>0</v>
      </c>
      <c r="U107" s="144">
        <f t="shared" si="178"/>
        <v>0</v>
      </c>
      <c r="V107" s="144">
        <f t="shared" si="178"/>
        <v>0</v>
      </c>
      <c r="W107" s="144">
        <f t="shared" si="178"/>
        <v>0</v>
      </c>
      <c r="X107" s="144">
        <f t="shared" si="178"/>
        <v>0</v>
      </c>
      <c r="Y107" s="144">
        <f t="shared" si="178"/>
        <v>0</v>
      </c>
      <c r="Z107" s="144">
        <f t="shared" si="178"/>
        <v>0</v>
      </c>
      <c r="AA107" s="144">
        <f t="shared" si="178"/>
        <v>0</v>
      </c>
      <c r="AB107" s="144">
        <f t="shared" si="178"/>
        <v>0</v>
      </c>
      <c r="AC107" s="144">
        <f t="shared" si="178"/>
        <v>0</v>
      </c>
      <c r="AD107" s="144">
        <f t="shared" si="178"/>
        <v>0</v>
      </c>
      <c r="AE107" s="144">
        <f t="shared" si="178"/>
        <v>0</v>
      </c>
      <c r="AF107" s="144">
        <f t="shared" si="178"/>
        <v>0</v>
      </c>
      <c r="AG107" s="144">
        <f t="shared" si="178"/>
        <v>0</v>
      </c>
      <c r="AH107" s="144">
        <f t="shared" si="178"/>
        <v>0</v>
      </c>
      <c r="AI107" s="144">
        <f t="shared" si="178"/>
        <v>697.43299999999999</v>
      </c>
      <c r="AJ107" s="144">
        <f t="shared" si="178"/>
        <v>0</v>
      </c>
      <c r="AK107" s="144">
        <f t="shared" si="178"/>
        <v>0</v>
      </c>
      <c r="AL107" s="144">
        <f t="shared" si="178"/>
        <v>0</v>
      </c>
      <c r="AM107" s="144">
        <f t="shared" si="178"/>
        <v>0</v>
      </c>
      <c r="AN107" s="144">
        <f t="shared" si="178"/>
        <v>0</v>
      </c>
      <c r="AO107" s="144">
        <f t="shared" si="178"/>
        <v>0</v>
      </c>
      <c r="AP107" s="144">
        <f t="shared" si="178"/>
        <v>0</v>
      </c>
      <c r="AQ107" s="144">
        <f t="shared" si="178"/>
        <v>0</v>
      </c>
      <c r="AR107" s="144">
        <f t="shared" si="178"/>
        <v>0</v>
      </c>
      <c r="AS107" s="144">
        <f t="shared" si="178"/>
        <v>0</v>
      </c>
      <c r="AT107" s="144">
        <f t="shared" si="178"/>
        <v>0</v>
      </c>
      <c r="AU107" s="144">
        <f t="shared" si="178"/>
        <v>0</v>
      </c>
      <c r="AV107" s="144">
        <f t="shared" si="178"/>
        <v>0</v>
      </c>
      <c r="AW107" s="144">
        <f t="shared" si="178"/>
        <v>0</v>
      </c>
      <c r="AX107" s="144">
        <f t="shared" si="178"/>
        <v>0</v>
      </c>
      <c r="AY107" s="144">
        <f t="shared" si="178"/>
        <v>0</v>
      </c>
      <c r="AZ107" s="144">
        <f t="shared" si="178"/>
        <v>0</v>
      </c>
      <c r="BA107" s="144">
        <f t="shared" si="178"/>
        <v>0</v>
      </c>
      <c r="BB107" s="144">
        <f t="shared" si="178"/>
        <v>0</v>
      </c>
      <c r="BC107" s="144">
        <f t="shared" si="178"/>
        <v>0</v>
      </c>
      <c r="BD107" s="144">
        <f t="shared" si="178"/>
        <v>0</v>
      </c>
      <c r="BE107" s="144">
        <f t="shared" si="178"/>
        <v>697.43299999999999</v>
      </c>
      <c r="BF107" s="144">
        <f t="shared" si="178"/>
        <v>0</v>
      </c>
      <c r="BG107" s="144">
        <f t="shared" si="178"/>
        <v>0</v>
      </c>
      <c r="BH107" s="144">
        <f t="shared" si="178"/>
        <v>0</v>
      </c>
      <c r="BI107" s="144">
        <f t="shared" si="178"/>
        <v>0</v>
      </c>
      <c r="BJ107" s="144">
        <f t="shared" si="178"/>
        <v>0</v>
      </c>
      <c r="BK107" s="144">
        <f t="shared" si="178"/>
        <v>0</v>
      </c>
      <c r="BL107" s="144">
        <f t="shared" si="178"/>
        <v>0</v>
      </c>
      <c r="BM107" s="144">
        <f t="shared" si="178"/>
        <v>0</v>
      </c>
      <c r="BN107" s="674">
        <f t="shared" si="136"/>
        <v>90.575714285714284</v>
      </c>
      <c r="BO107" s="674"/>
      <c r="BP107" s="674">
        <f t="shared" si="137"/>
        <v>90.575714285714284</v>
      </c>
      <c r="BQ107" s="449"/>
      <c r="BR107" s="128"/>
      <c r="BS107" s="128"/>
      <c r="BT107" s="128"/>
      <c r="BU107" s="128"/>
      <c r="BV107" s="128"/>
    </row>
    <row r="108" spans="1:84" x14ac:dyDescent="0.25">
      <c r="A108" s="159">
        <v>1</v>
      </c>
      <c r="B108" s="183" t="s">
        <v>301</v>
      </c>
      <c r="C108" s="140">
        <f>+D108+E108</f>
        <v>770</v>
      </c>
      <c r="D108" s="140"/>
      <c r="E108" s="274">
        <v>770</v>
      </c>
      <c r="F108" s="145">
        <f>+G108+AI108</f>
        <v>697.43299999999999</v>
      </c>
      <c r="G108" s="145">
        <f>SUM(H108:AH108)</f>
        <v>0</v>
      </c>
      <c r="H108" s="141"/>
      <c r="I108" s="141"/>
      <c r="J108" s="141"/>
      <c r="K108" s="141"/>
      <c r="L108" s="141"/>
      <c r="M108" s="141"/>
      <c r="N108" s="141"/>
      <c r="O108" s="141"/>
      <c r="P108" s="141"/>
      <c r="Q108" s="141"/>
      <c r="R108" s="141"/>
      <c r="S108" s="141"/>
      <c r="T108" s="141"/>
      <c r="U108" s="141"/>
      <c r="V108" s="141"/>
      <c r="W108" s="141"/>
      <c r="X108" s="141"/>
      <c r="Y108" s="141"/>
      <c r="Z108" s="141"/>
      <c r="AA108" s="141"/>
      <c r="AB108" s="141"/>
      <c r="AC108" s="141"/>
      <c r="AD108" s="141"/>
      <c r="AE108" s="141"/>
      <c r="AF108" s="141"/>
      <c r="AG108" s="141"/>
      <c r="AH108" s="141"/>
      <c r="AI108" s="145">
        <f>SUM(AJ108:BM108)</f>
        <v>697.43299999999999</v>
      </c>
      <c r="AJ108" s="141"/>
      <c r="AK108" s="141"/>
      <c r="AL108" s="141"/>
      <c r="AM108" s="141"/>
      <c r="AN108" s="141"/>
      <c r="AO108" s="141"/>
      <c r="AP108" s="141"/>
      <c r="AQ108" s="141"/>
      <c r="AR108" s="141"/>
      <c r="AS108" s="141"/>
      <c r="AT108" s="141"/>
      <c r="AU108" s="141"/>
      <c r="AV108" s="141"/>
      <c r="AW108" s="141"/>
      <c r="AX108" s="141"/>
      <c r="AY108" s="141"/>
      <c r="AZ108" s="141"/>
      <c r="BA108" s="141"/>
      <c r="BB108" s="141"/>
      <c r="BC108" s="141"/>
      <c r="BD108" s="141"/>
      <c r="BE108" s="141">
        <v>697.43299999999999</v>
      </c>
      <c r="BF108" s="141"/>
      <c r="BG108" s="141"/>
      <c r="BH108" s="141"/>
      <c r="BI108" s="141"/>
      <c r="BJ108" s="141"/>
      <c r="BK108" s="141"/>
      <c r="BL108" s="141"/>
      <c r="BM108" s="141"/>
      <c r="BN108" s="674">
        <f t="shared" si="136"/>
        <v>90.575714285714284</v>
      </c>
      <c r="BO108" s="674"/>
      <c r="BP108" s="674">
        <f t="shared" si="137"/>
        <v>90.575714285714284</v>
      </c>
      <c r="BQ108" s="277"/>
      <c r="BR108" s="128"/>
      <c r="BS108" s="128"/>
      <c r="BT108" s="128"/>
      <c r="BU108" s="128"/>
      <c r="BV108" s="128"/>
    </row>
    <row r="109" spans="1:84" x14ac:dyDescent="0.25">
      <c r="A109" s="715">
        <v>3</v>
      </c>
      <c r="B109" s="751" t="s">
        <v>638</v>
      </c>
      <c r="C109" s="271">
        <f t="shared" ref="C109:BM109" si="179">+C110</f>
        <v>75.472999999999999</v>
      </c>
      <c r="D109" s="271">
        <f t="shared" si="179"/>
        <v>0</v>
      </c>
      <c r="E109" s="271">
        <f t="shared" si="179"/>
        <v>75.472999999999999</v>
      </c>
      <c r="F109" s="271">
        <f t="shared" si="179"/>
        <v>0</v>
      </c>
      <c r="G109" s="271">
        <f t="shared" si="179"/>
        <v>0</v>
      </c>
      <c r="H109" s="271">
        <f t="shared" si="179"/>
        <v>0</v>
      </c>
      <c r="I109" s="271">
        <f t="shared" si="179"/>
        <v>0</v>
      </c>
      <c r="J109" s="271">
        <f t="shared" si="179"/>
        <v>0</v>
      </c>
      <c r="K109" s="271">
        <f t="shared" si="179"/>
        <v>0</v>
      </c>
      <c r="L109" s="271">
        <f t="shared" si="179"/>
        <v>0</v>
      </c>
      <c r="M109" s="271">
        <f t="shared" si="179"/>
        <v>0</v>
      </c>
      <c r="N109" s="271">
        <f t="shared" si="179"/>
        <v>0</v>
      </c>
      <c r="O109" s="271">
        <f t="shared" si="179"/>
        <v>0</v>
      </c>
      <c r="P109" s="271">
        <f t="shared" si="179"/>
        <v>0</v>
      </c>
      <c r="Q109" s="271">
        <f t="shared" si="179"/>
        <v>0</v>
      </c>
      <c r="R109" s="271">
        <f t="shared" si="179"/>
        <v>0</v>
      </c>
      <c r="S109" s="271">
        <f t="shared" si="179"/>
        <v>0</v>
      </c>
      <c r="T109" s="271">
        <f t="shared" si="179"/>
        <v>0</v>
      </c>
      <c r="U109" s="271">
        <f t="shared" si="179"/>
        <v>0</v>
      </c>
      <c r="V109" s="271">
        <f t="shared" si="179"/>
        <v>0</v>
      </c>
      <c r="W109" s="271">
        <f t="shared" si="179"/>
        <v>0</v>
      </c>
      <c r="X109" s="271">
        <f t="shared" si="179"/>
        <v>0</v>
      </c>
      <c r="Y109" s="271">
        <f t="shared" si="179"/>
        <v>0</v>
      </c>
      <c r="Z109" s="271">
        <f t="shared" si="179"/>
        <v>0</v>
      </c>
      <c r="AA109" s="271">
        <f t="shared" si="179"/>
        <v>0</v>
      </c>
      <c r="AB109" s="271">
        <f t="shared" si="179"/>
        <v>0</v>
      </c>
      <c r="AC109" s="271">
        <f t="shared" si="179"/>
        <v>0</v>
      </c>
      <c r="AD109" s="271">
        <f t="shared" si="179"/>
        <v>0</v>
      </c>
      <c r="AE109" s="271">
        <f t="shared" si="179"/>
        <v>0</v>
      </c>
      <c r="AF109" s="271">
        <f t="shared" si="179"/>
        <v>0</v>
      </c>
      <c r="AG109" s="271">
        <f t="shared" si="179"/>
        <v>0</v>
      </c>
      <c r="AH109" s="271">
        <f t="shared" si="179"/>
        <v>0</v>
      </c>
      <c r="AI109" s="271">
        <f t="shared" si="179"/>
        <v>0</v>
      </c>
      <c r="AJ109" s="271">
        <f t="shared" si="179"/>
        <v>0</v>
      </c>
      <c r="AK109" s="271">
        <f t="shared" si="179"/>
        <v>0</v>
      </c>
      <c r="AL109" s="271">
        <f t="shared" si="179"/>
        <v>0</v>
      </c>
      <c r="AM109" s="271">
        <f t="shared" si="179"/>
        <v>0</v>
      </c>
      <c r="AN109" s="271">
        <f t="shared" si="179"/>
        <v>0</v>
      </c>
      <c r="AO109" s="271">
        <f t="shared" si="179"/>
        <v>0</v>
      </c>
      <c r="AP109" s="271">
        <f t="shared" si="179"/>
        <v>0</v>
      </c>
      <c r="AQ109" s="271">
        <f t="shared" si="179"/>
        <v>0</v>
      </c>
      <c r="AR109" s="271">
        <f t="shared" si="179"/>
        <v>0</v>
      </c>
      <c r="AS109" s="271">
        <f t="shared" si="179"/>
        <v>0</v>
      </c>
      <c r="AT109" s="271">
        <f t="shared" si="179"/>
        <v>0</v>
      </c>
      <c r="AU109" s="271">
        <f t="shared" si="179"/>
        <v>0</v>
      </c>
      <c r="AV109" s="271">
        <f t="shared" si="179"/>
        <v>0</v>
      </c>
      <c r="AW109" s="271">
        <f t="shared" si="179"/>
        <v>0</v>
      </c>
      <c r="AX109" s="271">
        <f t="shared" si="179"/>
        <v>0</v>
      </c>
      <c r="AY109" s="271">
        <f t="shared" si="179"/>
        <v>0</v>
      </c>
      <c r="AZ109" s="271">
        <f t="shared" si="179"/>
        <v>0</v>
      </c>
      <c r="BA109" s="271">
        <f t="shared" si="179"/>
        <v>0</v>
      </c>
      <c r="BB109" s="271">
        <f t="shared" si="179"/>
        <v>0</v>
      </c>
      <c r="BC109" s="271">
        <f t="shared" si="179"/>
        <v>0</v>
      </c>
      <c r="BD109" s="271">
        <f t="shared" si="179"/>
        <v>0</v>
      </c>
      <c r="BE109" s="271">
        <f t="shared" si="179"/>
        <v>0</v>
      </c>
      <c r="BF109" s="271">
        <f t="shared" si="179"/>
        <v>0</v>
      </c>
      <c r="BG109" s="271">
        <f t="shared" si="179"/>
        <v>0</v>
      </c>
      <c r="BH109" s="271">
        <f t="shared" si="179"/>
        <v>0</v>
      </c>
      <c r="BI109" s="271">
        <f t="shared" si="179"/>
        <v>0</v>
      </c>
      <c r="BJ109" s="271">
        <f t="shared" si="179"/>
        <v>0</v>
      </c>
      <c r="BK109" s="271">
        <f t="shared" si="179"/>
        <v>0</v>
      </c>
      <c r="BL109" s="271">
        <f t="shared" si="179"/>
        <v>0</v>
      </c>
      <c r="BM109" s="271">
        <f t="shared" si="179"/>
        <v>0</v>
      </c>
      <c r="BN109" s="675">
        <f>+F109/C109*100</f>
        <v>0</v>
      </c>
      <c r="BO109" s="675"/>
      <c r="BP109" s="675">
        <f>+AI109/E109*100</f>
        <v>0</v>
      </c>
      <c r="BQ109" s="277"/>
      <c r="BR109" s="128"/>
      <c r="BS109" s="128"/>
      <c r="BT109" s="128"/>
      <c r="BU109" s="128"/>
      <c r="BV109" s="128"/>
    </row>
    <row r="110" spans="1:84" ht="30" x14ac:dyDescent="0.25">
      <c r="A110" s="159" t="s">
        <v>6</v>
      </c>
      <c r="B110" s="752" t="s">
        <v>639</v>
      </c>
      <c r="C110" s="140">
        <f>+D110+E110</f>
        <v>75.472999999999999</v>
      </c>
      <c r="D110" s="140"/>
      <c r="E110" s="141">
        <f>+E111</f>
        <v>75.472999999999999</v>
      </c>
      <c r="F110" s="145">
        <f>+G110+AI110</f>
        <v>0</v>
      </c>
      <c r="G110" s="145"/>
      <c r="H110" s="141"/>
      <c r="I110" s="141"/>
      <c r="J110" s="141"/>
      <c r="K110" s="141"/>
      <c r="L110" s="141"/>
      <c r="M110" s="141"/>
      <c r="N110" s="141"/>
      <c r="O110" s="141"/>
      <c r="P110" s="141"/>
      <c r="Q110" s="141"/>
      <c r="R110" s="141"/>
      <c r="S110" s="141"/>
      <c r="T110" s="145">
        <f>SUM(U110:AU110)</f>
        <v>0</v>
      </c>
      <c r="U110" s="141"/>
      <c r="V110" s="141"/>
      <c r="W110" s="141"/>
      <c r="X110" s="141"/>
      <c r="Y110" s="141"/>
      <c r="Z110" s="141"/>
      <c r="AA110" s="141"/>
      <c r="AB110" s="141"/>
      <c r="AC110" s="141"/>
      <c r="AD110" s="141"/>
      <c r="AE110" s="141"/>
      <c r="AF110" s="141"/>
      <c r="AG110" s="141"/>
      <c r="AH110" s="141"/>
      <c r="AI110" s="145">
        <f>SUM(AJ110:BM110)</f>
        <v>0</v>
      </c>
      <c r="AJ110" s="141"/>
      <c r="AK110" s="141"/>
      <c r="AL110" s="141"/>
      <c r="AM110" s="141"/>
      <c r="AN110" s="141"/>
      <c r="AO110" s="141"/>
      <c r="AP110" s="141"/>
      <c r="AQ110" s="141"/>
      <c r="AR110" s="141"/>
      <c r="AS110" s="141"/>
      <c r="AT110" s="141"/>
      <c r="AU110" s="141"/>
      <c r="AV110" s="141"/>
      <c r="AW110" s="141"/>
      <c r="AX110" s="141"/>
      <c r="AY110" s="141"/>
      <c r="AZ110" s="141"/>
      <c r="BA110" s="141"/>
      <c r="BB110" s="141"/>
      <c r="BC110" s="141"/>
      <c r="BD110" s="141"/>
      <c r="BE110" s="141"/>
      <c r="BF110" s="141"/>
      <c r="BG110" s="141"/>
      <c r="BH110" s="141"/>
      <c r="BI110" s="141"/>
      <c r="BJ110" s="141"/>
      <c r="BK110" s="141"/>
      <c r="BL110" s="141"/>
      <c r="BM110" s="141"/>
      <c r="BN110" s="674">
        <f>+F110/C110*100</f>
        <v>0</v>
      </c>
      <c r="BO110" s="674"/>
      <c r="BP110" s="674">
        <f>+AI110/E110*100</f>
        <v>0</v>
      </c>
      <c r="BQ110" s="277"/>
      <c r="BR110" s="128"/>
      <c r="BS110" s="128"/>
      <c r="BT110" s="128"/>
      <c r="BU110" s="128"/>
      <c r="BV110" s="128"/>
    </row>
    <row r="111" spans="1:84" x14ac:dyDescent="0.25">
      <c r="A111" s="159"/>
      <c r="B111" s="183" t="s">
        <v>119</v>
      </c>
      <c r="C111" s="140">
        <f>+D111+E111</f>
        <v>75.472999999999999</v>
      </c>
      <c r="D111" s="140"/>
      <c r="E111" s="274">
        <v>75.472999999999999</v>
      </c>
      <c r="F111" s="145"/>
      <c r="G111" s="145"/>
      <c r="H111" s="141"/>
      <c r="I111" s="141"/>
      <c r="J111" s="141"/>
      <c r="K111" s="141"/>
      <c r="L111" s="141"/>
      <c r="M111" s="141"/>
      <c r="N111" s="141"/>
      <c r="O111" s="141"/>
      <c r="P111" s="141"/>
      <c r="Q111" s="141"/>
      <c r="R111" s="141"/>
      <c r="S111" s="141"/>
      <c r="T111" s="145">
        <f>SUM(U111:AU111)</f>
        <v>0</v>
      </c>
      <c r="U111" s="141"/>
      <c r="V111" s="141"/>
      <c r="W111" s="141"/>
      <c r="X111" s="141"/>
      <c r="Y111" s="141"/>
      <c r="Z111" s="141"/>
      <c r="AA111" s="141"/>
      <c r="AB111" s="141"/>
      <c r="AC111" s="141"/>
      <c r="AD111" s="141"/>
      <c r="AE111" s="141"/>
      <c r="AF111" s="141"/>
      <c r="AG111" s="141"/>
      <c r="AH111" s="141"/>
      <c r="AI111" s="145">
        <f>SUM(AJ111:BM111)</f>
        <v>0</v>
      </c>
      <c r="AJ111" s="141"/>
      <c r="AK111" s="141"/>
      <c r="AL111" s="141"/>
      <c r="AM111" s="141"/>
      <c r="AN111" s="141"/>
      <c r="AO111" s="141"/>
      <c r="AP111" s="141"/>
      <c r="AQ111" s="141"/>
      <c r="AR111" s="141"/>
      <c r="AS111" s="141"/>
      <c r="AT111" s="141"/>
      <c r="AU111" s="141"/>
      <c r="AV111" s="141"/>
      <c r="AW111" s="141"/>
      <c r="AX111" s="141"/>
      <c r="AY111" s="141"/>
      <c r="AZ111" s="141"/>
      <c r="BA111" s="141"/>
      <c r="BB111" s="141"/>
      <c r="BC111" s="141"/>
      <c r="BD111" s="141"/>
      <c r="BE111" s="141"/>
      <c r="BF111" s="141"/>
      <c r="BG111" s="141"/>
      <c r="BH111" s="141"/>
      <c r="BI111" s="141"/>
      <c r="BJ111" s="141"/>
      <c r="BK111" s="141"/>
      <c r="BL111" s="141"/>
      <c r="BM111" s="141"/>
      <c r="BN111" s="674">
        <f>+F111/C111*100</f>
        <v>0</v>
      </c>
      <c r="BO111" s="674"/>
      <c r="BP111" s="674">
        <f>+AI111/E111*100</f>
        <v>0</v>
      </c>
      <c r="BQ111" s="277"/>
      <c r="BR111" s="128"/>
      <c r="BS111" s="128"/>
      <c r="BT111" s="128"/>
      <c r="BU111" s="128"/>
      <c r="BV111" s="128"/>
    </row>
    <row r="112" spans="1:84" s="3" customFormat="1" ht="14.25" x14ac:dyDescent="0.2">
      <c r="A112" s="154" t="s">
        <v>114</v>
      </c>
      <c r="B112" s="161" t="s">
        <v>206</v>
      </c>
      <c r="C112" s="142">
        <f>+C113</f>
        <v>2024.3720000000001</v>
      </c>
      <c r="D112" s="142">
        <f t="shared" ref="D112:BM112" si="180">+D113</f>
        <v>0</v>
      </c>
      <c r="E112" s="142">
        <f t="shared" si="180"/>
        <v>2024.3720000000001</v>
      </c>
      <c r="F112" s="142">
        <f t="shared" si="180"/>
        <v>1108.741</v>
      </c>
      <c r="G112" s="142">
        <f t="shared" si="180"/>
        <v>0</v>
      </c>
      <c r="H112" s="142">
        <f t="shared" si="180"/>
        <v>0</v>
      </c>
      <c r="I112" s="142">
        <f t="shared" si="180"/>
        <v>0</v>
      </c>
      <c r="J112" s="142">
        <f t="shared" si="180"/>
        <v>0</v>
      </c>
      <c r="K112" s="142">
        <f t="shared" si="180"/>
        <v>0</v>
      </c>
      <c r="L112" s="142">
        <f t="shared" si="180"/>
        <v>0</v>
      </c>
      <c r="M112" s="142">
        <f t="shared" si="180"/>
        <v>0</v>
      </c>
      <c r="N112" s="142">
        <f t="shared" si="180"/>
        <v>0</v>
      </c>
      <c r="O112" s="142">
        <f t="shared" si="180"/>
        <v>0</v>
      </c>
      <c r="P112" s="142">
        <f t="shared" si="180"/>
        <v>0</v>
      </c>
      <c r="Q112" s="142">
        <f t="shared" si="180"/>
        <v>0</v>
      </c>
      <c r="R112" s="142">
        <f t="shared" si="180"/>
        <v>0</v>
      </c>
      <c r="S112" s="142">
        <f t="shared" si="180"/>
        <v>0</v>
      </c>
      <c r="T112" s="142">
        <f t="shared" si="180"/>
        <v>0</v>
      </c>
      <c r="U112" s="142">
        <f t="shared" si="180"/>
        <v>0</v>
      </c>
      <c r="V112" s="142">
        <f t="shared" si="180"/>
        <v>0</v>
      </c>
      <c r="W112" s="142">
        <f t="shared" si="180"/>
        <v>0</v>
      </c>
      <c r="X112" s="142">
        <f t="shared" si="180"/>
        <v>0</v>
      </c>
      <c r="Y112" s="142">
        <f t="shared" si="180"/>
        <v>0</v>
      </c>
      <c r="Z112" s="142">
        <f t="shared" si="180"/>
        <v>0</v>
      </c>
      <c r="AA112" s="142">
        <f t="shared" si="180"/>
        <v>0</v>
      </c>
      <c r="AB112" s="142">
        <f t="shared" si="180"/>
        <v>0</v>
      </c>
      <c r="AC112" s="142">
        <f t="shared" si="180"/>
        <v>0</v>
      </c>
      <c r="AD112" s="142">
        <f t="shared" si="180"/>
        <v>0</v>
      </c>
      <c r="AE112" s="142">
        <f t="shared" si="180"/>
        <v>0</v>
      </c>
      <c r="AF112" s="142">
        <f t="shared" si="180"/>
        <v>0</v>
      </c>
      <c r="AG112" s="142">
        <f t="shared" si="180"/>
        <v>0</v>
      </c>
      <c r="AH112" s="142">
        <f t="shared" si="180"/>
        <v>0</v>
      </c>
      <c r="AI112" s="142">
        <f t="shared" si="180"/>
        <v>1108.741</v>
      </c>
      <c r="AJ112" s="142">
        <f t="shared" si="180"/>
        <v>0</v>
      </c>
      <c r="AK112" s="142">
        <f t="shared" si="180"/>
        <v>0</v>
      </c>
      <c r="AL112" s="142">
        <f t="shared" si="180"/>
        <v>0</v>
      </c>
      <c r="AM112" s="142">
        <f t="shared" si="180"/>
        <v>0</v>
      </c>
      <c r="AN112" s="142">
        <f t="shared" si="180"/>
        <v>0</v>
      </c>
      <c r="AO112" s="142">
        <f t="shared" si="180"/>
        <v>0</v>
      </c>
      <c r="AP112" s="142">
        <f t="shared" si="180"/>
        <v>0</v>
      </c>
      <c r="AQ112" s="142">
        <f t="shared" si="180"/>
        <v>0</v>
      </c>
      <c r="AR112" s="142">
        <f t="shared" si="180"/>
        <v>0</v>
      </c>
      <c r="AS112" s="142">
        <f t="shared" si="180"/>
        <v>0</v>
      </c>
      <c r="AT112" s="142">
        <f t="shared" si="180"/>
        <v>0</v>
      </c>
      <c r="AU112" s="142">
        <f t="shared" si="180"/>
        <v>0</v>
      </c>
      <c r="AV112" s="142">
        <f t="shared" si="180"/>
        <v>0</v>
      </c>
      <c r="AW112" s="142">
        <f t="shared" si="180"/>
        <v>0</v>
      </c>
      <c r="AX112" s="142">
        <f t="shared" si="180"/>
        <v>0</v>
      </c>
      <c r="AY112" s="142">
        <f t="shared" si="180"/>
        <v>0</v>
      </c>
      <c r="AZ112" s="142">
        <f t="shared" si="180"/>
        <v>0</v>
      </c>
      <c r="BA112" s="142">
        <f t="shared" si="180"/>
        <v>0</v>
      </c>
      <c r="BB112" s="142">
        <f t="shared" si="180"/>
        <v>0</v>
      </c>
      <c r="BC112" s="142">
        <f t="shared" si="180"/>
        <v>0</v>
      </c>
      <c r="BD112" s="142">
        <f t="shared" si="180"/>
        <v>690.07399999999996</v>
      </c>
      <c r="BE112" s="142">
        <f t="shared" si="180"/>
        <v>0</v>
      </c>
      <c r="BF112" s="142">
        <f t="shared" si="180"/>
        <v>0</v>
      </c>
      <c r="BG112" s="142">
        <f t="shared" si="180"/>
        <v>406.43400000000003</v>
      </c>
      <c r="BH112" s="142">
        <f t="shared" si="180"/>
        <v>0</v>
      </c>
      <c r="BI112" s="142">
        <f t="shared" si="180"/>
        <v>0</v>
      </c>
      <c r="BJ112" s="142">
        <f t="shared" si="180"/>
        <v>0</v>
      </c>
      <c r="BK112" s="142">
        <f t="shared" si="180"/>
        <v>0</v>
      </c>
      <c r="BL112" s="142">
        <f t="shared" si="180"/>
        <v>12.233000000000001</v>
      </c>
      <c r="BM112" s="142">
        <f t="shared" si="180"/>
        <v>0</v>
      </c>
      <c r="BN112" s="724">
        <f t="shared" si="136"/>
        <v>54.769627321460682</v>
      </c>
      <c r="BO112" s="724"/>
      <c r="BP112" s="724">
        <f t="shared" si="137"/>
        <v>54.769627321460682</v>
      </c>
      <c r="BQ112" s="142"/>
      <c r="BR112" s="124"/>
      <c r="BS112" s="124"/>
      <c r="BT112" s="124"/>
      <c r="BU112" s="124"/>
      <c r="BV112" s="124"/>
      <c r="BW112" s="124"/>
      <c r="BX112" s="124"/>
      <c r="BY112" s="124"/>
      <c r="BZ112" s="124"/>
      <c r="CA112" s="124"/>
      <c r="CB112" s="124"/>
      <c r="CC112" s="124"/>
      <c r="CD112" s="124"/>
      <c r="CE112" s="124"/>
      <c r="CF112" s="124"/>
    </row>
    <row r="113" spans="1:267" x14ac:dyDescent="0.25">
      <c r="A113" s="156">
        <v>1</v>
      </c>
      <c r="B113" s="157" t="s">
        <v>24</v>
      </c>
      <c r="C113" s="139">
        <f>+C114+C116</f>
        <v>2024.3720000000001</v>
      </c>
      <c r="D113" s="139">
        <f>+D114+D116</f>
        <v>0</v>
      </c>
      <c r="E113" s="139">
        <f>+E114+E116</f>
        <v>2024.3720000000001</v>
      </c>
      <c r="F113" s="139">
        <f>+F114+F116</f>
        <v>1108.741</v>
      </c>
      <c r="G113" s="139">
        <f>+G114+G116</f>
        <v>0</v>
      </c>
      <c r="H113" s="139">
        <f t="shared" ref="H113:O113" si="181">+H114+H116</f>
        <v>0</v>
      </c>
      <c r="I113" s="139">
        <f t="shared" si="181"/>
        <v>0</v>
      </c>
      <c r="J113" s="139">
        <f t="shared" si="181"/>
        <v>0</v>
      </c>
      <c r="K113" s="139">
        <f t="shared" si="181"/>
        <v>0</v>
      </c>
      <c r="L113" s="139">
        <f t="shared" si="181"/>
        <v>0</v>
      </c>
      <c r="M113" s="139">
        <f t="shared" si="181"/>
        <v>0</v>
      </c>
      <c r="N113" s="139">
        <f t="shared" si="181"/>
        <v>0</v>
      </c>
      <c r="O113" s="139">
        <f t="shared" si="181"/>
        <v>0</v>
      </c>
      <c r="P113" s="139">
        <f t="shared" ref="P113:AI113" si="182">+P114+P116</f>
        <v>0</v>
      </c>
      <c r="Q113" s="139">
        <f t="shared" si="182"/>
        <v>0</v>
      </c>
      <c r="R113" s="139">
        <f t="shared" si="182"/>
        <v>0</v>
      </c>
      <c r="S113" s="139">
        <f t="shared" si="182"/>
        <v>0</v>
      </c>
      <c r="T113" s="139">
        <f>+T114+T116</f>
        <v>0</v>
      </c>
      <c r="U113" s="139">
        <f>+U114+U116</f>
        <v>0</v>
      </c>
      <c r="V113" s="139">
        <f>+V114+V116</f>
        <v>0</v>
      </c>
      <c r="W113" s="139">
        <f>+W114+W116</f>
        <v>0</v>
      </c>
      <c r="X113" s="139">
        <f>+X114+X116</f>
        <v>0</v>
      </c>
      <c r="Y113" s="139">
        <f t="shared" ref="Y113:AG113" si="183">+Y114+Y116</f>
        <v>0</v>
      </c>
      <c r="Z113" s="139">
        <f t="shared" si="183"/>
        <v>0</v>
      </c>
      <c r="AA113" s="139">
        <f t="shared" si="183"/>
        <v>0</v>
      </c>
      <c r="AB113" s="139">
        <f t="shared" si="183"/>
        <v>0</v>
      </c>
      <c r="AC113" s="139">
        <f t="shared" si="183"/>
        <v>0</v>
      </c>
      <c r="AD113" s="139">
        <f t="shared" si="183"/>
        <v>0</v>
      </c>
      <c r="AE113" s="139">
        <f t="shared" si="183"/>
        <v>0</v>
      </c>
      <c r="AF113" s="139">
        <f t="shared" si="183"/>
        <v>0</v>
      </c>
      <c r="AG113" s="139">
        <f t="shared" si="183"/>
        <v>0</v>
      </c>
      <c r="AH113" s="139">
        <f t="shared" si="182"/>
        <v>0</v>
      </c>
      <c r="AI113" s="139">
        <f t="shared" si="182"/>
        <v>1108.741</v>
      </c>
      <c r="AJ113" s="139">
        <f t="shared" ref="AJ113:AQ113" si="184">+AJ114+AJ116</f>
        <v>0</v>
      </c>
      <c r="AK113" s="139">
        <f t="shared" si="184"/>
        <v>0</v>
      </c>
      <c r="AL113" s="139">
        <f t="shared" si="184"/>
        <v>0</v>
      </c>
      <c r="AM113" s="139">
        <f t="shared" si="184"/>
        <v>0</v>
      </c>
      <c r="AN113" s="139">
        <f t="shared" si="184"/>
        <v>0</v>
      </c>
      <c r="AO113" s="139">
        <f t="shared" si="184"/>
        <v>0</v>
      </c>
      <c r="AP113" s="139">
        <f t="shared" si="184"/>
        <v>0</v>
      </c>
      <c r="AQ113" s="139">
        <f t="shared" si="184"/>
        <v>0</v>
      </c>
      <c r="AR113" s="139">
        <f t="shared" ref="AR113:BM113" si="185">+AR114+AR116</f>
        <v>0</v>
      </c>
      <c r="AS113" s="139">
        <f t="shared" si="185"/>
        <v>0</v>
      </c>
      <c r="AT113" s="139">
        <f t="shared" si="185"/>
        <v>0</v>
      </c>
      <c r="AU113" s="139">
        <f t="shared" si="185"/>
        <v>0</v>
      </c>
      <c r="AV113" s="139">
        <f t="shared" si="185"/>
        <v>0</v>
      </c>
      <c r="AW113" s="139">
        <f t="shared" si="185"/>
        <v>0</v>
      </c>
      <c r="AX113" s="139">
        <f t="shared" si="185"/>
        <v>0</v>
      </c>
      <c r="AY113" s="139">
        <f t="shared" si="185"/>
        <v>0</v>
      </c>
      <c r="AZ113" s="139">
        <f t="shared" si="185"/>
        <v>0</v>
      </c>
      <c r="BA113" s="139">
        <f t="shared" si="185"/>
        <v>0</v>
      </c>
      <c r="BB113" s="139">
        <f t="shared" si="185"/>
        <v>0</v>
      </c>
      <c r="BC113" s="139">
        <f t="shared" ref="BC113:BL113" si="186">+BC114+BC116</f>
        <v>0</v>
      </c>
      <c r="BD113" s="139">
        <f t="shared" si="186"/>
        <v>690.07399999999996</v>
      </c>
      <c r="BE113" s="139">
        <f t="shared" si="186"/>
        <v>0</v>
      </c>
      <c r="BF113" s="139">
        <f t="shared" si="186"/>
        <v>0</v>
      </c>
      <c r="BG113" s="139">
        <f t="shared" si="186"/>
        <v>406.43400000000003</v>
      </c>
      <c r="BH113" s="139">
        <f t="shared" si="186"/>
        <v>0</v>
      </c>
      <c r="BI113" s="139">
        <f t="shared" si="186"/>
        <v>0</v>
      </c>
      <c r="BJ113" s="139">
        <f t="shared" si="186"/>
        <v>0</v>
      </c>
      <c r="BK113" s="139">
        <f t="shared" si="186"/>
        <v>0</v>
      </c>
      <c r="BL113" s="139">
        <f t="shared" si="186"/>
        <v>12.233000000000001</v>
      </c>
      <c r="BM113" s="139">
        <f t="shared" si="185"/>
        <v>0</v>
      </c>
      <c r="BN113" s="674">
        <f t="shared" si="136"/>
        <v>54.769627321460682</v>
      </c>
      <c r="BO113" s="674"/>
      <c r="BP113" s="674">
        <f t="shared" si="137"/>
        <v>54.769627321460682</v>
      </c>
      <c r="BQ113" s="165"/>
    </row>
    <row r="114" spans="1:267" ht="30" x14ac:dyDescent="0.25">
      <c r="A114" s="166" t="s">
        <v>6</v>
      </c>
      <c r="B114" s="167" t="s">
        <v>217</v>
      </c>
      <c r="C114" s="139">
        <f>SUM(C115)</f>
        <v>450</v>
      </c>
      <c r="D114" s="139">
        <f t="shared" ref="D114:BM114" si="187">SUM(D115)</f>
        <v>0</v>
      </c>
      <c r="E114" s="139">
        <f t="shared" si="187"/>
        <v>450</v>
      </c>
      <c r="F114" s="139">
        <f t="shared" si="187"/>
        <v>418.66700000000003</v>
      </c>
      <c r="G114" s="139">
        <f t="shared" si="187"/>
        <v>0</v>
      </c>
      <c r="H114" s="139">
        <f t="shared" si="187"/>
        <v>0</v>
      </c>
      <c r="I114" s="139">
        <f t="shared" si="187"/>
        <v>0</v>
      </c>
      <c r="J114" s="139">
        <f t="shared" si="187"/>
        <v>0</v>
      </c>
      <c r="K114" s="139">
        <f t="shared" si="187"/>
        <v>0</v>
      </c>
      <c r="L114" s="139">
        <f t="shared" si="187"/>
        <v>0</v>
      </c>
      <c r="M114" s="139">
        <f t="shared" si="187"/>
        <v>0</v>
      </c>
      <c r="N114" s="139">
        <f t="shared" si="187"/>
        <v>0</v>
      </c>
      <c r="O114" s="139">
        <f t="shared" si="187"/>
        <v>0</v>
      </c>
      <c r="P114" s="139">
        <f t="shared" si="187"/>
        <v>0</v>
      </c>
      <c r="Q114" s="139">
        <f t="shared" si="187"/>
        <v>0</v>
      </c>
      <c r="R114" s="139">
        <f t="shared" si="187"/>
        <v>0</v>
      </c>
      <c r="S114" s="139">
        <f t="shared" si="187"/>
        <v>0</v>
      </c>
      <c r="T114" s="139">
        <f t="shared" si="187"/>
        <v>0</v>
      </c>
      <c r="U114" s="139">
        <f t="shared" si="187"/>
        <v>0</v>
      </c>
      <c r="V114" s="139">
        <f t="shared" si="187"/>
        <v>0</v>
      </c>
      <c r="W114" s="139">
        <f t="shared" si="187"/>
        <v>0</v>
      </c>
      <c r="X114" s="139">
        <f t="shared" si="187"/>
        <v>0</v>
      </c>
      <c r="Y114" s="139">
        <f t="shared" si="187"/>
        <v>0</v>
      </c>
      <c r="Z114" s="139">
        <f t="shared" si="187"/>
        <v>0</v>
      </c>
      <c r="AA114" s="139">
        <f t="shared" si="187"/>
        <v>0</v>
      </c>
      <c r="AB114" s="139">
        <f t="shared" si="187"/>
        <v>0</v>
      </c>
      <c r="AC114" s="139">
        <f t="shared" si="187"/>
        <v>0</v>
      </c>
      <c r="AD114" s="139">
        <f t="shared" si="187"/>
        <v>0</v>
      </c>
      <c r="AE114" s="139">
        <f t="shared" si="187"/>
        <v>0</v>
      </c>
      <c r="AF114" s="139">
        <f t="shared" si="187"/>
        <v>0</v>
      </c>
      <c r="AG114" s="139">
        <f t="shared" si="187"/>
        <v>0</v>
      </c>
      <c r="AH114" s="139">
        <f t="shared" si="187"/>
        <v>0</v>
      </c>
      <c r="AI114" s="139">
        <f t="shared" si="187"/>
        <v>418.66700000000003</v>
      </c>
      <c r="AJ114" s="139">
        <f t="shared" si="187"/>
        <v>0</v>
      </c>
      <c r="AK114" s="139">
        <f t="shared" si="187"/>
        <v>0</v>
      </c>
      <c r="AL114" s="139">
        <f t="shared" si="187"/>
        <v>0</v>
      </c>
      <c r="AM114" s="139">
        <f t="shared" si="187"/>
        <v>0</v>
      </c>
      <c r="AN114" s="139">
        <f t="shared" si="187"/>
        <v>0</v>
      </c>
      <c r="AO114" s="139">
        <f t="shared" si="187"/>
        <v>0</v>
      </c>
      <c r="AP114" s="139">
        <f t="shared" si="187"/>
        <v>0</v>
      </c>
      <c r="AQ114" s="139">
        <f t="shared" si="187"/>
        <v>0</v>
      </c>
      <c r="AR114" s="139">
        <f t="shared" si="187"/>
        <v>0</v>
      </c>
      <c r="AS114" s="139">
        <f t="shared" si="187"/>
        <v>0</v>
      </c>
      <c r="AT114" s="139">
        <f t="shared" si="187"/>
        <v>0</v>
      </c>
      <c r="AU114" s="139">
        <f t="shared" si="187"/>
        <v>0</v>
      </c>
      <c r="AV114" s="139">
        <f t="shared" si="187"/>
        <v>0</v>
      </c>
      <c r="AW114" s="139">
        <f t="shared" si="187"/>
        <v>0</v>
      </c>
      <c r="AX114" s="139">
        <f t="shared" si="187"/>
        <v>0</v>
      </c>
      <c r="AY114" s="139">
        <f t="shared" si="187"/>
        <v>0</v>
      </c>
      <c r="AZ114" s="139">
        <f t="shared" si="187"/>
        <v>0</v>
      </c>
      <c r="BA114" s="139">
        <f t="shared" si="187"/>
        <v>0</v>
      </c>
      <c r="BB114" s="139">
        <f t="shared" si="187"/>
        <v>0</v>
      </c>
      <c r="BC114" s="139">
        <f t="shared" si="187"/>
        <v>0</v>
      </c>
      <c r="BD114" s="139">
        <f t="shared" si="187"/>
        <v>0</v>
      </c>
      <c r="BE114" s="139">
        <f t="shared" si="187"/>
        <v>0</v>
      </c>
      <c r="BF114" s="139">
        <f t="shared" si="187"/>
        <v>0</v>
      </c>
      <c r="BG114" s="139">
        <f t="shared" si="187"/>
        <v>406.43400000000003</v>
      </c>
      <c r="BH114" s="139">
        <f t="shared" si="187"/>
        <v>0</v>
      </c>
      <c r="BI114" s="139">
        <f t="shared" si="187"/>
        <v>0</v>
      </c>
      <c r="BJ114" s="139">
        <f t="shared" si="187"/>
        <v>0</v>
      </c>
      <c r="BK114" s="139">
        <f t="shared" si="187"/>
        <v>0</v>
      </c>
      <c r="BL114" s="139">
        <f t="shared" si="187"/>
        <v>12.233000000000001</v>
      </c>
      <c r="BM114" s="139">
        <f t="shared" si="187"/>
        <v>0</v>
      </c>
      <c r="BN114" s="674">
        <f t="shared" si="136"/>
        <v>93.037111111111116</v>
      </c>
      <c r="BO114" s="674"/>
      <c r="BP114" s="674">
        <f t="shared" si="137"/>
        <v>93.037111111111116</v>
      </c>
      <c r="BQ114" s="165"/>
    </row>
    <row r="115" spans="1:267" ht="30" x14ac:dyDescent="0.25">
      <c r="A115" s="739">
        <v>1</v>
      </c>
      <c r="B115" s="269" t="s">
        <v>255</v>
      </c>
      <c r="C115" s="140">
        <f>+D115+E115</f>
        <v>450</v>
      </c>
      <c r="D115" s="268"/>
      <c r="E115" s="268">
        <v>450</v>
      </c>
      <c r="F115" s="268">
        <f>+G115+AI115</f>
        <v>418.66700000000003</v>
      </c>
      <c r="G115" s="145">
        <f>SUM(H115:AH115)</f>
        <v>0</v>
      </c>
      <c r="H115" s="268"/>
      <c r="I115" s="268"/>
      <c r="J115" s="268"/>
      <c r="K115" s="268"/>
      <c r="L115" s="268"/>
      <c r="M115" s="268"/>
      <c r="N115" s="268"/>
      <c r="O115" s="268"/>
      <c r="P115" s="268"/>
      <c r="Q115" s="268"/>
      <c r="R115" s="268"/>
      <c r="S115" s="268"/>
      <c r="T115" s="268"/>
      <c r="U115" s="268"/>
      <c r="V115" s="268"/>
      <c r="W115" s="268"/>
      <c r="X115" s="268"/>
      <c r="Y115" s="268"/>
      <c r="Z115" s="268"/>
      <c r="AA115" s="268"/>
      <c r="AB115" s="268"/>
      <c r="AC115" s="268"/>
      <c r="AD115" s="268"/>
      <c r="AE115" s="268"/>
      <c r="AF115" s="268"/>
      <c r="AG115" s="268"/>
      <c r="AH115" s="268"/>
      <c r="AI115" s="145">
        <f>SUM(AJ115:BM115)</f>
        <v>418.66700000000003</v>
      </c>
      <c r="AJ115" s="268"/>
      <c r="AK115" s="268"/>
      <c r="AL115" s="268"/>
      <c r="AM115" s="268"/>
      <c r="AN115" s="268"/>
      <c r="AO115" s="268"/>
      <c r="AP115" s="268"/>
      <c r="AQ115" s="268"/>
      <c r="AR115" s="268"/>
      <c r="AS115" s="268"/>
      <c r="AT115" s="268"/>
      <c r="AU115" s="268"/>
      <c r="AV115" s="268"/>
      <c r="AW115" s="268"/>
      <c r="AX115" s="268"/>
      <c r="AY115" s="268"/>
      <c r="AZ115" s="268"/>
      <c r="BA115" s="268"/>
      <c r="BB115" s="268"/>
      <c r="BC115" s="268"/>
      <c r="BD115" s="268"/>
      <c r="BE115" s="268"/>
      <c r="BF115" s="268"/>
      <c r="BG115" s="268">
        <v>406.43400000000003</v>
      </c>
      <c r="BH115" s="268"/>
      <c r="BI115" s="268"/>
      <c r="BJ115" s="268"/>
      <c r="BK115" s="268"/>
      <c r="BL115" s="268">
        <v>12.233000000000001</v>
      </c>
      <c r="BM115" s="268"/>
      <c r="BN115" s="674">
        <f t="shared" si="136"/>
        <v>93.037111111111116</v>
      </c>
      <c r="BO115" s="674"/>
      <c r="BP115" s="674">
        <f t="shared" si="137"/>
        <v>93.037111111111116</v>
      </c>
      <c r="BQ115" s="165"/>
    </row>
    <row r="116" spans="1:267" x14ac:dyDescent="0.25">
      <c r="A116" s="166" t="s">
        <v>6</v>
      </c>
      <c r="B116" s="168" t="s">
        <v>27</v>
      </c>
      <c r="C116" s="139">
        <f>SUM(C117)</f>
        <v>1574.3720000000001</v>
      </c>
      <c r="D116" s="139">
        <f t="shared" ref="D116:BM116" si="188">SUM(D117)</f>
        <v>0</v>
      </c>
      <c r="E116" s="139">
        <f t="shared" si="188"/>
        <v>1574.3720000000001</v>
      </c>
      <c r="F116" s="139">
        <f t="shared" si="188"/>
        <v>690.07399999999996</v>
      </c>
      <c r="G116" s="139">
        <f t="shared" si="188"/>
        <v>0</v>
      </c>
      <c r="H116" s="139">
        <f t="shared" si="188"/>
        <v>0</v>
      </c>
      <c r="I116" s="139">
        <f t="shared" si="188"/>
        <v>0</v>
      </c>
      <c r="J116" s="139">
        <f t="shared" si="188"/>
        <v>0</v>
      </c>
      <c r="K116" s="139">
        <f t="shared" si="188"/>
        <v>0</v>
      </c>
      <c r="L116" s="139">
        <f t="shared" si="188"/>
        <v>0</v>
      </c>
      <c r="M116" s="139">
        <f t="shared" si="188"/>
        <v>0</v>
      </c>
      <c r="N116" s="139">
        <f t="shared" si="188"/>
        <v>0</v>
      </c>
      <c r="O116" s="139">
        <f t="shared" si="188"/>
        <v>0</v>
      </c>
      <c r="P116" s="139">
        <f t="shared" si="188"/>
        <v>0</v>
      </c>
      <c r="Q116" s="139">
        <f t="shared" si="188"/>
        <v>0</v>
      </c>
      <c r="R116" s="139">
        <f t="shared" si="188"/>
        <v>0</v>
      </c>
      <c r="S116" s="139">
        <f t="shared" si="188"/>
        <v>0</v>
      </c>
      <c r="T116" s="139">
        <f t="shared" si="188"/>
        <v>0</v>
      </c>
      <c r="U116" s="139">
        <f t="shared" si="188"/>
        <v>0</v>
      </c>
      <c r="V116" s="139">
        <f t="shared" si="188"/>
        <v>0</v>
      </c>
      <c r="W116" s="139">
        <f t="shared" si="188"/>
        <v>0</v>
      </c>
      <c r="X116" s="139">
        <f t="shared" si="188"/>
        <v>0</v>
      </c>
      <c r="Y116" s="139">
        <f t="shared" si="188"/>
        <v>0</v>
      </c>
      <c r="Z116" s="139">
        <f t="shared" si="188"/>
        <v>0</v>
      </c>
      <c r="AA116" s="139">
        <f t="shared" si="188"/>
        <v>0</v>
      </c>
      <c r="AB116" s="139">
        <f t="shared" si="188"/>
        <v>0</v>
      </c>
      <c r="AC116" s="139">
        <f t="shared" si="188"/>
        <v>0</v>
      </c>
      <c r="AD116" s="139">
        <f t="shared" si="188"/>
        <v>0</v>
      </c>
      <c r="AE116" s="139">
        <f t="shared" si="188"/>
        <v>0</v>
      </c>
      <c r="AF116" s="139">
        <f t="shared" si="188"/>
        <v>0</v>
      </c>
      <c r="AG116" s="139">
        <f t="shared" si="188"/>
        <v>0</v>
      </c>
      <c r="AH116" s="139">
        <f t="shared" si="188"/>
        <v>0</v>
      </c>
      <c r="AI116" s="139">
        <f t="shared" si="188"/>
        <v>690.07399999999996</v>
      </c>
      <c r="AJ116" s="139">
        <f t="shared" si="188"/>
        <v>0</v>
      </c>
      <c r="AK116" s="139">
        <f t="shared" si="188"/>
        <v>0</v>
      </c>
      <c r="AL116" s="139">
        <f t="shared" si="188"/>
        <v>0</v>
      </c>
      <c r="AM116" s="139">
        <f t="shared" si="188"/>
        <v>0</v>
      </c>
      <c r="AN116" s="139">
        <f t="shared" si="188"/>
        <v>0</v>
      </c>
      <c r="AO116" s="139">
        <f t="shared" si="188"/>
        <v>0</v>
      </c>
      <c r="AP116" s="139">
        <f t="shared" si="188"/>
        <v>0</v>
      </c>
      <c r="AQ116" s="139">
        <f t="shared" si="188"/>
        <v>0</v>
      </c>
      <c r="AR116" s="139">
        <f t="shared" si="188"/>
        <v>0</v>
      </c>
      <c r="AS116" s="139">
        <f t="shared" si="188"/>
        <v>0</v>
      </c>
      <c r="AT116" s="139">
        <f t="shared" si="188"/>
        <v>0</v>
      </c>
      <c r="AU116" s="139">
        <f t="shared" si="188"/>
        <v>0</v>
      </c>
      <c r="AV116" s="139">
        <f t="shared" si="188"/>
        <v>0</v>
      </c>
      <c r="AW116" s="139">
        <f t="shared" si="188"/>
        <v>0</v>
      </c>
      <c r="AX116" s="139">
        <f t="shared" si="188"/>
        <v>0</v>
      </c>
      <c r="AY116" s="139">
        <f t="shared" si="188"/>
        <v>0</v>
      </c>
      <c r="AZ116" s="139">
        <f t="shared" si="188"/>
        <v>0</v>
      </c>
      <c r="BA116" s="139">
        <f t="shared" si="188"/>
        <v>0</v>
      </c>
      <c r="BB116" s="139">
        <f t="shared" si="188"/>
        <v>0</v>
      </c>
      <c r="BC116" s="139">
        <f t="shared" si="188"/>
        <v>0</v>
      </c>
      <c r="BD116" s="139">
        <f t="shared" si="188"/>
        <v>690.07399999999996</v>
      </c>
      <c r="BE116" s="139">
        <f t="shared" si="188"/>
        <v>0</v>
      </c>
      <c r="BF116" s="139">
        <f t="shared" si="188"/>
        <v>0</v>
      </c>
      <c r="BG116" s="139">
        <f t="shared" si="188"/>
        <v>0</v>
      </c>
      <c r="BH116" s="139">
        <f t="shared" si="188"/>
        <v>0</v>
      </c>
      <c r="BI116" s="139">
        <f t="shared" si="188"/>
        <v>0</v>
      </c>
      <c r="BJ116" s="139">
        <f t="shared" si="188"/>
        <v>0</v>
      </c>
      <c r="BK116" s="139">
        <f t="shared" si="188"/>
        <v>0</v>
      </c>
      <c r="BL116" s="139">
        <f t="shared" si="188"/>
        <v>0</v>
      </c>
      <c r="BM116" s="139">
        <f t="shared" si="188"/>
        <v>0</v>
      </c>
      <c r="BN116" s="674">
        <f t="shared" si="136"/>
        <v>43.83169924261864</v>
      </c>
      <c r="BO116" s="674"/>
      <c r="BP116" s="674">
        <f t="shared" si="137"/>
        <v>43.83169924261864</v>
      </c>
      <c r="BQ116" s="165"/>
    </row>
    <row r="117" spans="1:267" s="3" customFormat="1" ht="30" x14ac:dyDescent="0.2">
      <c r="A117" s="741">
        <v>1</v>
      </c>
      <c r="B117" s="269" t="s">
        <v>256</v>
      </c>
      <c r="C117" s="140">
        <f>+D117+E117</f>
        <v>1574.3720000000001</v>
      </c>
      <c r="D117" s="268"/>
      <c r="E117" s="268">
        <f>1200+374.372</f>
        <v>1574.3720000000001</v>
      </c>
      <c r="F117" s="145">
        <f>+G117+AI117</f>
        <v>690.07399999999996</v>
      </c>
      <c r="G117" s="145">
        <f>SUM(H117:AH117)</f>
        <v>0</v>
      </c>
      <c r="H117" s="141"/>
      <c r="I117" s="141"/>
      <c r="J117" s="141"/>
      <c r="K117" s="141"/>
      <c r="L117" s="141"/>
      <c r="M117" s="141"/>
      <c r="N117" s="141"/>
      <c r="O117" s="141"/>
      <c r="P117" s="141"/>
      <c r="Q117" s="141"/>
      <c r="R117" s="141"/>
      <c r="S117" s="141"/>
      <c r="T117" s="141"/>
      <c r="U117" s="141"/>
      <c r="V117" s="141"/>
      <c r="W117" s="141"/>
      <c r="X117" s="141"/>
      <c r="Y117" s="141"/>
      <c r="Z117" s="141"/>
      <c r="AA117" s="141"/>
      <c r="AB117" s="141"/>
      <c r="AC117" s="141"/>
      <c r="AD117" s="141"/>
      <c r="AE117" s="141"/>
      <c r="AF117" s="141"/>
      <c r="AG117" s="141"/>
      <c r="AH117" s="141"/>
      <c r="AI117" s="145">
        <f>SUM(AJ117:BM117)</f>
        <v>690.07399999999996</v>
      </c>
      <c r="AJ117" s="141"/>
      <c r="AK117" s="141"/>
      <c r="AL117" s="141"/>
      <c r="AM117" s="141"/>
      <c r="AN117" s="141"/>
      <c r="AO117" s="141"/>
      <c r="AP117" s="141"/>
      <c r="AQ117" s="141"/>
      <c r="AR117" s="141"/>
      <c r="AS117" s="141"/>
      <c r="AT117" s="141"/>
      <c r="AU117" s="141"/>
      <c r="AV117" s="141"/>
      <c r="AW117" s="141"/>
      <c r="AX117" s="141"/>
      <c r="AY117" s="141"/>
      <c r="AZ117" s="141"/>
      <c r="BA117" s="141"/>
      <c r="BB117" s="141"/>
      <c r="BC117" s="141"/>
      <c r="BD117" s="141">
        <v>690.07399999999996</v>
      </c>
      <c r="BE117" s="141"/>
      <c r="BF117" s="141"/>
      <c r="BG117" s="141"/>
      <c r="BH117" s="141"/>
      <c r="BI117" s="141"/>
      <c r="BJ117" s="141"/>
      <c r="BK117" s="141"/>
      <c r="BL117" s="141"/>
      <c r="BM117" s="141"/>
      <c r="BN117" s="674">
        <f t="shared" si="136"/>
        <v>43.83169924261864</v>
      </c>
      <c r="BO117" s="674"/>
      <c r="BP117" s="674">
        <f t="shared" si="137"/>
        <v>43.83169924261864</v>
      </c>
      <c r="BQ117" s="742"/>
      <c r="BR117" s="128"/>
      <c r="BS117" s="124"/>
      <c r="BT117" s="124"/>
      <c r="BU117" s="124"/>
      <c r="BV117" s="124"/>
      <c r="BW117" s="124"/>
      <c r="BX117" s="124"/>
      <c r="BY117" s="124"/>
      <c r="BZ117" s="124"/>
      <c r="CA117" s="124"/>
      <c r="CB117" s="124"/>
      <c r="CC117" s="124"/>
      <c r="CD117" s="124"/>
      <c r="CE117" s="124"/>
      <c r="CF117" s="124"/>
    </row>
    <row r="118" spans="1:267" x14ac:dyDescent="0.25">
      <c r="A118" s="154" t="s">
        <v>115</v>
      </c>
      <c r="B118" s="161" t="s">
        <v>313</v>
      </c>
      <c r="C118" s="142">
        <f>+C119+C129</f>
        <v>3129.2910000000002</v>
      </c>
      <c r="D118" s="142">
        <f>+D119+D129</f>
        <v>250.28100000000001</v>
      </c>
      <c r="E118" s="142">
        <f>+E119+E129</f>
        <v>2879.01</v>
      </c>
      <c r="F118" s="142">
        <f>+F119+F129</f>
        <v>2474.4389999999999</v>
      </c>
      <c r="G118" s="142">
        <f>+G119+G129</f>
        <v>250.17099999999999</v>
      </c>
      <c r="H118" s="142">
        <f t="shared" ref="H118:O118" si="189">+H119+H129</f>
        <v>0</v>
      </c>
      <c r="I118" s="142">
        <f t="shared" si="189"/>
        <v>0</v>
      </c>
      <c r="J118" s="142">
        <f t="shared" si="189"/>
        <v>0</v>
      </c>
      <c r="K118" s="142">
        <f t="shared" si="189"/>
        <v>0</v>
      </c>
      <c r="L118" s="142">
        <f t="shared" si="189"/>
        <v>0</v>
      </c>
      <c r="M118" s="142">
        <f t="shared" si="189"/>
        <v>230.327</v>
      </c>
      <c r="N118" s="142">
        <f t="shared" si="189"/>
        <v>19.844000000000001</v>
      </c>
      <c r="O118" s="142">
        <f t="shared" si="189"/>
        <v>0</v>
      </c>
      <c r="P118" s="142">
        <f t="shared" ref="P118:AI118" si="190">+P119+P129</f>
        <v>0</v>
      </c>
      <c r="Q118" s="142">
        <f t="shared" si="190"/>
        <v>0</v>
      </c>
      <c r="R118" s="142">
        <f t="shared" si="190"/>
        <v>0</v>
      </c>
      <c r="S118" s="142">
        <f t="shared" si="190"/>
        <v>0</v>
      </c>
      <c r="T118" s="142">
        <f>+T119+T129</f>
        <v>0</v>
      </c>
      <c r="U118" s="142">
        <f>+U119+U129</f>
        <v>0</v>
      </c>
      <c r="V118" s="142">
        <f>+V119+V129</f>
        <v>0</v>
      </c>
      <c r="W118" s="142">
        <f>+W119+W129</f>
        <v>0</v>
      </c>
      <c r="X118" s="142">
        <f>+X119+X129</f>
        <v>0</v>
      </c>
      <c r="Y118" s="142">
        <f t="shared" ref="Y118:AG118" si="191">+Y119+Y129</f>
        <v>0</v>
      </c>
      <c r="Z118" s="142">
        <f t="shared" si="191"/>
        <v>0</v>
      </c>
      <c r="AA118" s="142">
        <f t="shared" si="191"/>
        <v>0</v>
      </c>
      <c r="AB118" s="142">
        <f t="shared" si="191"/>
        <v>0</v>
      </c>
      <c r="AC118" s="142">
        <f t="shared" si="191"/>
        <v>0</v>
      </c>
      <c r="AD118" s="142">
        <f t="shared" si="191"/>
        <v>0</v>
      </c>
      <c r="AE118" s="142">
        <f t="shared" si="191"/>
        <v>0</v>
      </c>
      <c r="AF118" s="142">
        <f t="shared" si="191"/>
        <v>0</v>
      </c>
      <c r="AG118" s="142">
        <f t="shared" si="191"/>
        <v>0</v>
      </c>
      <c r="AH118" s="142">
        <f t="shared" si="190"/>
        <v>0</v>
      </c>
      <c r="AI118" s="142">
        <f t="shared" si="190"/>
        <v>2224.268</v>
      </c>
      <c r="AJ118" s="142">
        <f t="shared" ref="AJ118:AQ118" si="192">+AJ119+AJ129</f>
        <v>0</v>
      </c>
      <c r="AK118" s="142">
        <f t="shared" si="192"/>
        <v>0</v>
      </c>
      <c r="AL118" s="142">
        <f t="shared" si="192"/>
        <v>0</v>
      </c>
      <c r="AM118" s="142">
        <f t="shared" si="192"/>
        <v>0</v>
      </c>
      <c r="AN118" s="142">
        <f t="shared" si="192"/>
        <v>0</v>
      </c>
      <c r="AO118" s="142">
        <f t="shared" si="192"/>
        <v>625.47500000000002</v>
      </c>
      <c r="AP118" s="142">
        <f t="shared" si="192"/>
        <v>0</v>
      </c>
      <c r="AQ118" s="142">
        <f t="shared" si="192"/>
        <v>0</v>
      </c>
      <c r="AR118" s="142">
        <f t="shared" ref="AR118:BM118" si="193">+AR119+AR129</f>
        <v>0</v>
      </c>
      <c r="AS118" s="142">
        <f t="shared" si="193"/>
        <v>0</v>
      </c>
      <c r="AT118" s="142">
        <f t="shared" si="193"/>
        <v>0</v>
      </c>
      <c r="AU118" s="142">
        <f t="shared" si="193"/>
        <v>0</v>
      </c>
      <c r="AV118" s="142">
        <f t="shared" si="193"/>
        <v>0</v>
      </c>
      <c r="AW118" s="142">
        <f t="shared" si="193"/>
        <v>0</v>
      </c>
      <c r="AX118" s="142">
        <f t="shared" si="193"/>
        <v>0</v>
      </c>
      <c r="AY118" s="142">
        <f t="shared" si="193"/>
        <v>0</v>
      </c>
      <c r="AZ118" s="142">
        <f t="shared" si="193"/>
        <v>0</v>
      </c>
      <c r="BA118" s="142">
        <f t="shared" si="193"/>
        <v>0</v>
      </c>
      <c r="BB118" s="142">
        <f t="shared" si="193"/>
        <v>89.998999999999967</v>
      </c>
      <c r="BC118" s="142">
        <f t="shared" ref="BC118:BL118" si="194">+BC119+BC129</f>
        <v>0</v>
      </c>
      <c r="BD118" s="142">
        <f t="shared" si="194"/>
        <v>0</v>
      </c>
      <c r="BE118" s="142">
        <f t="shared" si="194"/>
        <v>0</v>
      </c>
      <c r="BF118" s="142">
        <f t="shared" si="194"/>
        <v>0</v>
      </c>
      <c r="BG118" s="142">
        <f t="shared" si="194"/>
        <v>183.453</v>
      </c>
      <c r="BH118" s="142">
        <f t="shared" si="194"/>
        <v>489.26400000000001</v>
      </c>
      <c r="BI118" s="142">
        <f t="shared" si="194"/>
        <v>0</v>
      </c>
      <c r="BJ118" s="142">
        <f t="shared" si="194"/>
        <v>0</v>
      </c>
      <c r="BK118" s="142">
        <f t="shared" si="194"/>
        <v>0</v>
      </c>
      <c r="BL118" s="142">
        <f t="shared" si="194"/>
        <v>836.077</v>
      </c>
      <c r="BM118" s="142">
        <f t="shared" si="193"/>
        <v>0</v>
      </c>
      <c r="BN118" s="724">
        <f t="shared" si="136"/>
        <v>79.07347063600028</v>
      </c>
      <c r="BO118" s="724">
        <f>+G118/D118*100</f>
        <v>99.956049400473859</v>
      </c>
      <c r="BP118" s="724">
        <f t="shared" si="137"/>
        <v>77.258085244580599</v>
      </c>
      <c r="BQ118" s="155"/>
      <c r="BR118" s="128"/>
      <c r="BS118" s="128"/>
      <c r="BT118" s="128"/>
      <c r="BU118" s="128"/>
      <c r="BV118" s="128"/>
    </row>
    <row r="119" spans="1:267" x14ac:dyDescent="0.25">
      <c r="A119" s="156">
        <v>1</v>
      </c>
      <c r="B119" s="157" t="s">
        <v>24</v>
      </c>
      <c r="C119" s="143">
        <f>+C120+C124</f>
        <v>2354</v>
      </c>
      <c r="D119" s="143">
        <f>+D120+D124</f>
        <v>0</v>
      </c>
      <c r="E119" s="143">
        <f>+E120+E124</f>
        <v>2354</v>
      </c>
      <c r="F119" s="143">
        <f>+F120+F124</f>
        <v>1819.7719999999999</v>
      </c>
      <c r="G119" s="143">
        <f>+G120+G124</f>
        <v>0</v>
      </c>
      <c r="H119" s="143">
        <f t="shared" ref="H119:O119" si="195">+H120+H124</f>
        <v>0</v>
      </c>
      <c r="I119" s="143">
        <f t="shared" si="195"/>
        <v>0</v>
      </c>
      <c r="J119" s="143">
        <f t="shared" si="195"/>
        <v>0</v>
      </c>
      <c r="K119" s="143">
        <f t="shared" si="195"/>
        <v>0</v>
      </c>
      <c r="L119" s="143">
        <f t="shared" si="195"/>
        <v>0</v>
      </c>
      <c r="M119" s="143">
        <f t="shared" si="195"/>
        <v>0</v>
      </c>
      <c r="N119" s="143">
        <f t="shared" si="195"/>
        <v>0</v>
      </c>
      <c r="O119" s="143">
        <f t="shared" si="195"/>
        <v>0</v>
      </c>
      <c r="P119" s="143">
        <f t="shared" ref="P119:AI119" si="196">+P120+P124</f>
        <v>0</v>
      </c>
      <c r="Q119" s="143">
        <f t="shared" si="196"/>
        <v>0</v>
      </c>
      <c r="R119" s="143">
        <f t="shared" si="196"/>
        <v>0</v>
      </c>
      <c r="S119" s="143">
        <f t="shared" si="196"/>
        <v>0</v>
      </c>
      <c r="T119" s="143">
        <f>+T120+T124</f>
        <v>0</v>
      </c>
      <c r="U119" s="143">
        <f>+U120+U124</f>
        <v>0</v>
      </c>
      <c r="V119" s="143">
        <f>+V120+V124</f>
        <v>0</v>
      </c>
      <c r="W119" s="143">
        <f>+W120+W124</f>
        <v>0</v>
      </c>
      <c r="X119" s="143">
        <f>+X120+X124</f>
        <v>0</v>
      </c>
      <c r="Y119" s="143">
        <f t="shared" ref="Y119:AG119" si="197">+Y120+Y124</f>
        <v>0</v>
      </c>
      <c r="Z119" s="143">
        <f t="shared" si="197"/>
        <v>0</v>
      </c>
      <c r="AA119" s="143">
        <f t="shared" si="197"/>
        <v>0</v>
      </c>
      <c r="AB119" s="143">
        <f t="shared" si="197"/>
        <v>0</v>
      </c>
      <c r="AC119" s="143">
        <f t="shared" si="197"/>
        <v>0</v>
      </c>
      <c r="AD119" s="143">
        <f t="shared" si="197"/>
        <v>0</v>
      </c>
      <c r="AE119" s="143">
        <f t="shared" si="197"/>
        <v>0</v>
      </c>
      <c r="AF119" s="143">
        <f t="shared" si="197"/>
        <v>0</v>
      </c>
      <c r="AG119" s="1097">
        <f t="shared" si="197"/>
        <v>0</v>
      </c>
      <c r="AH119" s="143">
        <f t="shared" si="196"/>
        <v>0</v>
      </c>
      <c r="AI119" s="143">
        <f t="shared" si="196"/>
        <v>1819.7719999999999</v>
      </c>
      <c r="AJ119" s="143">
        <f t="shared" ref="AJ119:AQ119" si="198">+AJ120+AJ124</f>
        <v>0</v>
      </c>
      <c r="AK119" s="143">
        <f t="shared" si="198"/>
        <v>0</v>
      </c>
      <c r="AL119" s="143">
        <f t="shared" si="198"/>
        <v>0</v>
      </c>
      <c r="AM119" s="143">
        <f t="shared" si="198"/>
        <v>0</v>
      </c>
      <c r="AN119" s="143">
        <f t="shared" si="198"/>
        <v>0</v>
      </c>
      <c r="AO119" s="143">
        <f t="shared" si="198"/>
        <v>389.60300000000001</v>
      </c>
      <c r="AP119" s="143">
        <f t="shared" si="198"/>
        <v>0</v>
      </c>
      <c r="AQ119" s="143">
        <f t="shared" si="198"/>
        <v>0</v>
      </c>
      <c r="AR119" s="143">
        <f t="shared" ref="AR119:BM119" si="199">+AR120+AR124</f>
        <v>0</v>
      </c>
      <c r="AS119" s="143">
        <f t="shared" si="199"/>
        <v>0</v>
      </c>
      <c r="AT119" s="143">
        <f t="shared" si="199"/>
        <v>0</v>
      </c>
      <c r="AU119" s="143">
        <f t="shared" si="199"/>
        <v>0</v>
      </c>
      <c r="AV119" s="143">
        <f t="shared" si="199"/>
        <v>0</v>
      </c>
      <c r="AW119" s="143">
        <f t="shared" si="199"/>
        <v>0</v>
      </c>
      <c r="AX119" s="143">
        <f t="shared" si="199"/>
        <v>0</v>
      </c>
      <c r="AY119" s="143">
        <f t="shared" si="199"/>
        <v>0</v>
      </c>
      <c r="AZ119" s="143">
        <f t="shared" si="199"/>
        <v>0</v>
      </c>
      <c r="BA119" s="143">
        <f t="shared" si="199"/>
        <v>0</v>
      </c>
      <c r="BB119" s="143">
        <f t="shared" si="199"/>
        <v>35.34499999999997</v>
      </c>
      <c r="BC119" s="143">
        <f t="shared" ref="BC119:BL119" si="200">+BC120+BC124</f>
        <v>0</v>
      </c>
      <c r="BD119" s="143">
        <f t="shared" si="200"/>
        <v>0</v>
      </c>
      <c r="BE119" s="143">
        <f t="shared" si="200"/>
        <v>0</v>
      </c>
      <c r="BF119" s="143">
        <f t="shared" si="200"/>
        <v>0</v>
      </c>
      <c r="BG119" s="143">
        <f t="shared" si="200"/>
        <v>183.453</v>
      </c>
      <c r="BH119" s="143">
        <f t="shared" si="200"/>
        <v>375.29399999999998</v>
      </c>
      <c r="BI119" s="143">
        <f t="shared" si="200"/>
        <v>0</v>
      </c>
      <c r="BJ119" s="143">
        <f t="shared" si="200"/>
        <v>0</v>
      </c>
      <c r="BK119" s="143">
        <f t="shared" si="200"/>
        <v>0</v>
      </c>
      <c r="BL119" s="1097">
        <f t="shared" si="200"/>
        <v>836.077</v>
      </c>
      <c r="BM119" s="143">
        <f t="shared" si="199"/>
        <v>0</v>
      </c>
      <c r="BN119" s="723">
        <f t="shared" si="136"/>
        <v>77.305522514868301</v>
      </c>
      <c r="BO119" s="723"/>
      <c r="BP119" s="723">
        <f t="shared" si="137"/>
        <v>77.305522514868301</v>
      </c>
      <c r="BQ119" s="449"/>
      <c r="BR119" s="128"/>
      <c r="BS119" s="128"/>
      <c r="BT119" s="128"/>
      <c r="BU119" s="128"/>
      <c r="BV119" s="128"/>
    </row>
    <row r="120" spans="1:267" x14ac:dyDescent="0.25">
      <c r="A120" s="186" t="s">
        <v>6</v>
      </c>
      <c r="B120" s="158" t="s">
        <v>94</v>
      </c>
      <c r="C120" s="144">
        <f>SUM(C121:C123)</f>
        <v>850</v>
      </c>
      <c r="D120" s="144">
        <f>SUM(D121:D123)</f>
        <v>0</v>
      </c>
      <c r="E120" s="144">
        <f>SUM(E121:E123)</f>
        <v>850</v>
      </c>
      <c r="F120" s="144">
        <f>SUM(F121:F123)</f>
        <v>791.94499999999994</v>
      </c>
      <c r="G120" s="144">
        <f>SUM(G121:G123)</f>
        <v>0</v>
      </c>
      <c r="H120" s="144">
        <f t="shared" ref="H120:O120" si="201">SUM(H121:H123)</f>
        <v>0</v>
      </c>
      <c r="I120" s="144">
        <f t="shared" si="201"/>
        <v>0</v>
      </c>
      <c r="J120" s="144">
        <f t="shared" si="201"/>
        <v>0</v>
      </c>
      <c r="K120" s="144">
        <f t="shared" si="201"/>
        <v>0</v>
      </c>
      <c r="L120" s="144">
        <f t="shared" si="201"/>
        <v>0</v>
      </c>
      <c r="M120" s="144">
        <f t="shared" si="201"/>
        <v>0</v>
      </c>
      <c r="N120" s="144">
        <f t="shared" si="201"/>
        <v>0</v>
      </c>
      <c r="O120" s="144">
        <f t="shared" si="201"/>
        <v>0</v>
      </c>
      <c r="P120" s="144">
        <f t="shared" ref="P120:AI120" si="202">SUM(P121:P123)</f>
        <v>0</v>
      </c>
      <c r="Q120" s="144">
        <f t="shared" si="202"/>
        <v>0</v>
      </c>
      <c r="R120" s="144">
        <f t="shared" si="202"/>
        <v>0</v>
      </c>
      <c r="S120" s="144">
        <f t="shared" si="202"/>
        <v>0</v>
      </c>
      <c r="T120" s="144">
        <f>SUM(T121:T123)</f>
        <v>0</v>
      </c>
      <c r="U120" s="144">
        <f>SUM(U121:U123)</f>
        <v>0</v>
      </c>
      <c r="V120" s="144">
        <f>SUM(V121:V123)</f>
        <v>0</v>
      </c>
      <c r="W120" s="144">
        <f>SUM(W121:W123)</f>
        <v>0</v>
      </c>
      <c r="X120" s="144">
        <f>SUM(X121:X123)</f>
        <v>0</v>
      </c>
      <c r="Y120" s="144">
        <f t="shared" ref="Y120:AG120" si="203">SUM(Y121:Y123)</f>
        <v>0</v>
      </c>
      <c r="Z120" s="144">
        <f t="shared" si="203"/>
        <v>0</v>
      </c>
      <c r="AA120" s="144">
        <f t="shared" si="203"/>
        <v>0</v>
      </c>
      <c r="AB120" s="144">
        <f t="shared" si="203"/>
        <v>0</v>
      </c>
      <c r="AC120" s="144">
        <f t="shared" si="203"/>
        <v>0</v>
      </c>
      <c r="AD120" s="144">
        <f t="shared" si="203"/>
        <v>0</v>
      </c>
      <c r="AE120" s="144">
        <f t="shared" si="203"/>
        <v>0</v>
      </c>
      <c r="AF120" s="144">
        <f t="shared" si="203"/>
        <v>0</v>
      </c>
      <c r="AG120" s="144">
        <f t="shared" si="203"/>
        <v>0</v>
      </c>
      <c r="AH120" s="144">
        <f t="shared" si="202"/>
        <v>0</v>
      </c>
      <c r="AI120" s="144">
        <f t="shared" si="202"/>
        <v>791.94499999999994</v>
      </c>
      <c r="AJ120" s="144">
        <f t="shared" ref="AJ120:AQ120" si="204">SUM(AJ121:AJ123)</f>
        <v>0</v>
      </c>
      <c r="AK120" s="144">
        <f t="shared" si="204"/>
        <v>0</v>
      </c>
      <c r="AL120" s="144">
        <f t="shared" si="204"/>
        <v>0</v>
      </c>
      <c r="AM120" s="144">
        <f t="shared" si="204"/>
        <v>0</v>
      </c>
      <c r="AN120" s="144">
        <f t="shared" si="204"/>
        <v>0</v>
      </c>
      <c r="AO120" s="144">
        <f t="shared" si="204"/>
        <v>389.60300000000001</v>
      </c>
      <c r="AP120" s="144">
        <f t="shared" si="204"/>
        <v>0</v>
      </c>
      <c r="AQ120" s="144">
        <f t="shared" si="204"/>
        <v>0</v>
      </c>
      <c r="AR120" s="144">
        <f t="shared" ref="AR120:BM120" si="205">SUM(AR121:AR123)</f>
        <v>0</v>
      </c>
      <c r="AS120" s="144">
        <f t="shared" si="205"/>
        <v>0</v>
      </c>
      <c r="AT120" s="144">
        <f t="shared" si="205"/>
        <v>0</v>
      </c>
      <c r="AU120" s="144">
        <f t="shared" si="205"/>
        <v>0</v>
      </c>
      <c r="AV120" s="144">
        <f t="shared" si="205"/>
        <v>0</v>
      </c>
      <c r="AW120" s="144">
        <f t="shared" si="205"/>
        <v>0</v>
      </c>
      <c r="AX120" s="144">
        <f t="shared" si="205"/>
        <v>0</v>
      </c>
      <c r="AY120" s="144">
        <f t="shared" si="205"/>
        <v>0</v>
      </c>
      <c r="AZ120" s="144">
        <f t="shared" si="205"/>
        <v>0</v>
      </c>
      <c r="BA120" s="144">
        <f t="shared" si="205"/>
        <v>0</v>
      </c>
      <c r="BB120" s="144">
        <f t="shared" si="205"/>
        <v>35.34499999999997</v>
      </c>
      <c r="BC120" s="144">
        <f t="shared" ref="BC120:BL120" si="206">SUM(BC121:BC123)</f>
        <v>0</v>
      </c>
      <c r="BD120" s="144">
        <f t="shared" si="206"/>
        <v>0</v>
      </c>
      <c r="BE120" s="144">
        <f t="shared" si="206"/>
        <v>0</v>
      </c>
      <c r="BF120" s="144">
        <f t="shared" si="206"/>
        <v>0</v>
      </c>
      <c r="BG120" s="144">
        <f t="shared" si="206"/>
        <v>183.453</v>
      </c>
      <c r="BH120" s="144">
        <f t="shared" si="206"/>
        <v>183.54400000000001</v>
      </c>
      <c r="BI120" s="144">
        <f t="shared" si="206"/>
        <v>0</v>
      </c>
      <c r="BJ120" s="144">
        <f t="shared" si="206"/>
        <v>0</v>
      </c>
      <c r="BK120" s="144">
        <f t="shared" si="206"/>
        <v>0</v>
      </c>
      <c r="BL120" s="144">
        <f t="shared" si="206"/>
        <v>0</v>
      </c>
      <c r="BM120" s="144">
        <f t="shared" si="205"/>
        <v>0</v>
      </c>
      <c r="BN120" s="723">
        <f t="shared" si="136"/>
        <v>93.17</v>
      </c>
      <c r="BO120" s="723"/>
      <c r="BP120" s="723">
        <f t="shared" si="137"/>
        <v>93.17</v>
      </c>
      <c r="BQ120" s="169"/>
      <c r="BR120" s="129"/>
      <c r="BS120" s="129"/>
      <c r="BT120" s="129"/>
      <c r="BU120" s="129"/>
      <c r="BV120" s="129"/>
      <c r="BW120" s="130"/>
      <c r="BX120" s="130"/>
      <c r="BY120" s="130"/>
      <c r="BZ120" s="130"/>
      <c r="CA120" s="130"/>
      <c r="CB120" s="130"/>
      <c r="CC120" s="130"/>
      <c r="CD120" s="130"/>
      <c r="CE120" s="130"/>
      <c r="CF120" s="130"/>
      <c r="CG120" s="131"/>
      <c r="CH120" s="131"/>
      <c r="CI120" s="131"/>
      <c r="CJ120" s="131"/>
      <c r="CK120" s="131"/>
      <c r="CL120" s="131"/>
      <c r="CM120" s="131"/>
      <c r="CN120" s="131"/>
      <c r="CO120" s="131"/>
      <c r="CP120" s="131"/>
      <c r="CQ120" s="131"/>
      <c r="CR120" s="131"/>
      <c r="CS120" s="131"/>
      <c r="CT120" s="131"/>
      <c r="CU120" s="131"/>
      <c r="CV120" s="131"/>
      <c r="CW120" s="131"/>
      <c r="CX120" s="131"/>
      <c r="CY120" s="131"/>
      <c r="CZ120" s="131"/>
      <c r="DA120" s="131"/>
      <c r="DB120" s="131"/>
      <c r="DC120" s="131"/>
      <c r="DD120" s="131"/>
      <c r="DE120" s="131"/>
      <c r="DF120" s="131"/>
      <c r="DG120" s="131"/>
      <c r="DH120" s="131"/>
      <c r="DI120" s="131"/>
      <c r="DJ120" s="131"/>
      <c r="DK120" s="131"/>
      <c r="DL120" s="131"/>
      <c r="DM120" s="131"/>
      <c r="DN120" s="131"/>
      <c r="DO120" s="131"/>
      <c r="DP120" s="131"/>
      <c r="DQ120" s="131"/>
      <c r="DR120" s="131"/>
      <c r="DS120" s="131"/>
      <c r="DT120" s="131"/>
      <c r="DU120" s="131"/>
      <c r="DV120" s="131"/>
      <c r="DW120" s="131"/>
      <c r="DX120" s="131"/>
      <c r="DY120" s="131"/>
      <c r="DZ120" s="131"/>
      <c r="EA120" s="131"/>
      <c r="EB120" s="131"/>
      <c r="EC120" s="131"/>
      <c r="ED120" s="131"/>
      <c r="EE120" s="131"/>
      <c r="EF120" s="131"/>
      <c r="EG120" s="131"/>
      <c r="EH120" s="131"/>
      <c r="EI120" s="131"/>
      <c r="EJ120" s="131"/>
      <c r="EK120" s="131"/>
      <c r="EL120" s="131"/>
      <c r="EM120" s="131"/>
      <c r="EN120" s="131"/>
      <c r="EO120" s="131"/>
      <c r="EP120" s="131"/>
      <c r="EQ120" s="131"/>
      <c r="ER120" s="131"/>
      <c r="ES120" s="131"/>
      <c r="ET120" s="131"/>
      <c r="EU120" s="131"/>
      <c r="EV120" s="131"/>
      <c r="EW120" s="131"/>
      <c r="EX120" s="131"/>
      <c r="EY120" s="131"/>
      <c r="EZ120" s="131"/>
      <c r="FA120" s="131"/>
      <c r="FB120" s="131"/>
      <c r="FC120" s="131"/>
      <c r="FD120" s="131"/>
      <c r="FE120" s="131"/>
      <c r="FF120" s="131"/>
      <c r="FG120" s="131"/>
      <c r="FH120" s="131"/>
      <c r="FI120" s="131"/>
      <c r="FJ120" s="131"/>
      <c r="FK120" s="131"/>
      <c r="FL120" s="131"/>
      <c r="FM120" s="131"/>
      <c r="FN120" s="131"/>
      <c r="FO120" s="131"/>
      <c r="FP120" s="131"/>
      <c r="FQ120" s="131"/>
      <c r="FR120" s="131"/>
      <c r="FS120" s="131"/>
      <c r="FT120" s="131"/>
      <c r="FU120" s="131"/>
      <c r="FV120" s="131"/>
      <c r="FW120" s="131"/>
      <c r="FX120" s="131"/>
      <c r="FY120" s="131"/>
      <c r="FZ120" s="131"/>
      <c r="GA120" s="131"/>
      <c r="GB120" s="131"/>
      <c r="GC120" s="131"/>
      <c r="GD120" s="131"/>
      <c r="GE120" s="131"/>
      <c r="GF120" s="131"/>
      <c r="GG120" s="131"/>
      <c r="GH120" s="131"/>
      <c r="GI120" s="131"/>
      <c r="GJ120" s="131"/>
      <c r="GK120" s="131"/>
      <c r="GL120" s="131"/>
      <c r="GM120" s="131"/>
      <c r="GN120" s="131"/>
      <c r="GO120" s="131"/>
      <c r="GP120" s="131"/>
      <c r="GQ120" s="131"/>
      <c r="GR120" s="131"/>
      <c r="GS120" s="131"/>
      <c r="GT120" s="131"/>
      <c r="GU120" s="131"/>
      <c r="GV120" s="131"/>
      <c r="GW120" s="131"/>
      <c r="GX120" s="131"/>
      <c r="GY120" s="131"/>
      <c r="GZ120" s="131"/>
      <c r="HA120" s="131"/>
      <c r="HB120" s="131"/>
      <c r="HC120" s="131"/>
      <c r="HD120" s="131"/>
      <c r="HE120" s="131"/>
      <c r="HF120" s="131"/>
      <c r="HG120" s="131"/>
      <c r="HH120" s="131"/>
      <c r="HI120" s="131"/>
      <c r="HJ120" s="131"/>
      <c r="HK120" s="131"/>
      <c r="HL120" s="131"/>
      <c r="HM120" s="131"/>
      <c r="HN120" s="131"/>
      <c r="HO120" s="131"/>
      <c r="HP120" s="131"/>
      <c r="HQ120" s="131"/>
      <c r="HR120" s="131"/>
      <c r="HS120" s="131"/>
      <c r="HT120" s="131"/>
      <c r="HU120" s="131"/>
      <c r="HV120" s="131"/>
      <c r="HW120" s="131"/>
      <c r="HX120" s="131"/>
      <c r="HY120" s="131"/>
      <c r="HZ120" s="131"/>
      <c r="IA120" s="131"/>
      <c r="IB120" s="131"/>
      <c r="IC120" s="131"/>
      <c r="ID120" s="131"/>
      <c r="IE120" s="131"/>
      <c r="IF120" s="131"/>
      <c r="IG120" s="131"/>
      <c r="IH120" s="131"/>
      <c r="II120" s="131"/>
      <c r="IJ120" s="131"/>
      <c r="IK120" s="131"/>
      <c r="IL120" s="131"/>
      <c r="IM120" s="131"/>
      <c r="IN120" s="131"/>
      <c r="IO120" s="131"/>
      <c r="IP120" s="131"/>
      <c r="IQ120" s="131"/>
      <c r="IR120" s="131"/>
      <c r="IS120" s="131"/>
      <c r="IT120" s="131"/>
      <c r="IU120" s="131"/>
      <c r="IV120" s="131"/>
      <c r="IW120" s="131"/>
      <c r="IX120" s="131"/>
      <c r="IY120" s="131"/>
      <c r="IZ120" s="131"/>
      <c r="JA120" s="131"/>
      <c r="JB120" s="131"/>
      <c r="JC120" s="131"/>
      <c r="JD120" s="131"/>
      <c r="JE120" s="131"/>
      <c r="JF120" s="131"/>
      <c r="JG120" s="131"/>
    </row>
    <row r="121" spans="1:267" ht="30" x14ac:dyDescent="0.25">
      <c r="A121" s="170">
        <v>1</v>
      </c>
      <c r="B121" s="278" t="s">
        <v>314</v>
      </c>
      <c r="C121" s="140">
        <f>+D121+E121</f>
        <v>200</v>
      </c>
      <c r="D121" s="140"/>
      <c r="E121" s="141">
        <f>400-200</f>
        <v>200</v>
      </c>
      <c r="F121" s="145">
        <f>+G121+AI121</f>
        <v>183.453</v>
      </c>
      <c r="G121" s="145">
        <f>SUM(H121:AH121)</f>
        <v>0</v>
      </c>
      <c r="H121" s="141"/>
      <c r="I121" s="141"/>
      <c r="J121" s="141"/>
      <c r="K121" s="141"/>
      <c r="L121" s="141"/>
      <c r="M121" s="141"/>
      <c r="N121" s="141"/>
      <c r="O121" s="141"/>
      <c r="P121" s="141"/>
      <c r="Q121" s="141"/>
      <c r="R121" s="141"/>
      <c r="S121" s="141"/>
      <c r="T121" s="141"/>
      <c r="U121" s="141"/>
      <c r="V121" s="141"/>
      <c r="W121" s="141"/>
      <c r="X121" s="141"/>
      <c r="Y121" s="141"/>
      <c r="Z121" s="141"/>
      <c r="AA121" s="141"/>
      <c r="AB121" s="141"/>
      <c r="AC121" s="141"/>
      <c r="AD121" s="141"/>
      <c r="AE121" s="141"/>
      <c r="AF121" s="141"/>
      <c r="AG121" s="141"/>
      <c r="AH121" s="141"/>
      <c r="AI121" s="145">
        <f>SUM(AJ121:BM121)</f>
        <v>183.453</v>
      </c>
      <c r="AJ121" s="141"/>
      <c r="AK121" s="141"/>
      <c r="AL121" s="141"/>
      <c r="AM121" s="141"/>
      <c r="AN121" s="141"/>
      <c r="AO121" s="141"/>
      <c r="AP121" s="141"/>
      <c r="AQ121" s="141"/>
      <c r="AR121" s="141"/>
      <c r="AS121" s="141"/>
      <c r="AT121" s="141"/>
      <c r="AU121" s="141"/>
      <c r="AV121" s="141"/>
      <c r="AW121" s="141"/>
      <c r="AX121" s="141"/>
      <c r="AY121" s="141"/>
      <c r="AZ121" s="141"/>
      <c r="BA121" s="141"/>
      <c r="BB121" s="141"/>
      <c r="BC121" s="141"/>
      <c r="BD121" s="141"/>
      <c r="BE121" s="141"/>
      <c r="BF121" s="141"/>
      <c r="BG121" s="141">
        <v>183.453</v>
      </c>
      <c r="BH121" s="141"/>
      <c r="BI121" s="141"/>
      <c r="BJ121" s="141"/>
      <c r="BK121" s="141"/>
      <c r="BL121" s="141"/>
      <c r="BM121" s="141"/>
      <c r="BN121" s="674">
        <f t="shared" si="136"/>
        <v>91.726500000000001</v>
      </c>
      <c r="BO121" s="674"/>
      <c r="BP121" s="674">
        <f t="shared" si="137"/>
        <v>91.726500000000001</v>
      </c>
      <c r="BQ121" s="449"/>
      <c r="BR121" s="128"/>
      <c r="BS121" s="128"/>
      <c r="BT121" s="128"/>
      <c r="BU121" s="128"/>
      <c r="BV121" s="128"/>
    </row>
    <row r="122" spans="1:267" ht="30" x14ac:dyDescent="0.25">
      <c r="A122" s="170">
        <v>2</v>
      </c>
      <c r="B122" s="278" t="s">
        <v>315</v>
      </c>
      <c r="C122" s="140">
        <f>+D122+E122</f>
        <v>200</v>
      </c>
      <c r="D122" s="140"/>
      <c r="E122" s="141">
        <f>400-200</f>
        <v>200</v>
      </c>
      <c r="F122" s="145">
        <f>+G122+AI122</f>
        <v>183.54400000000001</v>
      </c>
      <c r="G122" s="145">
        <f>SUM(H122:AH122)</f>
        <v>0</v>
      </c>
      <c r="H122" s="141"/>
      <c r="I122" s="141"/>
      <c r="J122" s="141"/>
      <c r="K122" s="141"/>
      <c r="L122" s="141"/>
      <c r="M122" s="141"/>
      <c r="N122" s="141"/>
      <c r="O122" s="141"/>
      <c r="P122" s="141"/>
      <c r="Q122" s="141"/>
      <c r="R122" s="141"/>
      <c r="S122" s="141"/>
      <c r="T122" s="141"/>
      <c r="U122" s="141"/>
      <c r="V122" s="141"/>
      <c r="W122" s="141"/>
      <c r="X122" s="141"/>
      <c r="Y122" s="141"/>
      <c r="Z122" s="141"/>
      <c r="AA122" s="141"/>
      <c r="AB122" s="141"/>
      <c r="AC122" s="141"/>
      <c r="AD122" s="141"/>
      <c r="AE122" s="141"/>
      <c r="AF122" s="141"/>
      <c r="AG122" s="141"/>
      <c r="AH122" s="141"/>
      <c r="AI122" s="145">
        <f>SUM(AJ122:BM122)</f>
        <v>183.54400000000001</v>
      </c>
      <c r="AJ122" s="141"/>
      <c r="AK122" s="141"/>
      <c r="AL122" s="141"/>
      <c r="AM122" s="141"/>
      <c r="AN122" s="141"/>
      <c r="AO122" s="141"/>
      <c r="AP122" s="141"/>
      <c r="AQ122" s="141"/>
      <c r="AR122" s="141"/>
      <c r="AS122" s="141"/>
      <c r="AT122" s="141"/>
      <c r="AU122" s="141"/>
      <c r="AV122" s="141"/>
      <c r="AW122" s="141"/>
      <c r="AX122" s="141"/>
      <c r="AY122" s="141"/>
      <c r="AZ122" s="141"/>
      <c r="BA122" s="141"/>
      <c r="BB122" s="141"/>
      <c r="BC122" s="141"/>
      <c r="BD122" s="141"/>
      <c r="BE122" s="141"/>
      <c r="BF122" s="141"/>
      <c r="BG122" s="141"/>
      <c r="BH122" s="141">
        <v>183.54400000000001</v>
      </c>
      <c r="BI122" s="141"/>
      <c r="BJ122" s="141"/>
      <c r="BK122" s="141"/>
      <c r="BL122" s="141"/>
      <c r="BM122" s="141"/>
      <c r="BN122" s="674">
        <f t="shared" si="136"/>
        <v>91.772000000000006</v>
      </c>
      <c r="BO122" s="674"/>
      <c r="BP122" s="674">
        <f t="shared" si="137"/>
        <v>91.772000000000006</v>
      </c>
      <c r="BQ122" s="449"/>
      <c r="BR122" s="128"/>
      <c r="BS122" s="128"/>
      <c r="BT122" s="128"/>
      <c r="BU122" s="128"/>
      <c r="BV122" s="128"/>
    </row>
    <row r="123" spans="1:267" x14ac:dyDescent="0.25">
      <c r="A123" s="170">
        <v>1</v>
      </c>
      <c r="B123" s="160" t="s">
        <v>29</v>
      </c>
      <c r="C123" s="140">
        <f>+D123+E123</f>
        <v>450</v>
      </c>
      <c r="D123" s="140"/>
      <c r="E123" s="141">
        <v>450</v>
      </c>
      <c r="F123" s="145">
        <f>+G123+AI123</f>
        <v>424.94799999999998</v>
      </c>
      <c r="G123" s="145">
        <f>SUM(H123:AH123)</f>
        <v>0</v>
      </c>
      <c r="H123" s="141"/>
      <c r="I123" s="141"/>
      <c r="J123" s="141"/>
      <c r="K123" s="141"/>
      <c r="L123" s="141"/>
      <c r="M123" s="141"/>
      <c r="N123" s="141"/>
      <c r="O123" s="141"/>
      <c r="P123" s="141"/>
      <c r="Q123" s="141"/>
      <c r="R123" s="141"/>
      <c r="S123" s="141"/>
      <c r="T123" s="141"/>
      <c r="U123" s="141"/>
      <c r="V123" s="141"/>
      <c r="W123" s="141"/>
      <c r="X123" s="141"/>
      <c r="Y123" s="141"/>
      <c r="Z123" s="141"/>
      <c r="AA123" s="141"/>
      <c r="AB123" s="141"/>
      <c r="AC123" s="141"/>
      <c r="AD123" s="141"/>
      <c r="AE123" s="141"/>
      <c r="AF123" s="141"/>
      <c r="AG123" s="141"/>
      <c r="AH123" s="141"/>
      <c r="AI123" s="145">
        <f>SUM(AJ123:BM123)</f>
        <v>424.94799999999998</v>
      </c>
      <c r="AJ123" s="141"/>
      <c r="AK123" s="141"/>
      <c r="AL123" s="141"/>
      <c r="AM123" s="141"/>
      <c r="AN123" s="141"/>
      <c r="AO123" s="141">
        <v>389.60300000000001</v>
      </c>
      <c r="AP123" s="141"/>
      <c r="AQ123" s="141"/>
      <c r="AR123" s="141"/>
      <c r="AS123" s="141"/>
      <c r="AT123" s="141"/>
      <c r="AU123" s="141"/>
      <c r="AV123" s="141"/>
      <c r="AW123" s="141"/>
      <c r="AX123" s="141"/>
      <c r="AY123" s="141"/>
      <c r="AZ123" s="141"/>
      <c r="BA123" s="141"/>
      <c r="BB123" s="141">
        <v>35.34499999999997</v>
      </c>
      <c r="BC123" s="141"/>
      <c r="BD123" s="141"/>
      <c r="BE123" s="141"/>
      <c r="BF123" s="141"/>
      <c r="BG123" s="141"/>
      <c r="BH123" s="141"/>
      <c r="BI123" s="141"/>
      <c r="BJ123" s="141"/>
      <c r="BK123" s="141"/>
      <c r="BL123" s="141"/>
      <c r="BM123" s="141"/>
      <c r="BN123" s="674">
        <f t="shared" si="136"/>
        <v>94.432888888888883</v>
      </c>
      <c r="BO123" s="674"/>
      <c r="BP123" s="674">
        <f t="shared" si="137"/>
        <v>94.432888888888883</v>
      </c>
      <c r="BQ123" s="449"/>
      <c r="BR123" s="128"/>
      <c r="BS123" s="128"/>
      <c r="BT123" s="128"/>
      <c r="BU123" s="128"/>
      <c r="BV123" s="128"/>
    </row>
    <row r="124" spans="1:267" x14ac:dyDescent="0.25">
      <c r="A124" s="166" t="s">
        <v>6</v>
      </c>
      <c r="B124" s="168" t="s">
        <v>27</v>
      </c>
      <c r="C124" s="144">
        <f>SUM(C125:C128)</f>
        <v>1504</v>
      </c>
      <c r="D124" s="144">
        <f>SUM(D125:D128)</f>
        <v>0</v>
      </c>
      <c r="E124" s="144">
        <f>SUM(E125:E128)</f>
        <v>1504</v>
      </c>
      <c r="F124" s="144">
        <f>SUM(F125:F128)</f>
        <v>1027.827</v>
      </c>
      <c r="G124" s="144">
        <f>SUM(G125:G128)</f>
        <v>0</v>
      </c>
      <c r="H124" s="144">
        <f t="shared" ref="H124:O124" si="207">SUM(H125:H128)</f>
        <v>0</v>
      </c>
      <c r="I124" s="144">
        <f t="shared" si="207"/>
        <v>0</v>
      </c>
      <c r="J124" s="144">
        <f t="shared" si="207"/>
        <v>0</v>
      </c>
      <c r="K124" s="144">
        <f t="shared" si="207"/>
        <v>0</v>
      </c>
      <c r="L124" s="144">
        <f t="shared" si="207"/>
        <v>0</v>
      </c>
      <c r="M124" s="144">
        <f t="shared" si="207"/>
        <v>0</v>
      </c>
      <c r="N124" s="144">
        <f t="shared" si="207"/>
        <v>0</v>
      </c>
      <c r="O124" s="144">
        <f t="shared" si="207"/>
        <v>0</v>
      </c>
      <c r="P124" s="144">
        <f t="shared" ref="P124:AI124" si="208">SUM(P125:P128)</f>
        <v>0</v>
      </c>
      <c r="Q124" s="144">
        <f t="shared" si="208"/>
        <v>0</v>
      </c>
      <c r="R124" s="144">
        <f t="shared" si="208"/>
        <v>0</v>
      </c>
      <c r="S124" s="144">
        <f t="shared" si="208"/>
        <v>0</v>
      </c>
      <c r="T124" s="144">
        <f>SUM(T125:T128)</f>
        <v>0</v>
      </c>
      <c r="U124" s="144">
        <f>SUM(U125:U128)</f>
        <v>0</v>
      </c>
      <c r="V124" s="144">
        <f>SUM(V125:V128)</f>
        <v>0</v>
      </c>
      <c r="W124" s="144">
        <f>SUM(W125:W128)</f>
        <v>0</v>
      </c>
      <c r="X124" s="144">
        <f>SUM(X125:X128)</f>
        <v>0</v>
      </c>
      <c r="Y124" s="144">
        <f t="shared" ref="Y124:AG124" si="209">SUM(Y125:Y128)</f>
        <v>0</v>
      </c>
      <c r="Z124" s="144">
        <f t="shared" si="209"/>
        <v>0</v>
      </c>
      <c r="AA124" s="144">
        <f t="shared" si="209"/>
        <v>0</v>
      </c>
      <c r="AB124" s="144">
        <f t="shared" si="209"/>
        <v>0</v>
      </c>
      <c r="AC124" s="144">
        <f t="shared" si="209"/>
        <v>0</v>
      </c>
      <c r="AD124" s="144">
        <f t="shared" si="209"/>
        <v>0</v>
      </c>
      <c r="AE124" s="144">
        <f t="shared" si="209"/>
        <v>0</v>
      </c>
      <c r="AF124" s="144">
        <f t="shared" si="209"/>
        <v>0</v>
      </c>
      <c r="AG124" s="144">
        <f t="shared" si="209"/>
        <v>0</v>
      </c>
      <c r="AH124" s="144">
        <f t="shared" si="208"/>
        <v>0</v>
      </c>
      <c r="AI124" s="144">
        <f t="shared" si="208"/>
        <v>1027.827</v>
      </c>
      <c r="AJ124" s="144">
        <f t="shared" ref="AJ124:AQ124" si="210">SUM(AJ125:AJ128)</f>
        <v>0</v>
      </c>
      <c r="AK124" s="144">
        <f t="shared" si="210"/>
        <v>0</v>
      </c>
      <c r="AL124" s="144">
        <f t="shared" si="210"/>
        <v>0</v>
      </c>
      <c r="AM124" s="144">
        <f t="shared" si="210"/>
        <v>0</v>
      </c>
      <c r="AN124" s="144">
        <f t="shared" si="210"/>
        <v>0</v>
      </c>
      <c r="AO124" s="144">
        <f t="shared" si="210"/>
        <v>0</v>
      </c>
      <c r="AP124" s="144">
        <f t="shared" si="210"/>
        <v>0</v>
      </c>
      <c r="AQ124" s="144">
        <f t="shared" si="210"/>
        <v>0</v>
      </c>
      <c r="AR124" s="144">
        <f t="shared" ref="AR124:BM124" si="211">SUM(AR125:AR128)</f>
        <v>0</v>
      </c>
      <c r="AS124" s="144">
        <f t="shared" si="211"/>
        <v>0</v>
      </c>
      <c r="AT124" s="144">
        <f t="shared" si="211"/>
        <v>0</v>
      </c>
      <c r="AU124" s="144">
        <f t="shared" si="211"/>
        <v>0</v>
      </c>
      <c r="AV124" s="144">
        <f t="shared" si="211"/>
        <v>0</v>
      </c>
      <c r="AW124" s="144">
        <f t="shared" si="211"/>
        <v>0</v>
      </c>
      <c r="AX124" s="144">
        <f t="shared" si="211"/>
        <v>0</v>
      </c>
      <c r="AY124" s="144">
        <f t="shared" si="211"/>
        <v>0</v>
      </c>
      <c r="AZ124" s="144">
        <f t="shared" si="211"/>
        <v>0</v>
      </c>
      <c r="BA124" s="144">
        <f t="shared" si="211"/>
        <v>0</v>
      </c>
      <c r="BB124" s="144">
        <f t="shared" si="211"/>
        <v>0</v>
      </c>
      <c r="BC124" s="144">
        <f t="shared" ref="BC124:BL124" si="212">SUM(BC125:BC128)</f>
        <v>0</v>
      </c>
      <c r="BD124" s="144">
        <f t="shared" si="212"/>
        <v>0</v>
      </c>
      <c r="BE124" s="144">
        <f t="shared" si="212"/>
        <v>0</v>
      </c>
      <c r="BF124" s="144">
        <f t="shared" si="212"/>
        <v>0</v>
      </c>
      <c r="BG124" s="144">
        <f t="shared" si="212"/>
        <v>0</v>
      </c>
      <c r="BH124" s="144">
        <f t="shared" si="212"/>
        <v>191.75</v>
      </c>
      <c r="BI124" s="144">
        <f t="shared" si="212"/>
        <v>0</v>
      </c>
      <c r="BJ124" s="144">
        <f t="shared" si="212"/>
        <v>0</v>
      </c>
      <c r="BK124" s="144">
        <f t="shared" si="212"/>
        <v>0</v>
      </c>
      <c r="BL124" s="144">
        <f t="shared" si="212"/>
        <v>836.077</v>
      </c>
      <c r="BM124" s="144">
        <f t="shared" si="211"/>
        <v>0</v>
      </c>
      <c r="BN124" s="723">
        <f t="shared" si="136"/>
        <v>68.339561170212775</v>
      </c>
      <c r="BO124" s="723"/>
      <c r="BP124" s="723">
        <f t="shared" si="137"/>
        <v>68.339561170212775</v>
      </c>
      <c r="BQ124" s="169"/>
      <c r="BR124" s="129"/>
      <c r="BS124" s="129"/>
      <c r="BT124" s="129"/>
      <c r="BU124" s="129"/>
      <c r="BV124" s="129"/>
      <c r="BW124" s="130"/>
      <c r="BX124" s="130"/>
      <c r="BY124" s="130"/>
      <c r="BZ124" s="130"/>
      <c r="CA124" s="130"/>
      <c r="CB124" s="130"/>
      <c r="CC124" s="130"/>
      <c r="CD124" s="130"/>
      <c r="CE124" s="130"/>
      <c r="CF124" s="130"/>
      <c r="CG124" s="131"/>
      <c r="CH124" s="131"/>
      <c r="CI124" s="131"/>
      <c r="CJ124" s="131"/>
      <c r="CK124" s="131"/>
      <c r="CL124" s="131"/>
      <c r="CM124" s="131"/>
      <c r="CN124" s="131"/>
      <c r="CO124" s="131"/>
      <c r="CP124" s="131"/>
      <c r="CQ124" s="131"/>
      <c r="CR124" s="131"/>
      <c r="CS124" s="131"/>
      <c r="CT124" s="131"/>
      <c r="CU124" s="131"/>
      <c r="CV124" s="131"/>
      <c r="CW124" s="131"/>
      <c r="CX124" s="131"/>
      <c r="CY124" s="131"/>
      <c r="CZ124" s="131"/>
      <c r="DA124" s="131"/>
      <c r="DB124" s="131"/>
      <c r="DC124" s="131"/>
      <c r="DD124" s="131"/>
      <c r="DE124" s="131"/>
      <c r="DF124" s="131"/>
      <c r="DG124" s="131"/>
      <c r="DH124" s="131"/>
      <c r="DI124" s="131"/>
      <c r="DJ124" s="131"/>
      <c r="DK124" s="131"/>
      <c r="DL124" s="131"/>
      <c r="DM124" s="131"/>
      <c r="DN124" s="131"/>
      <c r="DO124" s="131"/>
      <c r="DP124" s="131"/>
      <c r="DQ124" s="131"/>
      <c r="DR124" s="131"/>
      <c r="DS124" s="131"/>
      <c r="DT124" s="131"/>
      <c r="DU124" s="131"/>
      <c r="DV124" s="131"/>
      <c r="DW124" s="131"/>
      <c r="DX124" s="131"/>
      <c r="DY124" s="131"/>
      <c r="DZ124" s="131"/>
      <c r="EA124" s="131"/>
      <c r="EB124" s="131"/>
      <c r="EC124" s="131"/>
      <c r="ED124" s="131"/>
      <c r="EE124" s="131"/>
      <c r="EF124" s="131"/>
      <c r="EG124" s="131"/>
      <c r="EH124" s="131"/>
      <c r="EI124" s="131"/>
      <c r="EJ124" s="131"/>
      <c r="EK124" s="131"/>
      <c r="EL124" s="131"/>
      <c r="EM124" s="131"/>
      <c r="EN124" s="131"/>
      <c r="EO124" s="131"/>
      <c r="EP124" s="131"/>
      <c r="EQ124" s="131"/>
      <c r="ER124" s="131"/>
      <c r="ES124" s="131"/>
      <c r="ET124" s="131"/>
      <c r="EU124" s="131"/>
      <c r="EV124" s="131"/>
      <c r="EW124" s="131"/>
      <c r="EX124" s="131"/>
      <c r="EY124" s="131"/>
      <c r="EZ124" s="131"/>
      <c r="FA124" s="131"/>
      <c r="FB124" s="131"/>
      <c r="FC124" s="131"/>
      <c r="FD124" s="131"/>
      <c r="FE124" s="131"/>
      <c r="FF124" s="131"/>
      <c r="FG124" s="131"/>
      <c r="FH124" s="131"/>
      <c r="FI124" s="131"/>
      <c r="FJ124" s="131"/>
      <c r="FK124" s="131"/>
      <c r="FL124" s="131"/>
      <c r="FM124" s="131"/>
      <c r="FN124" s="131"/>
      <c r="FO124" s="131"/>
      <c r="FP124" s="131"/>
      <c r="FQ124" s="131"/>
      <c r="FR124" s="131"/>
      <c r="FS124" s="131"/>
      <c r="FT124" s="131"/>
      <c r="FU124" s="131"/>
      <c r="FV124" s="131"/>
      <c r="FW124" s="131"/>
      <c r="FX124" s="131"/>
      <c r="FY124" s="131"/>
      <c r="FZ124" s="131"/>
      <c r="GA124" s="131"/>
      <c r="GB124" s="131"/>
      <c r="GC124" s="131"/>
      <c r="GD124" s="131"/>
      <c r="GE124" s="131"/>
      <c r="GF124" s="131"/>
      <c r="GG124" s="131"/>
      <c r="GH124" s="131"/>
      <c r="GI124" s="131"/>
      <c r="GJ124" s="131"/>
      <c r="GK124" s="131"/>
      <c r="GL124" s="131"/>
      <c r="GM124" s="131"/>
      <c r="GN124" s="131"/>
      <c r="GO124" s="131"/>
      <c r="GP124" s="131"/>
      <c r="GQ124" s="131"/>
      <c r="GR124" s="131"/>
      <c r="GS124" s="131"/>
      <c r="GT124" s="131"/>
      <c r="GU124" s="131"/>
      <c r="GV124" s="131"/>
      <c r="GW124" s="131"/>
      <c r="GX124" s="131"/>
      <c r="GY124" s="131"/>
      <c r="GZ124" s="131"/>
      <c r="HA124" s="131"/>
      <c r="HB124" s="131"/>
      <c r="HC124" s="131"/>
      <c r="HD124" s="131"/>
      <c r="HE124" s="131"/>
      <c r="HF124" s="131"/>
      <c r="HG124" s="131"/>
      <c r="HH124" s="131"/>
      <c r="HI124" s="131"/>
      <c r="HJ124" s="131"/>
      <c r="HK124" s="131"/>
      <c r="HL124" s="131"/>
      <c r="HM124" s="131"/>
      <c r="HN124" s="131"/>
      <c r="HO124" s="131"/>
      <c r="HP124" s="131"/>
      <c r="HQ124" s="131"/>
      <c r="HR124" s="131"/>
      <c r="HS124" s="131"/>
      <c r="HT124" s="131"/>
      <c r="HU124" s="131"/>
      <c r="HV124" s="131"/>
      <c r="HW124" s="131"/>
      <c r="HX124" s="131"/>
      <c r="HY124" s="131"/>
      <c r="HZ124" s="131"/>
      <c r="IA124" s="131"/>
      <c r="IB124" s="131"/>
      <c r="IC124" s="131"/>
      <c r="ID124" s="131"/>
      <c r="IE124" s="131"/>
      <c r="IF124" s="131"/>
      <c r="IG124" s="131"/>
      <c r="IH124" s="131"/>
      <c r="II124" s="131"/>
      <c r="IJ124" s="131"/>
      <c r="IK124" s="131"/>
      <c r="IL124" s="131"/>
      <c r="IM124" s="131"/>
      <c r="IN124" s="131"/>
      <c r="IO124" s="131"/>
      <c r="IP124" s="131"/>
      <c r="IQ124" s="131"/>
      <c r="IR124" s="131"/>
      <c r="IS124" s="131"/>
      <c r="IT124" s="131"/>
      <c r="IU124" s="131"/>
      <c r="IV124" s="131"/>
      <c r="IW124" s="131"/>
      <c r="IX124" s="131"/>
      <c r="IY124" s="131"/>
      <c r="IZ124" s="131"/>
      <c r="JA124" s="131"/>
      <c r="JB124" s="131"/>
      <c r="JC124" s="131"/>
      <c r="JD124" s="131"/>
      <c r="JE124" s="131"/>
      <c r="JF124" s="131"/>
      <c r="JG124" s="131"/>
    </row>
    <row r="125" spans="1:267" ht="30" customHeight="1" x14ac:dyDescent="0.25">
      <c r="A125" s="170">
        <v>1</v>
      </c>
      <c r="B125" s="272" t="s">
        <v>316</v>
      </c>
      <c r="C125" s="140">
        <f>+D125+E125</f>
        <v>400</v>
      </c>
      <c r="D125" s="140"/>
      <c r="E125" s="140">
        <v>400</v>
      </c>
      <c r="F125" s="145">
        <f>+G125+AI125</f>
        <v>0</v>
      </c>
      <c r="G125" s="145">
        <f>SUM(H125:AH125)</f>
        <v>0</v>
      </c>
      <c r="H125" s="141"/>
      <c r="I125" s="141"/>
      <c r="J125" s="141"/>
      <c r="K125" s="141"/>
      <c r="L125" s="141"/>
      <c r="M125" s="141"/>
      <c r="N125" s="141"/>
      <c r="O125" s="141"/>
      <c r="P125" s="141"/>
      <c r="Q125" s="141"/>
      <c r="R125" s="141"/>
      <c r="S125" s="141"/>
      <c r="T125" s="141"/>
      <c r="U125" s="141"/>
      <c r="V125" s="141"/>
      <c r="W125" s="141"/>
      <c r="X125" s="141"/>
      <c r="Y125" s="141"/>
      <c r="Z125" s="141"/>
      <c r="AA125" s="141"/>
      <c r="AB125" s="141"/>
      <c r="AC125" s="141"/>
      <c r="AD125" s="141"/>
      <c r="AE125" s="141"/>
      <c r="AF125" s="141"/>
      <c r="AG125" s="141"/>
      <c r="AH125" s="141"/>
      <c r="AI125" s="145">
        <f>SUM(AJ125:BM125)</f>
        <v>0</v>
      </c>
      <c r="AJ125" s="141"/>
      <c r="AK125" s="141"/>
      <c r="AL125" s="141"/>
      <c r="AM125" s="141"/>
      <c r="AN125" s="141"/>
      <c r="AO125" s="141"/>
      <c r="AP125" s="141"/>
      <c r="AQ125" s="141"/>
      <c r="AR125" s="141"/>
      <c r="AS125" s="141"/>
      <c r="AT125" s="141"/>
      <c r="AU125" s="141"/>
      <c r="AV125" s="141"/>
      <c r="AW125" s="141"/>
      <c r="AX125" s="141"/>
      <c r="AY125" s="141"/>
      <c r="AZ125" s="141"/>
      <c r="BA125" s="141"/>
      <c r="BB125" s="141"/>
      <c r="BC125" s="141"/>
      <c r="BD125" s="141"/>
      <c r="BE125" s="141"/>
      <c r="BF125" s="141"/>
      <c r="BG125" s="141"/>
      <c r="BH125" s="141"/>
      <c r="BI125" s="141"/>
      <c r="BJ125" s="141"/>
      <c r="BK125" s="141"/>
      <c r="BL125" s="141"/>
      <c r="BM125" s="141"/>
      <c r="BN125" s="674">
        <f t="shared" si="136"/>
        <v>0</v>
      </c>
      <c r="BO125" s="674"/>
      <c r="BP125" s="674">
        <f t="shared" si="137"/>
        <v>0</v>
      </c>
      <c r="BQ125" s="449"/>
      <c r="BR125" s="128"/>
      <c r="BS125" s="128"/>
      <c r="BT125" s="128"/>
      <c r="BU125" s="128"/>
      <c r="BV125" s="128"/>
    </row>
    <row r="126" spans="1:267" ht="30" x14ac:dyDescent="0.25">
      <c r="A126" s="170">
        <v>2</v>
      </c>
      <c r="B126" s="272" t="s">
        <v>317</v>
      </c>
      <c r="C126" s="140">
        <f>+D126+E126</f>
        <v>200</v>
      </c>
      <c r="D126" s="140"/>
      <c r="E126" s="140">
        <v>200</v>
      </c>
      <c r="F126" s="145">
        <f>+G126+AI126</f>
        <v>191.75</v>
      </c>
      <c r="G126" s="145">
        <f>SUM(H126:AH126)</f>
        <v>0</v>
      </c>
      <c r="H126" s="141"/>
      <c r="I126" s="141"/>
      <c r="J126" s="141"/>
      <c r="K126" s="141"/>
      <c r="L126" s="141"/>
      <c r="M126" s="141"/>
      <c r="N126" s="141"/>
      <c r="O126" s="141"/>
      <c r="P126" s="141"/>
      <c r="Q126" s="141"/>
      <c r="R126" s="141"/>
      <c r="S126" s="141"/>
      <c r="T126" s="141"/>
      <c r="U126" s="141"/>
      <c r="V126" s="141"/>
      <c r="W126" s="141"/>
      <c r="X126" s="141"/>
      <c r="Y126" s="141"/>
      <c r="Z126" s="141"/>
      <c r="AA126" s="141"/>
      <c r="AB126" s="141"/>
      <c r="AC126" s="141"/>
      <c r="AD126" s="141"/>
      <c r="AE126" s="141"/>
      <c r="AF126" s="141"/>
      <c r="AG126" s="141"/>
      <c r="AH126" s="141"/>
      <c r="AI126" s="145">
        <f>SUM(AJ126:BM126)</f>
        <v>191.75</v>
      </c>
      <c r="AJ126" s="141"/>
      <c r="AK126" s="141"/>
      <c r="AL126" s="141"/>
      <c r="AM126" s="141"/>
      <c r="AN126" s="141"/>
      <c r="AO126" s="141"/>
      <c r="AP126" s="141"/>
      <c r="AQ126" s="141"/>
      <c r="AR126" s="141"/>
      <c r="AS126" s="141"/>
      <c r="AT126" s="141"/>
      <c r="AU126" s="141"/>
      <c r="AV126" s="141"/>
      <c r="AW126" s="141"/>
      <c r="AX126" s="141"/>
      <c r="AY126" s="141"/>
      <c r="AZ126" s="141"/>
      <c r="BA126" s="141"/>
      <c r="BB126" s="141"/>
      <c r="BC126" s="141"/>
      <c r="BD126" s="141"/>
      <c r="BE126" s="141"/>
      <c r="BF126" s="141"/>
      <c r="BG126" s="141"/>
      <c r="BH126" s="141">
        <v>191.75</v>
      </c>
      <c r="BI126" s="141"/>
      <c r="BJ126" s="141"/>
      <c r="BK126" s="141"/>
      <c r="BL126" s="141"/>
      <c r="BM126" s="141"/>
      <c r="BN126" s="674">
        <f t="shared" si="136"/>
        <v>95.875</v>
      </c>
      <c r="BO126" s="674"/>
      <c r="BP126" s="674">
        <f t="shared" si="137"/>
        <v>95.875</v>
      </c>
      <c r="BQ126" s="449"/>
      <c r="BR126" s="128"/>
      <c r="BS126" s="128"/>
      <c r="BT126" s="128"/>
      <c r="BU126" s="128"/>
      <c r="BV126" s="128"/>
    </row>
    <row r="127" spans="1:267" x14ac:dyDescent="0.25">
      <c r="A127" s="170">
        <v>3</v>
      </c>
      <c r="B127" s="272" t="s">
        <v>318</v>
      </c>
      <c r="C127" s="140">
        <f>+D127+E127</f>
        <v>161</v>
      </c>
      <c r="D127" s="140"/>
      <c r="E127" s="140">
        <v>161</v>
      </c>
      <c r="F127" s="145">
        <f>+G127+AI127</f>
        <v>154.249</v>
      </c>
      <c r="G127" s="145">
        <f>SUM(H127:AH127)</f>
        <v>0</v>
      </c>
      <c r="H127" s="141"/>
      <c r="I127" s="141"/>
      <c r="J127" s="141"/>
      <c r="K127" s="141"/>
      <c r="L127" s="141"/>
      <c r="M127" s="141"/>
      <c r="N127" s="141"/>
      <c r="O127" s="141"/>
      <c r="P127" s="141"/>
      <c r="Q127" s="141"/>
      <c r="R127" s="141"/>
      <c r="S127" s="141"/>
      <c r="T127" s="141"/>
      <c r="U127" s="141"/>
      <c r="V127" s="141"/>
      <c r="W127" s="141"/>
      <c r="X127" s="141"/>
      <c r="Y127" s="141"/>
      <c r="Z127" s="141"/>
      <c r="AA127" s="141"/>
      <c r="AB127" s="141"/>
      <c r="AC127" s="141"/>
      <c r="AD127" s="141"/>
      <c r="AE127" s="141"/>
      <c r="AF127" s="141"/>
      <c r="AG127" s="141"/>
      <c r="AH127" s="141"/>
      <c r="AI127" s="145">
        <f>SUM(AJ127:BM127)</f>
        <v>154.249</v>
      </c>
      <c r="AJ127" s="141"/>
      <c r="AK127" s="141"/>
      <c r="AL127" s="141"/>
      <c r="AM127" s="141"/>
      <c r="AN127" s="141"/>
      <c r="AO127" s="141"/>
      <c r="AP127" s="141"/>
      <c r="AQ127" s="141"/>
      <c r="AR127" s="141"/>
      <c r="AS127" s="141"/>
      <c r="AT127" s="141"/>
      <c r="AU127" s="141"/>
      <c r="AV127" s="141"/>
      <c r="AW127" s="141"/>
      <c r="AX127" s="141"/>
      <c r="AY127" s="141"/>
      <c r="AZ127" s="141"/>
      <c r="BA127" s="141"/>
      <c r="BB127" s="141"/>
      <c r="BC127" s="141"/>
      <c r="BD127" s="141"/>
      <c r="BE127" s="141"/>
      <c r="BF127" s="141"/>
      <c r="BG127" s="141"/>
      <c r="BH127" s="141"/>
      <c r="BI127" s="141"/>
      <c r="BJ127" s="141"/>
      <c r="BK127" s="141"/>
      <c r="BL127" s="141">
        <v>154.249</v>
      </c>
      <c r="BM127" s="141"/>
      <c r="BN127" s="674">
        <f t="shared" si="136"/>
        <v>95.806832298136641</v>
      </c>
      <c r="BO127" s="674"/>
      <c r="BP127" s="674">
        <f t="shared" si="137"/>
        <v>95.806832298136641</v>
      </c>
      <c r="BQ127" s="449"/>
      <c r="BR127" s="128"/>
      <c r="BS127" s="128"/>
      <c r="BT127" s="128"/>
      <c r="BU127" s="128"/>
      <c r="BV127" s="128"/>
    </row>
    <row r="128" spans="1:267" x14ac:dyDescent="0.25">
      <c r="A128" s="170">
        <v>4</v>
      </c>
      <c r="B128" s="183" t="s">
        <v>264</v>
      </c>
      <c r="C128" s="140">
        <f>+D128+E128</f>
        <v>743</v>
      </c>
      <c r="D128" s="143"/>
      <c r="E128" s="140">
        <v>743</v>
      </c>
      <c r="F128" s="145">
        <f>+G128+AI128</f>
        <v>681.82799999999997</v>
      </c>
      <c r="G128" s="145">
        <f>SUM(H128:AH128)</f>
        <v>0</v>
      </c>
      <c r="H128" s="141"/>
      <c r="I128" s="141"/>
      <c r="J128" s="141"/>
      <c r="K128" s="141"/>
      <c r="L128" s="141"/>
      <c r="M128" s="141"/>
      <c r="N128" s="141"/>
      <c r="O128" s="141"/>
      <c r="P128" s="141"/>
      <c r="Q128" s="141"/>
      <c r="R128" s="141"/>
      <c r="S128" s="141"/>
      <c r="T128" s="141"/>
      <c r="U128" s="141"/>
      <c r="V128" s="141"/>
      <c r="W128" s="141"/>
      <c r="X128" s="141"/>
      <c r="Y128" s="141"/>
      <c r="Z128" s="141"/>
      <c r="AA128" s="141"/>
      <c r="AB128" s="141"/>
      <c r="AC128" s="141"/>
      <c r="AD128" s="141"/>
      <c r="AE128" s="141"/>
      <c r="AF128" s="141"/>
      <c r="AG128" s="141"/>
      <c r="AH128" s="141"/>
      <c r="AI128" s="145">
        <f>SUM(AJ128:BM128)</f>
        <v>681.82799999999997</v>
      </c>
      <c r="AJ128" s="141"/>
      <c r="AK128" s="141"/>
      <c r="AL128" s="141"/>
      <c r="AM128" s="141"/>
      <c r="AN128" s="141"/>
      <c r="AO128" s="141"/>
      <c r="AP128" s="141"/>
      <c r="AQ128" s="141"/>
      <c r="AR128" s="141"/>
      <c r="AS128" s="141"/>
      <c r="AT128" s="141"/>
      <c r="AU128" s="141"/>
      <c r="AV128" s="141"/>
      <c r="AW128" s="141"/>
      <c r="AX128" s="141"/>
      <c r="AY128" s="141"/>
      <c r="AZ128" s="141"/>
      <c r="BA128" s="141"/>
      <c r="BB128" s="141"/>
      <c r="BC128" s="141"/>
      <c r="BD128" s="141"/>
      <c r="BE128" s="141"/>
      <c r="BF128" s="141"/>
      <c r="BG128" s="141"/>
      <c r="BH128" s="141"/>
      <c r="BI128" s="141"/>
      <c r="BJ128" s="141"/>
      <c r="BK128" s="141"/>
      <c r="BL128" s="141">
        <v>681.82799999999997</v>
      </c>
      <c r="BM128" s="141"/>
      <c r="BN128" s="674">
        <f t="shared" si="136"/>
        <v>91.766890982503355</v>
      </c>
      <c r="BO128" s="674"/>
      <c r="BP128" s="674">
        <f t="shared" si="137"/>
        <v>91.766890982503355</v>
      </c>
      <c r="BQ128" s="449" t="s">
        <v>482</v>
      </c>
      <c r="BR128" s="134"/>
      <c r="BS128" s="134"/>
      <c r="BT128" s="134"/>
      <c r="BU128" s="134"/>
      <c r="BV128" s="134"/>
      <c r="BW128" s="124"/>
      <c r="BX128" s="124"/>
      <c r="BY128" s="124"/>
      <c r="BZ128" s="124"/>
      <c r="CA128" s="124"/>
      <c r="CB128" s="124"/>
      <c r="CC128" s="124"/>
      <c r="CD128" s="124"/>
      <c r="CE128" s="124"/>
      <c r="CF128" s="124"/>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c r="IW128" s="3"/>
      <c r="IX128" s="3"/>
      <c r="IY128" s="3"/>
      <c r="IZ128" s="3"/>
      <c r="JA128" s="3"/>
      <c r="JB128" s="3"/>
      <c r="JC128" s="3"/>
      <c r="JD128" s="3"/>
      <c r="JE128" s="3"/>
      <c r="JF128" s="3"/>
      <c r="JG128" s="3"/>
    </row>
    <row r="129" spans="1:267" x14ac:dyDescent="0.25">
      <c r="A129" s="156">
        <v>2</v>
      </c>
      <c r="B129" s="157" t="s">
        <v>50</v>
      </c>
      <c r="C129" s="143">
        <f>+C130</f>
        <v>775.29099999999994</v>
      </c>
      <c r="D129" s="143">
        <f t="shared" ref="D129:BM129" si="213">+D130</f>
        <v>250.28100000000001</v>
      </c>
      <c r="E129" s="143">
        <f t="shared" si="213"/>
        <v>525.01</v>
      </c>
      <c r="F129" s="143">
        <f t="shared" si="213"/>
        <v>654.66700000000003</v>
      </c>
      <c r="G129" s="143">
        <f t="shared" si="213"/>
        <v>250.17099999999999</v>
      </c>
      <c r="H129" s="143">
        <f t="shared" si="213"/>
        <v>0</v>
      </c>
      <c r="I129" s="143">
        <f t="shared" si="213"/>
        <v>0</v>
      </c>
      <c r="J129" s="143">
        <f t="shared" si="213"/>
        <v>0</v>
      </c>
      <c r="K129" s="143">
        <f t="shared" si="213"/>
        <v>0</v>
      </c>
      <c r="L129" s="143">
        <f t="shared" si="213"/>
        <v>0</v>
      </c>
      <c r="M129" s="143">
        <f t="shared" si="213"/>
        <v>230.327</v>
      </c>
      <c r="N129" s="143">
        <f t="shared" si="213"/>
        <v>19.844000000000001</v>
      </c>
      <c r="O129" s="143">
        <f t="shared" si="213"/>
        <v>0</v>
      </c>
      <c r="P129" s="143">
        <f t="shared" si="213"/>
        <v>0</v>
      </c>
      <c r="Q129" s="143">
        <f t="shared" si="213"/>
        <v>0</v>
      </c>
      <c r="R129" s="143">
        <f t="shared" si="213"/>
        <v>0</v>
      </c>
      <c r="S129" s="143">
        <f t="shared" si="213"/>
        <v>0</v>
      </c>
      <c r="T129" s="143">
        <f t="shared" si="213"/>
        <v>0</v>
      </c>
      <c r="U129" s="143">
        <f t="shared" si="213"/>
        <v>0</v>
      </c>
      <c r="V129" s="143">
        <f t="shared" si="213"/>
        <v>0</v>
      </c>
      <c r="W129" s="143">
        <f t="shared" si="213"/>
        <v>0</v>
      </c>
      <c r="X129" s="143">
        <f t="shared" si="213"/>
        <v>0</v>
      </c>
      <c r="Y129" s="143">
        <f t="shared" si="213"/>
        <v>0</v>
      </c>
      <c r="Z129" s="143">
        <f t="shared" si="213"/>
        <v>0</v>
      </c>
      <c r="AA129" s="143">
        <f t="shared" si="213"/>
        <v>0</v>
      </c>
      <c r="AB129" s="143">
        <f t="shared" si="213"/>
        <v>0</v>
      </c>
      <c r="AC129" s="143">
        <f t="shared" si="213"/>
        <v>0</v>
      </c>
      <c r="AD129" s="143">
        <f t="shared" si="213"/>
        <v>0</v>
      </c>
      <c r="AE129" s="143">
        <f t="shared" si="213"/>
        <v>0</v>
      </c>
      <c r="AF129" s="143">
        <f t="shared" si="213"/>
        <v>0</v>
      </c>
      <c r="AG129" s="1097">
        <f t="shared" si="213"/>
        <v>0</v>
      </c>
      <c r="AH129" s="143">
        <f t="shared" si="213"/>
        <v>0</v>
      </c>
      <c r="AI129" s="143">
        <f t="shared" si="213"/>
        <v>404.49599999999998</v>
      </c>
      <c r="AJ129" s="143">
        <f t="shared" si="213"/>
        <v>0</v>
      </c>
      <c r="AK129" s="143">
        <f t="shared" si="213"/>
        <v>0</v>
      </c>
      <c r="AL129" s="143">
        <f t="shared" si="213"/>
        <v>0</v>
      </c>
      <c r="AM129" s="143">
        <f t="shared" si="213"/>
        <v>0</v>
      </c>
      <c r="AN129" s="143">
        <f t="shared" si="213"/>
        <v>0</v>
      </c>
      <c r="AO129" s="143">
        <f t="shared" si="213"/>
        <v>235.87200000000001</v>
      </c>
      <c r="AP129" s="143">
        <f t="shared" si="213"/>
        <v>0</v>
      </c>
      <c r="AQ129" s="143">
        <f t="shared" si="213"/>
        <v>0</v>
      </c>
      <c r="AR129" s="143">
        <f t="shared" si="213"/>
        <v>0</v>
      </c>
      <c r="AS129" s="143">
        <f t="shared" si="213"/>
        <v>0</v>
      </c>
      <c r="AT129" s="143">
        <f t="shared" si="213"/>
        <v>0</v>
      </c>
      <c r="AU129" s="143">
        <f t="shared" si="213"/>
        <v>0</v>
      </c>
      <c r="AV129" s="143">
        <f t="shared" si="213"/>
        <v>0</v>
      </c>
      <c r="AW129" s="143">
        <f t="shared" si="213"/>
        <v>0</v>
      </c>
      <c r="AX129" s="143">
        <f t="shared" si="213"/>
        <v>0</v>
      </c>
      <c r="AY129" s="143">
        <f t="shared" si="213"/>
        <v>0</v>
      </c>
      <c r="AZ129" s="143">
        <f t="shared" si="213"/>
        <v>0</v>
      </c>
      <c r="BA129" s="143">
        <f t="shared" si="213"/>
        <v>0</v>
      </c>
      <c r="BB129" s="143">
        <f t="shared" si="213"/>
        <v>54.653999999999996</v>
      </c>
      <c r="BC129" s="143">
        <f t="shared" si="213"/>
        <v>0</v>
      </c>
      <c r="BD129" s="143">
        <f t="shared" si="213"/>
        <v>0</v>
      </c>
      <c r="BE129" s="143">
        <f t="shared" si="213"/>
        <v>0</v>
      </c>
      <c r="BF129" s="143">
        <f t="shared" si="213"/>
        <v>0</v>
      </c>
      <c r="BG129" s="143">
        <f t="shared" si="213"/>
        <v>0</v>
      </c>
      <c r="BH129" s="143">
        <f t="shared" si="213"/>
        <v>113.97</v>
      </c>
      <c r="BI129" s="143">
        <f t="shared" si="213"/>
        <v>0</v>
      </c>
      <c r="BJ129" s="143">
        <f t="shared" si="213"/>
        <v>0</v>
      </c>
      <c r="BK129" s="143">
        <f t="shared" si="213"/>
        <v>0</v>
      </c>
      <c r="BL129" s="1097">
        <f t="shared" si="213"/>
        <v>0</v>
      </c>
      <c r="BM129" s="143">
        <f t="shared" si="213"/>
        <v>0</v>
      </c>
      <c r="BN129" s="723">
        <f t="shared" si="136"/>
        <v>84.441454885971851</v>
      </c>
      <c r="BO129" s="723">
        <f>+G129/D129*100</f>
        <v>99.956049400473859</v>
      </c>
      <c r="BP129" s="723">
        <f t="shared" si="137"/>
        <v>77.045389611626447</v>
      </c>
      <c r="BQ129" s="449"/>
      <c r="BR129" s="128"/>
      <c r="BS129" s="128"/>
      <c r="BT129" s="128"/>
      <c r="BU129" s="128"/>
      <c r="BV129" s="128"/>
    </row>
    <row r="130" spans="1:267" x14ac:dyDescent="0.25">
      <c r="A130" s="186" t="s">
        <v>6</v>
      </c>
      <c r="B130" s="158" t="s">
        <v>94</v>
      </c>
      <c r="C130" s="144">
        <f>SUM(C131:C134)</f>
        <v>775.29099999999994</v>
      </c>
      <c r="D130" s="144">
        <f>SUM(D131:D134)</f>
        <v>250.28100000000001</v>
      </c>
      <c r="E130" s="144">
        <f>SUM(E131:E134)</f>
        <v>525.01</v>
      </c>
      <c r="F130" s="144">
        <f>SUM(F131:F134)</f>
        <v>654.66700000000003</v>
      </c>
      <c r="G130" s="144">
        <f>SUM(G131:G134)</f>
        <v>250.17099999999999</v>
      </c>
      <c r="H130" s="144">
        <f t="shared" ref="H130:O130" si="214">SUM(H131:H134)</f>
        <v>0</v>
      </c>
      <c r="I130" s="144">
        <f t="shared" si="214"/>
        <v>0</v>
      </c>
      <c r="J130" s="144">
        <f t="shared" si="214"/>
        <v>0</v>
      </c>
      <c r="K130" s="144">
        <f t="shared" si="214"/>
        <v>0</v>
      </c>
      <c r="L130" s="144">
        <f t="shared" si="214"/>
        <v>0</v>
      </c>
      <c r="M130" s="144">
        <f t="shared" si="214"/>
        <v>230.327</v>
      </c>
      <c r="N130" s="144">
        <f t="shared" si="214"/>
        <v>19.844000000000001</v>
      </c>
      <c r="O130" s="144">
        <f t="shared" si="214"/>
        <v>0</v>
      </c>
      <c r="P130" s="144">
        <f t="shared" ref="P130:AJ130" si="215">SUM(P131:P134)</f>
        <v>0</v>
      </c>
      <c r="Q130" s="144">
        <f t="shared" si="215"/>
        <v>0</v>
      </c>
      <c r="R130" s="144">
        <f t="shared" si="215"/>
        <v>0</v>
      </c>
      <c r="S130" s="144">
        <f t="shared" ref="S130:Z130" si="216">SUM(S131:S134)</f>
        <v>0</v>
      </c>
      <c r="T130" s="144">
        <f t="shared" si="216"/>
        <v>0</v>
      </c>
      <c r="U130" s="144">
        <f t="shared" si="216"/>
        <v>0</v>
      </c>
      <c r="V130" s="144">
        <f t="shared" si="216"/>
        <v>0</v>
      </c>
      <c r="W130" s="144">
        <f t="shared" si="216"/>
        <v>0</v>
      </c>
      <c r="X130" s="144">
        <f t="shared" si="216"/>
        <v>0</v>
      </c>
      <c r="Y130" s="144">
        <f t="shared" si="216"/>
        <v>0</v>
      </c>
      <c r="Z130" s="144">
        <f t="shared" si="216"/>
        <v>0</v>
      </c>
      <c r="AA130" s="144">
        <f>SUM(AA131:AA134)</f>
        <v>0</v>
      </c>
      <c r="AB130" s="144">
        <f t="shared" ref="AB130:AC130" si="217">SUM(AB131:AB134)</f>
        <v>0</v>
      </c>
      <c r="AC130" s="144">
        <f t="shared" si="217"/>
        <v>0</v>
      </c>
      <c r="AD130" s="144">
        <f>SUM(AD131:AD134)</f>
        <v>0</v>
      </c>
      <c r="AE130" s="144">
        <f t="shared" ref="AE130:AG130" si="218">SUM(AE131:AE134)</f>
        <v>0</v>
      </c>
      <c r="AF130" s="144">
        <f t="shared" si="218"/>
        <v>0</v>
      </c>
      <c r="AG130" s="144">
        <f t="shared" si="218"/>
        <v>0</v>
      </c>
      <c r="AH130" s="144">
        <f t="shared" si="215"/>
        <v>0</v>
      </c>
      <c r="AI130" s="144">
        <f t="shared" si="215"/>
        <v>404.49599999999998</v>
      </c>
      <c r="AJ130" s="144">
        <f t="shared" si="215"/>
        <v>0</v>
      </c>
      <c r="AK130" s="144">
        <f t="shared" ref="AK130:AT130" si="219">SUM(AK131:AK134)</f>
        <v>0</v>
      </c>
      <c r="AL130" s="144">
        <f t="shared" si="219"/>
        <v>0</v>
      </c>
      <c r="AM130" s="144">
        <f t="shared" si="219"/>
        <v>0</v>
      </c>
      <c r="AN130" s="144">
        <f t="shared" si="219"/>
        <v>0</v>
      </c>
      <c r="AO130" s="144">
        <f t="shared" si="219"/>
        <v>235.87200000000001</v>
      </c>
      <c r="AP130" s="144">
        <f t="shared" si="219"/>
        <v>0</v>
      </c>
      <c r="AQ130" s="144">
        <f t="shared" si="219"/>
        <v>0</v>
      </c>
      <c r="AR130" s="144">
        <f t="shared" si="219"/>
        <v>0</v>
      </c>
      <c r="AS130" s="144">
        <f t="shared" si="219"/>
        <v>0</v>
      </c>
      <c r="AT130" s="144">
        <f t="shared" si="219"/>
        <v>0</v>
      </c>
      <c r="AU130" s="144">
        <f t="shared" ref="AU130:BB130" si="220">SUM(AU131:AU134)</f>
        <v>0</v>
      </c>
      <c r="AV130" s="144">
        <f t="shared" si="220"/>
        <v>0</v>
      </c>
      <c r="AW130" s="144">
        <f t="shared" si="220"/>
        <v>0</v>
      </c>
      <c r="AX130" s="144">
        <f t="shared" si="220"/>
        <v>0</v>
      </c>
      <c r="AY130" s="144">
        <f t="shared" si="220"/>
        <v>0</v>
      </c>
      <c r="AZ130" s="144">
        <f t="shared" si="220"/>
        <v>0</v>
      </c>
      <c r="BA130" s="144">
        <f t="shared" si="220"/>
        <v>0</v>
      </c>
      <c r="BB130" s="144">
        <f t="shared" si="220"/>
        <v>54.653999999999996</v>
      </c>
      <c r="BC130" s="144">
        <f>SUM(BC131:BC134)</f>
        <v>0</v>
      </c>
      <c r="BD130" s="144">
        <f t="shared" ref="BD130:BE130" si="221">SUM(BD131:BD134)</f>
        <v>0</v>
      </c>
      <c r="BE130" s="144">
        <f t="shared" si="221"/>
        <v>0</v>
      </c>
      <c r="BF130" s="144">
        <f>SUM(BF131:BF134)</f>
        <v>0</v>
      </c>
      <c r="BG130" s="144">
        <f t="shared" ref="BG130:BH130" si="222">SUM(BG131:BG134)</f>
        <v>0</v>
      </c>
      <c r="BH130" s="144">
        <f t="shared" si="222"/>
        <v>113.97</v>
      </c>
      <c r="BI130" s="144">
        <f>SUM(BI131:BI134)</f>
        <v>0</v>
      </c>
      <c r="BJ130" s="144">
        <f t="shared" ref="BJ130:BL130" si="223">SUM(BJ131:BJ134)</f>
        <v>0</v>
      </c>
      <c r="BK130" s="144">
        <f t="shared" si="223"/>
        <v>0</v>
      </c>
      <c r="BL130" s="144">
        <f t="shared" si="223"/>
        <v>0</v>
      </c>
      <c r="BM130" s="144">
        <f>SUM(BM131:BM134)</f>
        <v>0</v>
      </c>
      <c r="BN130" s="723">
        <f t="shared" si="136"/>
        <v>84.441454885971851</v>
      </c>
      <c r="BO130" s="723">
        <f>+G130/D130*100</f>
        <v>99.956049400473859</v>
      </c>
      <c r="BP130" s="723">
        <f t="shared" si="137"/>
        <v>77.045389611626447</v>
      </c>
      <c r="BQ130" s="449"/>
      <c r="BR130" s="128"/>
      <c r="BS130" s="128"/>
      <c r="BT130" s="128"/>
      <c r="BU130" s="128"/>
      <c r="BV130" s="128"/>
    </row>
    <row r="131" spans="1:267" ht="30" x14ac:dyDescent="0.25">
      <c r="A131" s="171">
        <v>1</v>
      </c>
      <c r="B131" s="160" t="s">
        <v>80</v>
      </c>
      <c r="C131" s="140">
        <f>+D131+E131</f>
        <v>200</v>
      </c>
      <c r="D131" s="140"/>
      <c r="E131" s="141">
        <v>200</v>
      </c>
      <c r="F131" s="145">
        <f>+G131+AI131</f>
        <v>113.97</v>
      </c>
      <c r="G131" s="145">
        <f>SUM(H131:AH131)</f>
        <v>0</v>
      </c>
      <c r="H131" s="141"/>
      <c r="I131" s="141"/>
      <c r="J131" s="141"/>
      <c r="K131" s="141"/>
      <c r="L131" s="141"/>
      <c r="M131" s="141"/>
      <c r="N131" s="141"/>
      <c r="O131" s="141"/>
      <c r="P131" s="141"/>
      <c r="Q131" s="141"/>
      <c r="R131" s="141"/>
      <c r="S131" s="141"/>
      <c r="T131" s="141"/>
      <c r="U131" s="141"/>
      <c r="V131" s="141"/>
      <c r="W131" s="141"/>
      <c r="X131" s="141"/>
      <c r="Y131" s="141"/>
      <c r="Z131" s="141"/>
      <c r="AA131" s="141"/>
      <c r="AB131" s="141"/>
      <c r="AC131" s="141"/>
      <c r="AD131" s="141"/>
      <c r="AE131" s="141"/>
      <c r="AF131" s="141"/>
      <c r="AG131" s="141"/>
      <c r="AH131" s="141"/>
      <c r="AI131" s="145">
        <f>SUM(AJ131:BM131)</f>
        <v>113.97</v>
      </c>
      <c r="AJ131" s="141"/>
      <c r="AK131" s="141"/>
      <c r="AL131" s="141"/>
      <c r="AM131" s="141"/>
      <c r="AN131" s="141"/>
      <c r="AO131" s="141"/>
      <c r="AP131" s="141"/>
      <c r="AQ131" s="141"/>
      <c r="AR131" s="141"/>
      <c r="AS131" s="141"/>
      <c r="AT131" s="141"/>
      <c r="AU131" s="141"/>
      <c r="AV131" s="141"/>
      <c r="AW131" s="141"/>
      <c r="AX131" s="141"/>
      <c r="AY131" s="141"/>
      <c r="AZ131" s="141"/>
      <c r="BA131" s="141"/>
      <c r="BB131" s="141"/>
      <c r="BC131" s="141"/>
      <c r="BD131" s="141"/>
      <c r="BE131" s="141"/>
      <c r="BF131" s="141"/>
      <c r="BG131" s="141"/>
      <c r="BH131" s="141">
        <v>113.97</v>
      </c>
      <c r="BI131" s="141"/>
      <c r="BJ131" s="141"/>
      <c r="BK131" s="141"/>
      <c r="BL131" s="141"/>
      <c r="BM131" s="141"/>
      <c r="BN131" s="674">
        <f t="shared" si="136"/>
        <v>56.984999999999999</v>
      </c>
      <c r="BO131" s="674"/>
      <c r="BP131" s="674">
        <f t="shared" si="137"/>
        <v>56.984999999999999</v>
      </c>
      <c r="BQ131" s="449"/>
      <c r="BR131" s="128"/>
      <c r="BS131" s="128"/>
      <c r="BT131" s="128"/>
      <c r="BU131" s="128"/>
      <c r="BV131" s="128"/>
    </row>
    <row r="132" spans="1:267" s="25" customFormat="1" ht="30" x14ac:dyDescent="0.25">
      <c r="A132" s="616">
        <v>2</v>
      </c>
      <c r="B132" s="601" t="s">
        <v>71</v>
      </c>
      <c r="C132" s="148">
        <f>+D132+E132</f>
        <v>9.9770000000000039</v>
      </c>
      <c r="D132" s="148">
        <v>9.9770000000000039</v>
      </c>
      <c r="E132" s="361"/>
      <c r="F132" s="382">
        <f>+G132+AI132</f>
        <v>9.9220000000000006</v>
      </c>
      <c r="G132" s="382">
        <f>SUM(H132:AH132)</f>
        <v>9.9220000000000006</v>
      </c>
      <c r="H132" s="361"/>
      <c r="I132" s="361"/>
      <c r="J132" s="361"/>
      <c r="K132" s="361"/>
      <c r="L132" s="361"/>
      <c r="M132" s="361"/>
      <c r="N132" s="361">
        <v>9.9220000000000006</v>
      </c>
      <c r="O132" s="361"/>
      <c r="P132" s="361"/>
      <c r="Q132" s="361"/>
      <c r="R132" s="361"/>
      <c r="S132" s="361"/>
      <c r="T132" s="361"/>
      <c r="U132" s="361"/>
      <c r="V132" s="361"/>
      <c r="W132" s="361"/>
      <c r="X132" s="361"/>
      <c r="Y132" s="361"/>
      <c r="Z132" s="361"/>
      <c r="AA132" s="361"/>
      <c r="AB132" s="361"/>
      <c r="AC132" s="361"/>
      <c r="AD132" s="361"/>
      <c r="AE132" s="361"/>
      <c r="AF132" s="361"/>
      <c r="AG132" s="361"/>
      <c r="AH132" s="361"/>
      <c r="AI132" s="382">
        <f>SUM(AJ132:BM132)</f>
        <v>0</v>
      </c>
      <c r="AJ132" s="361"/>
      <c r="AK132" s="361"/>
      <c r="AL132" s="361"/>
      <c r="AM132" s="361"/>
      <c r="AN132" s="361"/>
      <c r="AO132" s="361"/>
      <c r="AP132" s="361"/>
      <c r="AQ132" s="361"/>
      <c r="AR132" s="361"/>
      <c r="AS132" s="361"/>
      <c r="AT132" s="361"/>
      <c r="AU132" s="361"/>
      <c r="AV132" s="361"/>
      <c r="AW132" s="361"/>
      <c r="AX132" s="361"/>
      <c r="AY132" s="361"/>
      <c r="AZ132" s="361"/>
      <c r="BA132" s="361"/>
      <c r="BB132" s="361"/>
      <c r="BC132" s="361"/>
      <c r="BD132" s="361"/>
      <c r="BE132" s="361"/>
      <c r="BF132" s="361"/>
      <c r="BG132" s="361"/>
      <c r="BH132" s="361"/>
      <c r="BI132" s="361"/>
      <c r="BJ132" s="361"/>
      <c r="BK132" s="361"/>
      <c r="BL132" s="361"/>
      <c r="BM132" s="361"/>
      <c r="BN132" s="725">
        <f t="shared" si="136"/>
        <v>99.448732083792692</v>
      </c>
      <c r="BO132" s="725">
        <f t="shared" ref="BO132:BO137" si="224">+G132/D132*100</f>
        <v>99.448732083792692</v>
      </c>
      <c r="BP132" s="725"/>
      <c r="BQ132" s="449"/>
      <c r="BR132" s="607"/>
      <c r="BS132" s="607"/>
      <c r="BT132" s="607"/>
      <c r="BU132" s="607"/>
      <c r="BV132" s="607"/>
      <c r="BW132" s="604"/>
      <c r="BX132" s="604"/>
      <c r="BY132" s="604"/>
      <c r="BZ132" s="604"/>
      <c r="CA132" s="604"/>
      <c r="CB132" s="604"/>
      <c r="CC132" s="604"/>
      <c r="CD132" s="604"/>
      <c r="CE132" s="604"/>
      <c r="CF132" s="604"/>
    </row>
    <row r="133" spans="1:267" s="25" customFormat="1" ht="30" x14ac:dyDescent="0.25">
      <c r="A133" s="617">
        <v>3</v>
      </c>
      <c r="B133" s="601" t="s">
        <v>72</v>
      </c>
      <c r="C133" s="148">
        <f>+D133+E133</f>
        <v>9.9770000000000039</v>
      </c>
      <c r="D133" s="148">
        <v>9.9770000000000039</v>
      </c>
      <c r="E133" s="361"/>
      <c r="F133" s="382">
        <f>+G133+AI133</f>
        <v>9.9220000000000006</v>
      </c>
      <c r="G133" s="382">
        <f>SUM(H133:AH133)</f>
        <v>9.9220000000000006</v>
      </c>
      <c r="H133" s="361"/>
      <c r="I133" s="361"/>
      <c r="J133" s="361"/>
      <c r="K133" s="361"/>
      <c r="L133" s="361"/>
      <c r="M133" s="361"/>
      <c r="N133" s="361">
        <v>9.9220000000000006</v>
      </c>
      <c r="O133" s="361"/>
      <c r="P133" s="361"/>
      <c r="Q133" s="361"/>
      <c r="R133" s="361"/>
      <c r="S133" s="361"/>
      <c r="T133" s="361"/>
      <c r="U133" s="361"/>
      <c r="V133" s="361"/>
      <c r="W133" s="361"/>
      <c r="X133" s="361"/>
      <c r="Y133" s="361"/>
      <c r="Z133" s="361"/>
      <c r="AA133" s="361"/>
      <c r="AB133" s="361"/>
      <c r="AC133" s="361"/>
      <c r="AD133" s="361"/>
      <c r="AE133" s="361"/>
      <c r="AF133" s="361"/>
      <c r="AG133" s="361"/>
      <c r="AH133" s="361"/>
      <c r="AI133" s="382">
        <f>SUM(AJ133:BM133)</f>
        <v>0</v>
      </c>
      <c r="AJ133" s="361"/>
      <c r="AK133" s="361"/>
      <c r="AL133" s="361"/>
      <c r="AM133" s="361"/>
      <c r="AN133" s="361"/>
      <c r="AO133" s="361"/>
      <c r="AP133" s="361"/>
      <c r="AQ133" s="361"/>
      <c r="AR133" s="361"/>
      <c r="AS133" s="361"/>
      <c r="AT133" s="361"/>
      <c r="AU133" s="361"/>
      <c r="AV133" s="361"/>
      <c r="AW133" s="361"/>
      <c r="AX133" s="361"/>
      <c r="AY133" s="361"/>
      <c r="AZ133" s="361"/>
      <c r="BA133" s="361"/>
      <c r="BB133" s="361"/>
      <c r="BC133" s="361"/>
      <c r="BD133" s="361"/>
      <c r="BE133" s="361"/>
      <c r="BF133" s="361"/>
      <c r="BG133" s="361"/>
      <c r="BH133" s="361"/>
      <c r="BI133" s="361"/>
      <c r="BJ133" s="361"/>
      <c r="BK133" s="361"/>
      <c r="BL133" s="361"/>
      <c r="BM133" s="361"/>
      <c r="BN133" s="725">
        <f t="shared" si="136"/>
        <v>99.448732083792692</v>
      </c>
      <c r="BO133" s="725">
        <f t="shared" si="224"/>
        <v>99.448732083792692</v>
      </c>
      <c r="BP133" s="725"/>
      <c r="BQ133" s="449"/>
      <c r="BR133" s="607"/>
      <c r="BS133" s="607"/>
      <c r="BT133" s="607"/>
      <c r="BU133" s="607"/>
      <c r="BV133" s="607"/>
      <c r="BW133" s="604"/>
      <c r="BX133" s="604"/>
      <c r="BY133" s="604"/>
      <c r="BZ133" s="604"/>
      <c r="CA133" s="604"/>
      <c r="CB133" s="604"/>
      <c r="CC133" s="604"/>
      <c r="CD133" s="604"/>
      <c r="CE133" s="604"/>
      <c r="CF133" s="604"/>
    </row>
    <row r="134" spans="1:267" ht="30" x14ac:dyDescent="0.25">
      <c r="A134" s="159">
        <v>4</v>
      </c>
      <c r="B134" s="160" t="s">
        <v>73</v>
      </c>
      <c r="C134" s="140">
        <f>+D134+E134</f>
        <v>555.33699999999999</v>
      </c>
      <c r="D134" s="140">
        <v>230.327</v>
      </c>
      <c r="E134" s="140">
        <v>325.01</v>
      </c>
      <c r="F134" s="145">
        <f>+G134+AI134</f>
        <v>520.85300000000007</v>
      </c>
      <c r="G134" s="145">
        <f>SUM(H134:AH134)</f>
        <v>230.327</v>
      </c>
      <c r="H134" s="141"/>
      <c r="I134" s="141"/>
      <c r="J134" s="141"/>
      <c r="K134" s="141"/>
      <c r="L134" s="141"/>
      <c r="M134" s="140">
        <v>230.327</v>
      </c>
      <c r="N134" s="141"/>
      <c r="O134" s="141"/>
      <c r="P134" s="141"/>
      <c r="Q134" s="141"/>
      <c r="R134" s="141"/>
      <c r="S134" s="141"/>
      <c r="T134" s="141"/>
      <c r="U134" s="141"/>
      <c r="V134" s="141"/>
      <c r="W134" s="141"/>
      <c r="X134" s="141"/>
      <c r="Y134" s="141"/>
      <c r="Z134" s="141"/>
      <c r="AA134" s="141"/>
      <c r="AB134" s="141"/>
      <c r="AC134" s="141"/>
      <c r="AD134" s="141"/>
      <c r="AE134" s="141"/>
      <c r="AF134" s="141"/>
      <c r="AG134" s="141"/>
      <c r="AH134" s="141"/>
      <c r="AI134" s="145">
        <f>SUM(AJ134:BM134)</f>
        <v>290.52600000000001</v>
      </c>
      <c r="AJ134" s="141"/>
      <c r="AK134" s="141"/>
      <c r="AL134" s="141"/>
      <c r="AM134" s="141"/>
      <c r="AN134" s="141"/>
      <c r="AO134" s="141">
        <v>235.87200000000001</v>
      </c>
      <c r="AP134" s="141"/>
      <c r="AQ134" s="141"/>
      <c r="AR134" s="141"/>
      <c r="AS134" s="141"/>
      <c r="AT134" s="141"/>
      <c r="AU134" s="141"/>
      <c r="AV134" s="141"/>
      <c r="AW134" s="141"/>
      <c r="AX134" s="141"/>
      <c r="AY134" s="141"/>
      <c r="AZ134" s="141"/>
      <c r="BA134" s="141"/>
      <c r="BB134" s="141">
        <v>54.653999999999996</v>
      </c>
      <c r="BC134" s="141"/>
      <c r="BD134" s="141"/>
      <c r="BE134" s="141"/>
      <c r="BF134" s="141"/>
      <c r="BG134" s="141"/>
      <c r="BH134" s="141"/>
      <c r="BI134" s="141"/>
      <c r="BJ134" s="141"/>
      <c r="BK134" s="141"/>
      <c r="BL134" s="141"/>
      <c r="BM134" s="141"/>
      <c r="BN134" s="674">
        <f t="shared" si="136"/>
        <v>93.790437157977962</v>
      </c>
      <c r="BO134" s="674">
        <f t="shared" si="224"/>
        <v>100</v>
      </c>
      <c r="BP134" s="674">
        <f t="shared" si="137"/>
        <v>89.389864927233006</v>
      </c>
      <c r="BQ134" s="449"/>
      <c r="BR134" s="128"/>
      <c r="BS134" s="128"/>
      <c r="BT134" s="128"/>
      <c r="BU134" s="128"/>
      <c r="BV134" s="128"/>
    </row>
    <row r="135" spans="1:267" x14ac:dyDescent="0.25">
      <c r="A135" s="154" t="s">
        <v>116</v>
      </c>
      <c r="B135" s="155" t="s">
        <v>105</v>
      </c>
      <c r="C135" s="142">
        <f>+C136+C145+C148</f>
        <v>4197.433</v>
      </c>
      <c r="D135" s="142">
        <f t="shared" ref="D135:BM135" si="225">+D136+D145+D148</f>
        <v>1305.202</v>
      </c>
      <c r="E135" s="142">
        <f t="shared" si="225"/>
        <v>2892.2309999999998</v>
      </c>
      <c r="F135" s="142">
        <f t="shared" si="225"/>
        <v>2799.2450000000003</v>
      </c>
      <c r="G135" s="142">
        <f t="shared" si="225"/>
        <v>1304.818</v>
      </c>
      <c r="H135" s="142">
        <f t="shared" si="225"/>
        <v>0</v>
      </c>
      <c r="I135" s="142">
        <f t="shared" si="225"/>
        <v>300</v>
      </c>
      <c r="J135" s="142">
        <f t="shared" si="225"/>
        <v>0</v>
      </c>
      <c r="K135" s="142">
        <f t="shared" si="225"/>
        <v>0</v>
      </c>
      <c r="L135" s="142">
        <f t="shared" si="225"/>
        <v>49.661999999999999</v>
      </c>
      <c r="M135" s="142">
        <f t="shared" si="225"/>
        <v>0</v>
      </c>
      <c r="N135" s="142">
        <f t="shared" si="225"/>
        <v>955.15600000000006</v>
      </c>
      <c r="O135" s="142">
        <f t="shared" si="225"/>
        <v>0</v>
      </c>
      <c r="P135" s="142">
        <f t="shared" si="225"/>
        <v>0</v>
      </c>
      <c r="Q135" s="142">
        <f t="shared" si="225"/>
        <v>0</v>
      </c>
      <c r="R135" s="142">
        <f t="shared" si="225"/>
        <v>0</v>
      </c>
      <c r="S135" s="142">
        <f t="shared" si="225"/>
        <v>0</v>
      </c>
      <c r="T135" s="142">
        <f t="shared" si="225"/>
        <v>0</v>
      </c>
      <c r="U135" s="142">
        <f t="shared" si="225"/>
        <v>0</v>
      </c>
      <c r="V135" s="142">
        <f>+V136+V145+V148</f>
        <v>0</v>
      </c>
      <c r="W135" s="142">
        <f>+W136+W145+W148</f>
        <v>0</v>
      </c>
      <c r="X135" s="142">
        <f>+X136+X145+X148</f>
        <v>0</v>
      </c>
      <c r="Y135" s="142">
        <f t="shared" ref="Y135:AG135" si="226">+Y136+Y145+Y148</f>
        <v>0</v>
      </c>
      <c r="Z135" s="142">
        <f t="shared" si="226"/>
        <v>0</v>
      </c>
      <c r="AA135" s="142">
        <f t="shared" si="226"/>
        <v>0</v>
      </c>
      <c r="AB135" s="142">
        <f t="shared" si="226"/>
        <v>0</v>
      </c>
      <c r="AC135" s="142">
        <f t="shared" si="226"/>
        <v>0</v>
      </c>
      <c r="AD135" s="142">
        <f t="shared" si="226"/>
        <v>0</v>
      </c>
      <c r="AE135" s="142">
        <f t="shared" si="226"/>
        <v>0</v>
      </c>
      <c r="AF135" s="142">
        <f t="shared" si="226"/>
        <v>0</v>
      </c>
      <c r="AG135" s="142">
        <f t="shared" si="226"/>
        <v>0</v>
      </c>
      <c r="AH135" s="142">
        <f t="shared" si="225"/>
        <v>0</v>
      </c>
      <c r="AI135" s="142">
        <f t="shared" si="225"/>
        <v>1494.4270000000001</v>
      </c>
      <c r="AJ135" s="142">
        <f t="shared" si="225"/>
        <v>0</v>
      </c>
      <c r="AK135" s="142">
        <f t="shared" si="225"/>
        <v>0</v>
      </c>
      <c r="AL135" s="142">
        <f t="shared" si="225"/>
        <v>26.288</v>
      </c>
      <c r="AM135" s="142">
        <f t="shared" si="225"/>
        <v>0</v>
      </c>
      <c r="AN135" s="142">
        <f t="shared" si="225"/>
        <v>0</v>
      </c>
      <c r="AO135" s="142">
        <f t="shared" si="225"/>
        <v>224.5</v>
      </c>
      <c r="AP135" s="142">
        <f t="shared" si="225"/>
        <v>35.488</v>
      </c>
      <c r="AQ135" s="142">
        <f t="shared" si="225"/>
        <v>0</v>
      </c>
      <c r="AR135" s="142">
        <f t="shared" si="225"/>
        <v>0</v>
      </c>
      <c r="AS135" s="142">
        <f t="shared" si="225"/>
        <v>0</v>
      </c>
      <c r="AT135" s="142">
        <f t="shared" si="225"/>
        <v>0</v>
      </c>
      <c r="AU135" s="142">
        <f t="shared" si="225"/>
        <v>8.1509999999999998</v>
      </c>
      <c r="AV135" s="142">
        <f t="shared" si="225"/>
        <v>0</v>
      </c>
      <c r="AW135" s="142">
        <f t="shared" si="225"/>
        <v>0</v>
      </c>
      <c r="AX135" s="142">
        <f>+AX136+AX145+AX148</f>
        <v>0</v>
      </c>
      <c r="AY135" s="142">
        <f>+AY136+AY145+AY148</f>
        <v>0</v>
      </c>
      <c r="AZ135" s="142">
        <f>+AZ136+AZ145+AZ148</f>
        <v>0</v>
      </c>
      <c r="BA135" s="142">
        <f>+BA136+BA145+BA148</f>
        <v>0</v>
      </c>
      <c r="BB135" s="142">
        <f>+BB136+BB145+BB148</f>
        <v>0</v>
      </c>
      <c r="BC135" s="142">
        <f t="shared" ref="BC135:BL135" si="227">+BC136+BC145+BC148</f>
        <v>0</v>
      </c>
      <c r="BD135" s="142">
        <f t="shared" si="227"/>
        <v>0</v>
      </c>
      <c r="BE135" s="142">
        <f t="shared" si="227"/>
        <v>400</v>
      </c>
      <c r="BF135" s="142">
        <f t="shared" si="227"/>
        <v>0</v>
      </c>
      <c r="BG135" s="142">
        <f t="shared" si="227"/>
        <v>0</v>
      </c>
      <c r="BH135" s="142">
        <f t="shared" si="227"/>
        <v>800</v>
      </c>
      <c r="BI135" s="142">
        <f t="shared" si="227"/>
        <v>0</v>
      </c>
      <c r="BJ135" s="142">
        <f t="shared" si="227"/>
        <v>0</v>
      </c>
      <c r="BK135" s="142">
        <f t="shared" si="227"/>
        <v>0</v>
      </c>
      <c r="BL135" s="142">
        <f t="shared" si="227"/>
        <v>0</v>
      </c>
      <c r="BM135" s="142">
        <f t="shared" si="225"/>
        <v>0</v>
      </c>
      <c r="BN135" s="724">
        <f t="shared" si="136"/>
        <v>66.689450433157603</v>
      </c>
      <c r="BO135" s="724">
        <f t="shared" si="224"/>
        <v>99.97057926665758</v>
      </c>
      <c r="BP135" s="724">
        <f t="shared" si="137"/>
        <v>51.670388706849501</v>
      </c>
      <c r="BQ135" s="155"/>
      <c r="BR135" s="132"/>
      <c r="BS135" s="132"/>
      <c r="BT135" s="132"/>
      <c r="BU135" s="132"/>
      <c r="BV135" s="132"/>
      <c r="BW135" s="132"/>
      <c r="BX135" s="132"/>
      <c r="BY135" s="132"/>
      <c r="BZ135" s="132"/>
      <c r="CA135" s="132"/>
      <c r="CB135" s="132"/>
      <c r="CC135" s="132"/>
      <c r="CD135" s="132"/>
      <c r="CE135" s="132"/>
      <c r="CF135" s="132"/>
      <c r="CG135" s="133"/>
      <c r="CH135" s="133"/>
      <c r="CI135" s="133"/>
      <c r="CJ135" s="133"/>
      <c r="CK135" s="133"/>
      <c r="CL135" s="133"/>
      <c r="CM135" s="133"/>
      <c r="CN135" s="133"/>
      <c r="CO135" s="133"/>
      <c r="CP135" s="133"/>
      <c r="CQ135" s="133"/>
      <c r="CR135" s="133"/>
      <c r="CS135" s="133"/>
      <c r="CT135" s="133"/>
      <c r="CU135" s="133"/>
      <c r="CV135" s="133"/>
      <c r="CW135" s="133"/>
      <c r="CX135" s="133"/>
      <c r="CY135" s="133"/>
      <c r="CZ135" s="133"/>
      <c r="DA135" s="133"/>
      <c r="DB135" s="133"/>
      <c r="DC135" s="133"/>
      <c r="DD135" s="133"/>
      <c r="DE135" s="133"/>
      <c r="DF135" s="133"/>
      <c r="DG135" s="133"/>
      <c r="DH135" s="133"/>
      <c r="DI135" s="133"/>
      <c r="DJ135" s="133"/>
      <c r="DK135" s="133"/>
      <c r="DL135" s="133"/>
      <c r="DM135" s="133"/>
      <c r="DN135" s="133"/>
      <c r="DO135" s="133"/>
      <c r="DP135" s="133"/>
      <c r="DQ135" s="133"/>
      <c r="DR135" s="133"/>
      <c r="DS135" s="133"/>
      <c r="DT135" s="133"/>
      <c r="DU135" s="133"/>
      <c r="DV135" s="133"/>
      <c r="DW135" s="133"/>
      <c r="DX135" s="133"/>
      <c r="DY135" s="133"/>
      <c r="DZ135" s="133"/>
      <c r="EA135" s="133"/>
      <c r="EB135" s="133"/>
      <c r="EC135" s="133"/>
      <c r="ED135" s="133"/>
      <c r="EE135" s="133"/>
      <c r="EF135" s="133"/>
      <c r="EG135" s="133"/>
      <c r="EH135" s="133"/>
      <c r="EI135" s="133"/>
      <c r="EJ135" s="133"/>
      <c r="EK135" s="133"/>
      <c r="EL135" s="133"/>
      <c r="EM135" s="133"/>
      <c r="EN135" s="133"/>
      <c r="EO135" s="133"/>
      <c r="EP135" s="133"/>
      <c r="EQ135" s="133"/>
      <c r="ER135" s="133"/>
      <c r="ES135" s="133"/>
      <c r="ET135" s="133"/>
      <c r="EU135" s="133"/>
      <c r="EV135" s="133"/>
      <c r="EW135" s="133"/>
      <c r="EX135" s="133"/>
      <c r="EY135" s="133"/>
      <c r="EZ135" s="133"/>
      <c r="FA135" s="133"/>
      <c r="FB135" s="133"/>
      <c r="FC135" s="133"/>
      <c r="FD135" s="133"/>
      <c r="FE135" s="133"/>
      <c r="FF135" s="133"/>
      <c r="FG135" s="133"/>
      <c r="FH135" s="133"/>
      <c r="FI135" s="133"/>
      <c r="FJ135" s="133"/>
      <c r="FK135" s="133"/>
      <c r="FL135" s="133"/>
      <c r="FM135" s="133"/>
      <c r="FN135" s="133"/>
      <c r="FO135" s="133"/>
      <c r="FP135" s="133"/>
      <c r="FQ135" s="133"/>
      <c r="FR135" s="133"/>
      <c r="FS135" s="133"/>
      <c r="FT135" s="133"/>
      <c r="FU135" s="133"/>
      <c r="FV135" s="133"/>
      <c r="FW135" s="133"/>
      <c r="FX135" s="133"/>
      <c r="FY135" s="133"/>
      <c r="FZ135" s="133"/>
      <c r="GA135" s="133"/>
      <c r="GB135" s="133"/>
      <c r="GC135" s="133"/>
      <c r="GD135" s="133"/>
      <c r="GE135" s="133"/>
      <c r="GF135" s="133"/>
      <c r="GG135" s="133"/>
      <c r="GH135" s="133"/>
      <c r="GI135" s="133"/>
      <c r="GJ135" s="133"/>
      <c r="GK135" s="133"/>
      <c r="GL135" s="133"/>
      <c r="GM135" s="133"/>
      <c r="GN135" s="133"/>
      <c r="GO135" s="133"/>
      <c r="GP135" s="133"/>
      <c r="GQ135" s="133"/>
      <c r="GR135" s="133"/>
      <c r="GS135" s="133"/>
      <c r="GT135" s="133"/>
      <c r="GU135" s="133"/>
      <c r="GV135" s="133"/>
      <c r="GW135" s="133"/>
      <c r="GX135" s="133"/>
      <c r="GY135" s="133"/>
      <c r="GZ135" s="133"/>
      <c r="HA135" s="133"/>
      <c r="HB135" s="133"/>
      <c r="HC135" s="133"/>
      <c r="HD135" s="133"/>
      <c r="HE135" s="133"/>
      <c r="HF135" s="133"/>
      <c r="HG135" s="133"/>
      <c r="HH135" s="133"/>
      <c r="HI135" s="133"/>
      <c r="HJ135" s="133"/>
      <c r="HK135" s="133"/>
      <c r="HL135" s="133"/>
      <c r="HM135" s="133"/>
      <c r="HN135" s="133"/>
      <c r="HO135" s="133"/>
      <c r="HP135" s="133"/>
      <c r="HQ135" s="133"/>
      <c r="HR135" s="133"/>
      <c r="HS135" s="133"/>
      <c r="HT135" s="133"/>
      <c r="HU135" s="133"/>
      <c r="HV135" s="133"/>
      <c r="HW135" s="133"/>
      <c r="HX135" s="133"/>
      <c r="HY135" s="133"/>
      <c r="HZ135" s="133"/>
      <c r="IA135" s="133"/>
      <c r="IB135" s="133"/>
      <c r="IC135" s="133"/>
      <c r="ID135" s="133"/>
      <c r="IE135" s="133"/>
      <c r="IF135" s="133"/>
      <c r="IG135" s="133"/>
      <c r="IH135" s="133"/>
      <c r="II135" s="133"/>
      <c r="IJ135" s="133"/>
      <c r="IK135" s="133"/>
      <c r="IL135" s="133"/>
      <c r="IM135" s="133"/>
      <c r="IN135" s="133"/>
      <c r="IO135" s="133"/>
      <c r="IP135" s="133"/>
      <c r="IQ135" s="133"/>
      <c r="IR135" s="133"/>
      <c r="IS135" s="133"/>
      <c r="IT135" s="133"/>
      <c r="IU135" s="133"/>
      <c r="IV135" s="133"/>
      <c r="IW135" s="133"/>
      <c r="IX135" s="133"/>
      <c r="IY135" s="133"/>
      <c r="IZ135" s="133"/>
      <c r="JA135" s="133"/>
      <c r="JB135" s="133"/>
      <c r="JC135" s="133"/>
      <c r="JD135" s="133"/>
      <c r="JE135" s="133"/>
      <c r="JF135" s="133"/>
      <c r="JG135" s="133"/>
    </row>
    <row r="136" spans="1:267" x14ac:dyDescent="0.25">
      <c r="A136" s="172">
        <v>1</v>
      </c>
      <c r="B136" s="173" t="s">
        <v>24</v>
      </c>
      <c r="C136" s="146">
        <f>+C137+C140</f>
        <v>3590.9359999999997</v>
      </c>
      <c r="D136" s="146">
        <f>+D137+D140</f>
        <v>931.5</v>
      </c>
      <c r="E136" s="146">
        <f>+E137+E140</f>
        <v>2659.4359999999997</v>
      </c>
      <c r="F136" s="146">
        <f>+F137+F140</f>
        <v>2425.7420000000002</v>
      </c>
      <c r="G136" s="146">
        <f>+G137+G140</f>
        <v>931.31500000000005</v>
      </c>
      <c r="H136" s="146">
        <f t="shared" ref="H136:O136" si="228">+H137+H140</f>
        <v>0</v>
      </c>
      <c r="I136" s="146">
        <f t="shared" si="228"/>
        <v>0</v>
      </c>
      <c r="J136" s="146">
        <f t="shared" si="228"/>
        <v>0</v>
      </c>
      <c r="K136" s="146">
        <f t="shared" si="228"/>
        <v>0</v>
      </c>
      <c r="L136" s="146">
        <f t="shared" si="228"/>
        <v>0</v>
      </c>
      <c r="M136" s="146">
        <f t="shared" si="228"/>
        <v>0</v>
      </c>
      <c r="N136" s="146">
        <f t="shared" si="228"/>
        <v>931.31500000000005</v>
      </c>
      <c r="O136" s="146">
        <f t="shared" si="228"/>
        <v>0</v>
      </c>
      <c r="P136" s="146">
        <f t="shared" ref="P136:AI136" si="229">+P137+P140</f>
        <v>0</v>
      </c>
      <c r="Q136" s="146">
        <f t="shared" si="229"/>
        <v>0</v>
      </c>
      <c r="R136" s="146">
        <f t="shared" si="229"/>
        <v>0</v>
      </c>
      <c r="S136" s="146">
        <f t="shared" si="229"/>
        <v>0</v>
      </c>
      <c r="T136" s="146">
        <f>+T137+T140</f>
        <v>0</v>
      </c>
      <c r="U136" s="146">
        <f>+U137+U140</f>
        <v>0</v>
      </c>
      <c r="V136" s="146">
        <f>+V137+V140</f>
        <v>0</v>
      </c>
      <c r="W136" s="146">
        <f>+W137+W140</f>
        <v>0</v>
      </c>
      <c r="X136" s="146">
        <f>+X137+X140</f>
        <v>0</v>
      </c>
      <c r="Y136" s="146">
        <f t="shared" ref="Y136:AG136" si="230">+Y137+Y140</f>
        <v>0</v>
      </c>
      <c r="Z136" s="146">
        <f t="shared" si="230"/>
        <v>0</v>
      </c>
      <c r="AA136" s="146">
        <f t="shared" si="230"/>
        <v>0</v>
      </c>
      <c r="AB136" s="146">
        <f t="shared" si="230"/>
        <v>0</v>
      </c>
      <c r="AC136" s="146">
        <f t="shared" si="230"/>
        <v>0</v>
      </c>
      <c r="AD136" s="146">
        <f t="shared" si="230"/>
        <v>0</v>
      </c>
      <c r="AE136" s="146">
        <f t="shared" si="230"/>
        <v>0</v>
      </c>
      <c r="AF136" s="146">
        <f t="shared" si="230"/>
        <v>0</v>
      </c>
      <c r="AG136" s="146">
        <f t="shared" si="230"/>
        <v>0</v>
      </c>
      <c r="AH136" s="146">
        <f t="shared" si="229"/>
        <v>0</v>
      </c>
      <c r="AI136" s="146">
        <f t="shared" si="229"/>
        <v>1494.4270000000001</v>
      </c>
      <c r="AJ136" s="146">
        <f t="shared" ref="AJ136:AQ136" si="231">+AJ137+AJ140</f>
        <v>0</v>
      </c>
      <c r="AK136" s="146">
        <f t="shared" si="231"/>
        <v>0</v>
      </c>
      <c r="AL136" s="146">
        <f t="shared" si="231"/>
        <v>26.288</v>
      </c>
      <c r="AM136" s="146">
        <f t="shared" si="231"/>
        <v>0</v>
      </c>
      <c r="AN136" s="146">
        <f t="shared" si="231"/>
        <v>0</v>
      </c>
      <c r="AO136" s="146">
        <f t="shared" si="231"/>
        <v>224.5</v>
      </c>
      <c r="AP136" s="146">
        <f t="shared" si="231"/>
        <v>35.488</v>
      </c>
      <c r="AQ136" s="146">
        <f t="shared" si="231"/>
        <v>0</v>
      </c>
      <c r="AR136" s="146">
        <f t="shared" ref="AR136:BM136" si="232">+AR137+AR140</f>
        <v>0</v>
      </c>
      <c r="AS136" s="146">
        <f t="shared" si="232"/>
        <v>0</v>
      </c>
      <c r="AT136" s="146">
        <f t="shared" si="232"/>
        <v>0</v>
      </c>
      <c r="AU136" s="146">
        <f t="shared" si="232"/>
        <v>8.1509999999999998</v>
      </c>
      <c r="AV136" s="146">
        <f t="shared" si="232"/>
        <v>0</v>
      </c>
      <c r="AW136" s="146">
        <f t="shared" si="232"/>
        <v>0</v>
      </c>
      <c r="AX136" s="146">
        <f t="shared" si="232"/>
        <v>0</v>
      </c>
      <c r="AY136" s="146">
        <f t="shared" si="232"/>
        <v>0</v>
      </c>
      <c r="AZ136" s="146">
        <f t="shared" si="232"/>
        <v>0</v>
      </c>
      <c r="BA136" s="146">
        <f t="shared" si="232"/>
        <v>0</v>
      </c>
      <c r="BB136" s="146">
        <f t="shared" si="232"/>
        <v>0</v>
      </c>
      <c r="BC136" s="146">
        <f t="shared" ref="BC136:BL136" si="233">+BC137+BC140</f>
        <v>0</v>
      </c>
      <c r="BD136" s="146">
        <f t="shared" si="233"/>
        <v>0</v>
      </c>
      <c r="BE136" s="146">
        <f t="shared" si="233"/>
        <v>400</v>
      </c>
      <c r="BF136" s="146">
        <f t="shared" si="233"/>
        <v>0</v>
      </c>
      <c r="BG136" s="146">
        <f t="shared" si="233"/>
        <v>0</v>
      </c>
      <c r="BH136" s="146">
        <f t="shared" si="233"/>
        <v>800</v>
      </c>
      <c r="BI136" s="146">
        <f t="shared" si="233"/>
        <v>0</v>
      </c>
      <c r="BJ136" s="146">
        <f t="shared" si="233"/>
        <v>0</v>
      </c>
      <c r="BK136" s="146">
        <f t="shared" si="233"/>
        <v>0</v>
      </c>
      <c r="BL136" s="146">
        <f t="shared" si="233"/>
        <v>0</v>
      </c>
      <c r="BM136" s="146">
        <f t="shared" si="232"/>
        <v>0</v>
      </c>
      <c r="BN136" s="723">
        <f t="shared" si="136"/>
        <v>67.551802649782687</v>
      </c>
      <c r="BO136" s="723">
        <f t="shared" si="224"/>
        <v>99.980139559849718</v>
      </c>
      <c r="BP136" s="723">
        <f t="shared" si="137"/>
        <v>56.193380852180695</v>
      </c>
      <c r="BQ136" s="174"/>
      <c r="BR136" s="134"/>
      <c r="BS136" s="134"/>
      <c r="BT136" s="134"/>
      <c r="BU136" s="134"/>
      <c r="BV136" s="134"/>
      <c r="BW136" s="124"/>
      <c r="BX136" s="124"/>
      <c r="BY136" s="124"/>
      <c r="BZ136" s="124"/>
      <c r="CA136" s="124"/>
      <c r="CB136" s="124"/>
      <c r="CC136" s="124"/>
      <c r="CD136" s="124"/>
      <c r="CE136" s="124"/>
      <c r="CF136" s="124"/>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c r="DG136" s="3"/>
      <c r="DH136" s="3"/>
      <c r="DI136" s="3"/>
      <c r="DJ136" s="3"/>
      <c r="DK136" s="3"/>
      <c r="DL136" s="3"/>
      <c r="DM136" s="3"/>
      <c r="DN136" s="3"/>
      <c r="DO136" s="3"/>
      <c r="DP136" s="3"/>
      <c r="DQ136" s="3"/>
      <c r="DR136" s="3"/>
      <c r="DS136" s="3"/>
      <c r="DT136" s="3"/>
      <c r="DU136" s="3"/>
      <c r="DV136" s="3"/>
      <c r="DW136" s="3"/>
      <c r="DX136" s="3"/>
      <c r="DY136" s="3"/>
      <c r="DZ136" s="3"/>
      <c r="EA136" s="3"/>
      <c r="EB136" s="3"/>
      <c r="EC136" s="3"/>
      <c r="ED136" s="3"/>
      <c r="EE136" s="3"/>
      <c r="EF136" s="3"/>
      <c r="EG136" s="3"/>
      <c r="EH136" s="3"/>
      <c r="EI136" s="3"/>
      <c r="EJ136" s="3"/>
      <c r="EK136" s="3"/>
      <c r="EL136" s="3"/>
      <c r="EM136" s="3"/>
      <c r="EN136" s="3"/>
      <c r="EO136" s="3"/>
      <c r="EP136" s="3"/>
      <c r="EQ136" s="3"/>
      <c r="ER136" s="3"/>
      <c r="ES136" s="3"/>
      <c r="ET136" s="3"/>
      <c r="EU136" s="3"/>
      <c r="EV136" s="3"/>
      <c r="EW136" s="3"/>
      <c r="EX136" s="3"/>
      <c r="EY136" s="3"/>
      <c r="EZ136" s="3"/>
      <c r="FA136" s="3"/>
      <c r="FB136" s="3"/>
      <c r="FC136" s="3"/>
      <c r="FD136" s="3"/>
      <c r="FE136" s="3"/>
      <c r="FF136" s="3"/>
      <c r="FG136" s="3"/>
      <c r="FH136" s="3"/>
      <c r="FI136" s="3"/>
      <c r="FJ136" s="3"/>
      <c r="FK136" s="3"/>
      <c r="FL136" s="3"/>
      <c r="FM136" s="3"/>
      <c r="FN136" s="3"/>
      <c r="FO136" s="3"/>
      <c r="FP136" s="3"/>
      <c r="FQ136" s="3"/>
      <c r="FR136" s="3"/>
      <c r="FS136" s="3"/>
      <c r="FT136" s="3"/>
      <c r="FU136" s="3"/>
      <c r="FV136" s="3"/>
      <c r="FW136" s="3"/>
      <c r="FX136" s="3"/>
      <c r="FY136" s="3"/>
      <c r="FZ136" s="3"/>
      <c r="GA136" s="3"/>
      <c r="GB136" s="3"/>
      <c r="GC136" s="3"/>
      <c r="GD136" s="3"/>
      <c r="GE136" s="3"/>
      <c r="GF136" s="3"/>
      <c r="GG136" s="3"/>
      <c r="GH136" s="3"/>
      <c r="GI136" s="3"/>
      <c r="GJ136" s="3"/>
      <c r="GK136" s="3"/>
      <c r="GL136" s="3"/>
      <c r="GM136" s="3"/>
      <c r="GN136" s="3"/>
      <c r="GO136" s="3"/>
      <c r="GP136" s="3"/>
      <c r="GQ136" s="3"/>
      <c r="GR136" s="3"/>
      <c r="GS136" s="3"/>
      <c r="GT136" s="3"/>
      <c r="GU136" s="3"/>
      <c r="GV136" s="3"/>
      <c r="GW136" s="3"/>
      <c r="GX136" s="3"/>
      <c r="GY136" s="3"/>
      <c r="GZ136" s="3"/>
      <c r="HA136" s="3"/>
      <c r="HB136" s="3"/>
      <c r="HC136" s="3"/>
      <c r="HD136" s="3"/>
      <c r="HE136" s="3"/>
      <c r="HF136" s="3"/>
      <c r="HG136" s="3"/>
      <c r="HH136" s="3"/>
      <c r="HI136" s="3"/>
      <c r="HJ136" s="3"/>
      <c r="HK136" s="3"/>
      <c r="HL136" s="3"/>
      <c r="HM136" s="3"/>
      <c r="HN136" s="3"/>
      <c r="HO136" s="3"/>
      <c r="HP136" s="3"/>
      <c r="HQ136" s="3"/>
      <c r="HR136" s="3"/>
      <c r="HS136" s="3"/>
      <c r="HT136" s="3"/>
      <c r="HU136" s="3"/>
      <c r="HV136" s="3"/>
      <c r="HW136" s="3"/>
      <c r="HX136" s="3"/>
      <c r="HY136" s="3"/>
      <c r="HZ136" s="3"/>
      <c r="IA136" s="3"/>
      <c r="IB136" s="3"/>
      <c r="IC136" s="3"/>
      <c r="ID136" s="3"/>
      <c r="IE136" s="3"/>
      <c r="IF136" s="3"/>
      <c r="IG136" s="3"/>
      <c r="IH136" s="3"/>
      <c r="II136" s="3"/>
      <c r="IJ136" s="3"/>
      <c r="IK136" s="3"/>
      <c r="IL136" s="3"/>
      <c r="IM136" s="3"/>
      <c r="IN136" s="3"/>
      <c r="IO136" s="3"/>
      <c r="IP136" s="3"/>
      <c r="IQ136" s="3"/>
      <c r="IR136" s="3"/>
      <c r="IS136" s="3"/>
      <c r="IT136" s="3"/>
      <c r="IU136" s="3"/>
      <c r="IV136" s="3"/>
      <c r="IW136" s="3"/>
      <c r="IX136" s="3"/>
      <c r="IY136" s="3"/>
      <c r="IZ136" s="3"/>
      <c r="JA136" s="3"/>
      <c r="JB136" s="3"/>
      <c r="JC136" s="3"/>
      <c r="JD136" s="3"/>
      <c r="JE136" s="3"/>
      <c r="JF136" s="3"/>
      <c r="JG136" s="3"/>
    </row>
    <row r="137" spans="1:267" x14ac:dyDescent="0.25">
      <c r="A137" s="178" t="s">
        <v>6</v>
      </c>
      <c r="B137" s="175" t="s">
        <v>96</v>
      </c>
      <c r="C137" s="144">
        <f>SUM(C138:C139)</f>
        <v>1231.5</v>
      </c>
      <c r="D137" s="144">
        <f>SUM(D138:D139)</f>
        <v>931.5</v>
      </c>
      <c r="E137" s="144">
        <f>SUM(E138:E139)</f>
        <v>300</v>
      </c>
      <c r="F137" s="144">
        <f>SUM(F138:F139)</f>
        <v>1225.7420000000002</v>
      </c>
      <c r="G137" s="144">
        <f>SUM(G138:G139)</f>
        <v>931.31500000000005</v>
      </c>
      <c r="H137" s="144">
        <f t="shared" ref="H137:O137" si="234">SUM(H138:H139)</f>
        <v>0</v>
      </c>
      <c r="I137" s="144">
        <f t="shared" si="234"/>
        <v>0</v>
      </c>
      <c r="J137" s="144">
        <f t="shared" si="234"/>
        <v>0</v>
      </c>
      <c r="K137" s="144">
        <f t="shared" si="234"/>
        <v>0</v>
      </c>
      <c r="L137" s="144">
        <f t="shared" si="234"/>
        <v>0</v>
      </c>
      <c r="M137" s="144">
        <f t="shared" si="234"/>
        <v>0</v>
      </c>
      <c r="N137" s="144">
        <f t="shared" si="234"/>
        <v>931.31500000000005</v>
      </c>
      <c r="O137" s="144">
        <f t="shared" si="234"/>
        <v>0</v>
      </c>
      <c r="P137" s="144">
        <f t="shared" ref="P137:AI137" si="235">SUM(P138:P139)</f>
        <v>0</v>
      </c>
      <c r="Q137" s="144">
        <f t="shared" si="235"/>
        <v>0</v>
      </c>
      <c r="R137" s="144">
        <f t="shared" si="235"/>
        <v>0</v>
      </c>
      <c r="S137" s="144">
        <f t="shared" si="235"/>
        <v>0</v>
      </c>
      <c r="T137" s="144">
        <f>SUM(T138:T139)</f>
        <v>0</v>
      </c>
      <c r="U137" s="144">
        <f>SUM(U138:U139)</f>
        <v>0</v>
      </c>
      <c r="V137" s="144">
        <f>SUM(V138:V139)</f>
        <v>0</v>
      </c>
      <c r="W137" s="144">
        <f>SUM(W138:W139)</f>
        <v>0</v>
      </c>
      <c r="X137" s="144">
        <f>SUM(X138:X139)</f>
        <v>0</v>
      </c>
      <c r="Y137" s="144">
        <f t="shared" ref="Y137:AG137" si="236">SUM(Y138:Y139)</f>
        <v>0</v>
      </c>
      <c r="Z137" s="144">
        <f t="shared" si="236"/>
        <v>0</v>
      </c>
      <c r="AA137" s="144">
        <f t="shared" si="236"/>
        <v>0</v>
      </c>
      <c r="AB137" s="144">
        <f t="shared" si="236"/>
        <v>0</v>
      </c>
      <c r="AC137" s="144">
        <f t="shared" si="236"/>
        <v>0</v>
      </c>
      <c r="AD137" s="144">
        <f t="shared" si="236"/>
        <v>0</v>
      </c>
      <c r="AE137" s="144">
        <f t="shared" si="236"/>
        <v>0</v>
      </c>
      <c r="AF137" s="144">
        <f t="shared" si="236"/>
        <v>0</v>
      </c>
      <c r="AG137" s="144">
        <f t="shared" si="236"/>
        <v>0</v>
      </c>
      <c r="AH137" s="144">
        <f t="shared" si="235"/>
        <v>0</v>
      </c>
      <c r="AI137" s="144">
        <f t="shared" si="235"/>
        <v>294.42700000000002</v>
      </c>
      <c r="AJ137" s="144">
        <f t="shared" ref="AJ137:AQ137" si="237">SUM(AJ138:AJ139)</f>
        <v>0</v>
      </c>
      <c r="AK137" s="144">
        <f t="shared" si="237"/>
        <v>0</v>
      </c>
      <c r="AL137" s="144">
        <f t="shared" si="237"/>
        <v>26.288</v>
      </c>
      <c r="AM137" s="144">
        <f t="shared" si="237"/>
        <v>0</v>
      </c>
      <c r="AN137" s="144">
        <f t="shared" si="237"/>
        <v>0</v>
      </c>
      <c r="AO137" s="144">
        <f t="shared" si="237"/>
        <v>224.5</v>
      </c>
      <c r="AP137" s="144">
        <f t="shared" si="237"/>
        <v>35.488</v>
      </c>
      <c r="AQ137" s="144">
        <f t="shared" si="237"/>
        <v>0</v>
      </c>
      <c r="AR137" s="144">
        <f t="shared" ref="AR137:BM137" si="238">SUM(AR138:AR139)</f>
        <v>0</v>
      </c>
      <c r="AS137" s="144">
        <f t="shared" si="238"/>
        <v>0</v>
      </c>
      <c r="AT137" s="144">
        <f t="shared" si="238"/>
        <v>0</v>
      </c>
      <c r="AU137" s="144">
        <f t="shared" si="238"/>
        <v>8.1509999999999998</v>
      </c>
      <c r="AV137" s="144">
        <f t="shared" si="238"/>
        <v>0</v>
      </c>
      <c r="AW137" s="144">
        <f t="shared" si="238"/>
        <v>0</v>
      </c>
      <c r="AX137" s="144">
        <f t="shared" si="238"/>
        <v>0</v>
      </c>
      <c r="AY137" s="144">
        <f t="shared" si="238"/>
        <v>0</v>
      </c>
      <c r="AZ137" s="144">
        <f t="shared" si="238"/>
        <v>0</v>
      </c>
      <c r="BA137" s="144">
        <f t="shared" si="238"/>
        <v>0</v>
      </c>
      <c r="BB137" s="144">
        <f t="shared" si="238"/>
        <v>0</v>
      </c>
      <c r="BC137" s="144">
        <f t="shared" ref="BC137:BL137" si="239">SUM(BC138:BC139)</f>
        <v>0</v>
      </c>
      <c r="BD137" s="144">
        <f t="shared" si="239"/>
        <v>0</v>
      </c>
      <c r="BE137" s="144">
        <f t="shared" si="239"/>
        <v>0</v>
      </c>
      <c r="BF137" s="144">
        <f t="shared" si="239"/>
        <v>0</v>
      </c>
      <c r="BG137" s="144">
        <f t="shared" si="239"/>
        <v>0</v>
      </c>
      <c r="BH137" s="144">
        <f t="shared" si="239"/>
        <v>0</v>
      </c>
      <c r="BI137" s="144">
        <f t="shared" si="239"/>
        <v>0</v>
      </c>
      <c r="BJ137" s="144">
        <f t="shared" si="239"/>
        <v>0</v>
      </c>
      <c r="BK137" s="144">
        <f t="shared" si="239"/>
        <v>0</v>
      </c>
      <c r="BL137" s="144">
        <f t="shared" si="239"/>
        <v>0</v>
      </c>
      <c r="BM137" s="144">
        <f t="shared" si="238"/>
        <v>0</v>
      </c>
      <c r="BN137" s="723">
        <f t="shared" si="136"/>
        <v>99.532440113682526</v>
      </c>
      <c r="BO137" s="723">
        <f t="shared" si="224"/>
        <v>99.980139559849718</v>
      </c>
      <c r="BP137" s="723">
        <f t="shared" si="137"/>
        <v>98.14233333333334</v>
      </c>
      <c r="BQ137" s="169"/>
      <c r="BR137" s="135"/>
      <c r="BS137" s="135"/>
      <c r="BT137" s="135"/>
      <c r="BU137" s="135"/>
      <c r="BV137" s="135"/>
      <c r="BW137" s="130"/>
      <c r="BX137" s="130"/>
      <c r="BY137" s="130"/>
      <c r="BZ137" s="130"/>
      <c r="CA137" s="130"/>
      <c r="CB137" s="130"/>
      <c r="CC137" s="130"/>
      <c r="CD137" s="130"/>
      <c r="CE137" s="130"/>
      <c r="CF137" s="130"/>
      <c r="CG137" s="131"/>
      <c r="CH137" s="131"/>
      <c r="CI137" s="131"/>
      <c r="CJ137" s="131"/>
      <c r="CK137" s="131"/>
      <c r="CL137" s="131"/>
      <c r="CM137" s="131"/>
      <c r="CN137" s="131"/>
      <c r="CO137" s="131"/>
      <c r="CP137" s="131"/>
      <c r="CQ137" s="131"/>
      <c r="CR137" s="131"/>
      <c r="CS137" s="131"/>
      <c r="CT137" s="131"/>
      <c r="CU137" s="131"/>
      <c r="CV137" s="131"/>
      <c r="CW137" s="131"/>
      <c r="CX137" s="131"/>
      <c r="CY137" s="131"/>
      <c r="CZ137" s="131"/>
      <c r="DA137" s="131"/>
      <c r="DB137" s="131"/>
      <c r="DC137" s="131"/>
      <c r="DD137" s="131"/>
      <c r="DE137" s="131"/>
      <c r="DF137" s="131"/>
      <c r="DG137" s="131"/>
      <c r="DH137" s="131"/>
      <c r="DI137" s="131"/>
      <c r="DJ137" s="131"/>
      <c r="DK137" s="131"/>
      <c r="DL137" s="131"/>
      <c r="DM137" s="131"/>
      <c r="DN137" s="131"/>
      <c r="DO137" s="131"/>
      <c r="DP137" s="131"/>
      <c r="DQ137" s="131"/>
      <c r="DR137" s="131"/>
      <c r="DS137" s="131"/>
      <c r="DT137" s="131"/>
      <c r="DU137" s="131"/>
      <c r="DV137" s="131"/>
      <c r="DW137" s="131"/>
      <c r="DX137" s="131"/>
      <c r="DY137" s="131"/>
      <c r="DZ137" s="131"/>
      <c r="EA137" s="131"/>
      <c r="EB137" s="131"/>
      <c r="EC137" s="131"/>
      <c r="ED137" s="131"/>
      <c r="EE137" s="131"/>
      <c r="EF137" s="131"/>
      <c r="EG137" s="131"/>
      <c r="EH137" s="131"/>
      <c r="EI137" s="131"/>
      <c r="EJ137" s="131"/>
      <c r="EK137" s="131"/>
      <c r="EL137" s="131"/>
      <c r="EM137" s="131"/>
      <c r="EN137" s="131"/>
      <c r="EO137" s="131"/>
      <c r="EP137" s="131"/>
      <c r="EQ137" s="131"/>
      <c r="ER137" s="131"/>
      <c r="ES137" s="131"/>
      <c r="ET137" s="131"/>
      <c r="EU137" s="131"/>
      <c r="EV137" s="131"/>
      <c r="EW137" s="131"/>
      <c r="EX137" s="131"/>
      <c r="EY137" s="131"/>
      <c r="EZ137" s="131"/>
      <c r="FA137" s="131"/>
      <c r="FB137" s="131"/>
      <c r="FC137" s="131"/>
      <c r="FD137" s="131"/>
      <c r="FE137" s="131"/>
      <c r="FF137" s="131"/>
      <c r="FG137" s="131"/>
      <c r="FH137" s="131"/>
      <c r="FI137" s="131"/>
      <c r="FJ137" s="131"/>
      <c r="FK137" s="131"/>
      <c r="FL137" s="131"/>
      <c r="FM137" s="131"/>
      <c r="FN137" s="131"/>
      <c r="FO137" s="131"/>
      <c r="FP137" s="131"/>
      <c r="FQ137" s="131"/>
      <c r="FR137" s="131"/>
      <c r="FS137" s="131"/>
      <c r="FT137" s="131"/>
      <c r="FU137" s="131"/>
      <c r="FV137" s="131"/>
      <c r="FW137" s="131"/>
      <c r="FX137" s="131"/>
      <c r="FY137" s="131"/>
      <c r="FZ137" s="131"/>
      <c r="GA137" s="131"/>
      <c r="GB137" s="131"/>
      <c r="GC137" s="131"/>
      <c r="GD137" s="131"/>
      <c r="GE137" s="131"/>
      <c r="GF137" s="131"/>
      <c r="GG137" s="131"/>
      <c r="GH137" s="131"/>
      <c r="GI137" s="131"/>
      <c r="GJ137" s="131"/>
      <c r="GK137" s="131"/>
      <c r="GL137" s="131"/>
      <c r="GM137" s="131"/>
      <c r="GN137" s="131"/>
      <c r="GO137" s="131"/>
      <c r="GP137" s="131"/>
      <c r="GQ137" s="131"/>
      <c r="GR137" s="131"/>
      <c r="GS137" s="131"/>
      <c r="GT137" s="131"/>
      <c r="GU137" s="131"/>
      <c r="GV137" s="131"/>
      <c r="GW137" s="131"/>
      <c r="GX137" s="131"/>
      <c r="GY137" s="131"/>
      <c r="GZ137" s="131"/>
      <c r="HA137" s="131"/>
      <c r="HB137" s="131"/>
      <c r="HC137" s="131"/>
      <c r="HD137" s="131"/>
      <c r="HE137" s="131"/>
      <c r="HF137" s="131"/>
      <c r="HG137" s="131"/>
      <c r="HH137" s="131"/>
      <c r="HI137" s="131"/>
      <c r="HJ137" s="131"/>
      <c r="HK137" s="131"/>
      <c r="HL137" s="131"/>
      <c r="HM137" s="131"/>
      <c r="HN137" s="131"/>
      <c r="HO137" s="131"/>
      <c r="HP137" s="131"/>
      <c r="HQ137" s="131"/>
      <c r="HR137" s="131"/>
      <c r="HS137" s="131"/>
      <c r="HT137" s="131"/>
      <c r="HU137" s="131"/>
      <c r="HV137" s="131"/>
      <c r="HW137" s="131"/>
      <c r="HX137" s="131"/>
      <c r="HY137" s="131"/>
      <c r="HZ137" s="131"/>
      <c r="IA137" s="131"/>
      <c r="IB137" s="131"/>
      <c r="IC137" s="131"/>
      <c r="ID137" s="131"/>
      <c r="IE137" s="131"/>
      <c r="IF137" s="131"/>
      <c r="IG137" s="131"/>
      <c r="IH137" s="131"/>
      <c r="II137" s="131"/>
      <c r="IJ137" s="131"/>
      <c r="IK137" s="131"/>
      <c r="IL137" s="131"/>
      <c r="IM137" s="131"/>
      <c r="IN137" s="131"/>
      <c r="IO137" s="131"/>
      <c r="IP137" s="131"/>
      <c r="IQ137" s="131"/>
      <c r="IR137" s="131"/>
      <c r="IS137" s="131"/>
      <c r="IT137" s="131"/>
      <c r="IU137" s="131"/>
      <c r="IV137" s="131"/>
      <c r="IW137" s="131"/>
      <c r="IX137" s="131"/>
      <c r="IY137" s="131"/>
      <c r="IZ137" s="131"/>
      <c r="JA137" s="131"/>
      <c r="JB137" s="131"/>
      <c r="JC137" s="131"/>
      <c r="JD137" s="131"/>
      <c r="JE137" s="131"/>
      <c r="JF137" s="131"/>
      <c r="JG137" s="131"/>
    </row>
    <row r="138" spans="1:267" ht="30" x14ac:dyDescent="0.25">
      <c r="A138" s="170">
        <v>1</v>
      </c>
      <c r="B138" s="160" t="s">
        <v>28</v>
      </c>
      <c r="C138" s="140">
        <f>+D138+E138</f>
        <v>300</v>
      </c>
      <c r="D138" s="140"/>
      <c r="E138" s="141">
        <v>300</v>
      </c>
      <c r="F138" s="145">
        <f>+G138+AI138</f>
        <v>294.42700000000002</v>
      </c>
      <c r="G138" s="145">
        <f>SUM(H138:AH138)</f>
        <v>0</v>
      </c>
      <c r="H138" s="141"/>
      <c r="I138" s="141"/>
      <c r="J138" s="141"/>
      <c r="K138" s="141"/>
      <c r="L138" s="141"/>
      <c r="M138" s="141"/>
      <c r="N138" s="141"/>
      <c r="O138" s="141"/>
      <c r="P138" s="141"/>
      <c r="Q138" s="141"/>
      <c r="R138" s="141"/>
      <c r="S138" s="141"/>
      <c r="T138" s="141"/>
      <c r="U138" s="141"/>
      <c r="V138" s="141"/>
      <c r="W138" s="141"/>
      <c r="X138" s="141"/>
      <c r="Y138" s="141"/>
      <c r="Z138" s="141"/>
      <c r="AA138" s="141"/>
      <c r="AB138" s="141"/>
      <c r="AC138" s="141"/>
      <c r="AD138" s="141"/>
      <c r="AE138" s="141"/>
      <c r="AF138" s="141"/>
      <c r="AG138" s="141"/>
      <c r="AH138" s="141"/>
      <c r="AI138" s="145">
        <f>SUM(AJ138:BM138)</f>
        <v>294.42700000000002</v>
      </c>
      <c r="AJ138" s="141"/>
      <c r="AK138" s="141"/>
      <c r="AL138" s="141">
        <v>26.288</v>
      </c>
      <c r="AM138" s="141"/>
      <c r="AN138" s="141"/>
      <c r="AO138" s="141">
        <v>224.5</v>
      </c>
      <c r="AP138" s="141">
        <v>35.488</v>
      </c>
      <c r="AQ138" s="141"/>
      <c r="AR138" s="141"/>
      <c r="AS138" s="141"/>
      <c r="AT138" s="141"/>
      <c r="AU138" s="141">
        <v>8.1509999999999998</v>
      </c>
      <c r="AV138" s="141"/>
      <c r="AW138" s="141"/>
      <c r="AX138" s="141"/>
      <c r="AY138" s="141"/>
      <c r="AZ138" s="141"/>
      <c r="BA138" s="141"/>
      <c r="BB138" s="141"/>
      <c r="BC138" s="141"/>
      <c r="BD138" s="141"/>
      <c r="BE138" s="141"/>
      <c r="BF138" s="141"/>
      <c r="BG138" s="141"/>
      <c r="BH138" s="141"/>
      <c r="BI138" s="141"/>
      <c r="BJ138" s="141"/>
      <c r="BK138" s="141"/>
      <c r="BL138" s="141"/>
      <c r="BM138" s="141"/>
      <c r="BN138" s="674">
        <f t="shared" si="136"/>
        <v>98.14233333333334</v>
      </c>
      <c r="BO138" s="674"/>
      <c r="BP138" s="674">
        <f t="shared" si="137"/>
        <v>98.14233333333334</v>
      </c>
      <c r="BQ138" s="738"/>
      <c r="BR138" s="128"/>
      <c r="BS138" s="128"/>
      <c r="BT138" s="128"/>
      <c r="BU138" s="128"/>
      <c r="BV138" s="128"/>
    </row>
    <row r="139" spans="1:267" s="25" customFormat="1" ht="30" x14ac:dyDescent="0.25">
      <c r="A139" s="618">
        <v>2</v>
      </c>
      <c r="B139" s="614" t="s">
        <v>199</v>
      </c>
      <c r="C139" s="148">
        <f>+D139+E139</f>
        <v>931.5</v>
      </c>
      <c r="D139" s="148">
        <v>931.5</v>
      </c>
      <c r="E139" s="361"/>
      <c r="F139" s="382">
        <f>+G139+AI139</f>
        <v>931.31500000000005</v>
      </c>
      <c r="G139" s="382">
        <f>SUM(H139:AH139)</f>
        <v>931.31500000000005</v>
      </c>
      <c r="H139" s="361"/>
      <c r="I139" s="361"/>
      <c r="J139" s="361"/>
      <c r="K139" s="361"/>
      <c r="L139" s="361"/>
      <c r="M139" s="361"/>
      <c r="N139" s="361">
        <v>931.31500000000005</v>
      </c>
      <c r="O139" s="361"/>
      <c r="P139" s="361"/>
      <c r="Q139" s="361"/>
      <c r="R139" s="361"/>
      <c r="S139" s="361"/>
      <c r="T139" s="361"/>
      <c r="U139" s="361"/>
      <c r="V139" s="361"/>
      <c r="W139" s="361"/>
      <c r="X139" s="361"/>
      <c r="Y139" s="361"/>
      <c r="Z139" s="361"/>
      <c r="AA139" s="361"/>
      <c r="AB139" s="361"/>
      <c r="AC139" s="361"/>
      <c r="AD139" s="361"/>
      <c r="AE139" s="361"/>
      <c r="AF139" s="361"/>
      <c r="AG139" s="361"/>
      <c r="AH139" s="361"/>
      <c r="AI139" s="382">
        <f>SUM(AJ139:BM139)</f>
        <v>0</v>
      </c>
      <c r="AJ139" s="361"/>
      <c r="AK139" s="361"/>
      <c r="AL139" s="361"/>
      <c r="AM139" s="361"/>
      <c r="AN139" s="361"/>
      <c r="AO139" s="361"/>
      <c r="AP139" s="361"/>
      <c r="AQ139" s="361"/>
      <c r="AR139" s="361"/>
      <c r="AS139" s="361"/>
      <c r="AT139" s="361"/>
      <c r="AU139" s="361"/>
      <c r="AV139" s="361"/>
      <c r="AW139" s="361"/>
      <c r="AX139" s="361"/>
      <c r="AY139" s="361"/>
      <c r="AZ139" s="361"/>
      <c r="BA139" s="361"/>
      <c r="BB139" s="361"/>
      <c r="BC139" s="361"/>
      <c r="BD139" s="361"/>
      <c r="BE139" s="361"/>
      <c r="BF139" s="361"/>
      <c r="BG139" s="361"/>
      <c r="BH139" s="361"/>
      <c r="BI139" s="361"/>
      <c r="BJ139" s="361"/>
      <c r="BK139" s="361"/>
      <c r="BL139" s="361"/>
      <c r="BM139" s="361"/>
      <c r="BN139" s="725">
        <f t="shared" si="136"/>
        <v>99.980139559849718</v>
      </c>
      <c r="BO139" s="725">
        <f>+G139/D139*100</f>
        <v>99.980139559849718</v>
      </c>
      <c r="BP139" s="725"/>
      <c r="BQ139" s="743"/>
      <c r="BR139" s="607"/>
      <c r="BS139" s="607"/>
      <c r="BT139" s="607"/>
      <c r="BU139" s="607"/>
      <c r="BV139" s="607"/>
      <c r="BW139" s="604"/>
      <c r="BX139" s="604"/>
      <c r="BY139" s="604"/>
      <c r="BZ139" s="604"/>
      <c r="CA139" s="604"/>
      <c r="CB139" s="604"/>
      <c r="CC139" s="604"/>
      <c r="CD139" s="604"/>
      <c r="CE139" s="604"/>
      <c r="CF139" s="604"/>
    </row>
    <row r="140" spans="1:267" x14ac:dyDescent="0.25">
      <c r="A140" s="166" t="s">
        <v>6</v>
      </c>
      <c r="B140" s="168" t="s">
        <v>27</v>
      </c>
      <c r="C140" s="144">
        <f>SUM(C141:C144)</f>
        <v>2359.4359999999997</v>
      </c>
      <c r="D140" s="144">
        <f>SUM(D141:D144)</f>
        <v>0</v>
      </c>
      <c r="E140" s="144">
        <f>SUM(E141:E144)</f>
        <v>2359.4359999999997</v>
      </c>
      <c r="F140" s="144">
        <f>SUM(F141:F144)</f>
        <v>1200</v>
      </c>
      <c r="G140" s="144">
        <f>SUM(G141:G144)</f>
        <v>0</v>
      </c>
      <c r="H140" s="144">
        <f t="shared" ref="H140:O140" si="240">SUM(H141:H144)</f>
        <v>0</v>
      </c>
      <c r="I140" s="144">
        <f t="shared" si="240"/>
        <v>0</v>
      </c>
      <c r="J140" s="144">
        <f t="shared" si="240"/>
        <v>0</v>
      </c>
      <c r="K140" s="144">
        <f t="shared" si="240"/>
        <v>0</v>
      </c>
      <c r="L140" s="144">
        <f t="shared" si="240"/>
        <v>0</v>
      </c>
      <c r="M140" s="144">
        <f t="shared" si="240"/>
        <v>0</v>
      </c>
      <c r="N140" s="144">
        <f t="shared" si="240"/>
        <v>0</v>
      </c>
      <c r="O140" s="144">
        <f t="shared" si="240"/>
        <v>0</v>
      </c>
      <c r="P140" s="144">
        <f t="shared" ref="P140:AJ140" si="241">SUM(P141:P144)</f>
        <v>0</v>
      </c>
      <c r="Q140" s="144">
        <f t="shared" si="241"/>
        <v>0</v>
      </c>
      <c r="R140" s="144">
        <f t="shared" si="241"/>
        <v>0</v>
      </c>
      <c r="S140" s="144">
        <f t="shared" ref="S140:Z140" si="242">SUM(S141:S144)</f>
        <v>0</v>
      </c>
      <c r="T140" s="144">
        <f t="shared" si="242"/>
        <v>0</v>
      </c>
      <c r="U140" s="144">
        <f t="shared" si="242"/>
        <v>0</v>
      </c>
      <c r="V140" s="144">
        <f t="shared" si="242"/>
        <v>0</v>
      </c>
      <c r="W140" s="144">
        <f t="shared" si="242"/>
        <v>0</v>
      </c>
      <c r="X140" s="144">
        <f t="shared" si="242"/>
        <v>0</v>
      </c>
      <c r="Y140" s="144">
        <f t="shared" si="242"/>
        <v>0</v>
      </c>
      <c r="Z140" s="144">
        <f t="shared" si="242"/>
        <v>0</v>
      </c>
      <c r="AA140" s="144">
        <f>SUM(AA141:AA144)</f>
        <v>0</v>
      </c>
      <c r="AB140" s="144">
        <f t="shared" ref="AB140:AC140" si="243">SUM(AB141:AB144)</f>
        <v>0</v>
      </c>
      <c r="AC140" s="144">
        <f t="shared" si="243"/>
        <v>0</v>
      </c>
      <c r="AD140" s="144">
        <f>SUM(AD141:AD144)</f>
        <v>0</v>
      </c>
      <c r="AE140" s="144">
        <f t="shared" ref="AE140:AG140" si="244">SUM(AE141:AE144)</f>
        <v>0</v>
      </c>
      <c r="AF140" s="144">
        <f t="shared" si="244"/>
        <v>0</v>
      </c>
      <c r="AG140" s="144">
        <f t="shared" si="244"/>
        <v>0</v>
      </c>
      <c r="AH140" s="144">
        <f t="shared" si="241"/>
        <v>0</v>
      </c>
      <c r="AI140" s="144">
        <f t="shared" si="241"/>
        <v>1200</v>
      </c>
      <c r="AJ140" s="144">
        <f t="shared" si="241"/>
        <v>0</v>
      </c>
      <c r="AK140" s="144">
        <f t="shared" ref="AK140:AT140" si="245">SUM(AK141:AK144)</f>
        <v>0</v>
      </c>
      <c r="AL140" s="144">
        <f t="shared" si="245"/>
        <v>0</v>
      </c>
      <c r="AM140" s="144">
        <f t="shared" si="245"/>
        <v>0</v>
      </c>
      <c r="AN140" s="144">
        <f t="shared" si="245"/>
        <v>0</v>
      </c>
      <c r="AO140" s="144">
        <f t="shared" si="245"/>
        <v>0</v>
      </c>
      <c r="AP140" s="144">
        <f t="shared" si="245"/>
        <v>0</v>
      </c>
      <c r="AQ140" s="144">
        <f t="shared" si="245"/>
        <v>0</v>
      </c>
      <c r="AR140" s="144">
        <f t="shared" si="245"/>
        <v>0</v>
      </c>
      <c r="AS140" s="144">
        <f t="shared" si="245"/>
        <v>0</v>
      </c>
      <c r="AT140" s="144">
        <f t="shared" si="245"/>
        <v>0</v>
      </c>
      <c r="AU140" s="144">
        <f t="shared" ref="AU140:BB140" si="246">SUM(AU141:AU144)</f>
        <v>0</v>
      </c>
      <c r="AV140" s="144">
        <f t="shared" si="246"/>
        <v>0</v>
      </c>
      <c r="AW140" s="144">
        <f t="shared" si="246"/>
        <v>0</v>
      </c>
      <c r="AX140" s="144">
        <f t="shared" si="246"/>
        <v>0</v>
      </c>
      <c r="AY140" s="144">
        <f t="shared" si="246"/>
        <v>0</v>
      </c>
      <c r="AZ140" s="144">
        <f t="shared" si="246"/>
        <v>0</v>
      </c>
      <c r="BA140" s="144">
        <f t="shared" si="246"/>
        <v>0</v>
      </c>
      <c r="BB140" s="144">
        <f t="shared" si="246"/>
        <v>0</v>
      </c>
      <c r="BC140" s="144">
        <f>SUM(BC141:BC144)</f>
        <v>0</v>
      </c>
      <c r="BD140" s="144">
        <f t="shared" ref="BD140:BE140" si="247">SUM(BD141:BD144)</f>
        <v>0</v>
      </c>
      <c r="BE140" s="144">
        <f t="shared" si="247"/>
        <v>400</v>
      </c>
      <c r="BF140" s="144">
        <f>SUM(BF141:BF144)</f>
        <v>0</v>
      </c>
      <c r="BG140" s="144">
        <f t="shared" ref="BG140:BH140" si="248">SUM(BG141:BG144)</f>
        <v>0</v>
      </c>
      <c r="BH140" s="144">
        <f t="shared" si="248"/>
        <v>800</v>
      </c>
      <c r="BI140" s="144">
        <f>SUM(BI141:BI144)</f>
        <v>0</v>
      </c>
      <c r="BJ140" s="144">
        <f t="shared" ref="BJ140:BL140" si="249">SUM(BJ141:BJ144)</f>
        <v>0</v>
      </c>
      <c r="BK140" s="144">
        <f t="shared" si="249"/>
        <v>0</v>
      </c>
      <c r="BL140" s="144">
        <f t="shared" si="249"/>
        <v>0</v>
      </c>
      <c r="BM140" s="144">
        <f>SUM(BM141:BM144)</f>
        <v>0</v>
      </c>
      <c r="BN140" s="723">
        <f t="shared" si="136"/>
        <v>50.859612212410084</v>
      </c>
      <c r="BO140" s="723"/>
      <c r="BP140" s="723">
        <f t="shared" si="137"/>
        <v>50.859612212410084</v>
      </c>
      <c r="BQ140" s="169"/>
      <c r="BR140" s="135"/>
      <c r="BS140" s="135"/>
      <c r="BT140" s="135"/>
      <c r="BU140" s="135"/>
      <c r="BV140" s="135"/>
      <c r="BW140" s="130"/>
      <c r="BX140" s="130"/>
      <c r="BY140" s="130"/>
      <c r="BZ140" s="130"/>
      <c r="CA140" s="130"/>
      <c r="CB140" s="130"/>
      <c r="CC140" s="130"/>
      <c r="CD140" s="130"/>
      <c r="CE140" s="130"/>
      <c r="CF140" s="130"/>
      <c r="CG140" s="131"/>
      <c r="CH140" s="131"/>
      <c r="CI140" s="131"/>
      <c r="CJ140" s="131"/>
      <c r="CK140" s="131"/>
      <c r="CL140" s="131"/>
      <c r="CM140" s="131"/>
      <c r="CN140" s="131"/>
      <c r="CO140" s="131"/>
      <c r="CP140" s="131"/>
      <c r="CQ140" s="131"/>
      <c r="CR140" s="131"/>
      <c r="CS140" s="131"/>
      <c r="CT140" s="131"/>
      <c r="CU140" s="131"/>
      <c r="CV140" s="131"/>
      <c r="CW140" s="131"/>
      <c r="CX140" s="131"/>
      <c r="CY140" s="131"/>
      <c r="CZ140" s="131"/>
      <c r="DA140" s="131"/>
      <c r="DB140" s="131"/>
      <c r="DC140" s="131"/>
      <c r="DD140" s="131"/>
      <c r="DE140" s="131"/>
      <c r="DF140" s="131"/>
      <c r="DG140" s="131"/>
      <c r="DH140" s="131"/>
      <c r="DI140" s="131"/>
      <c r="DJ140" s="131"/>
      <c r="DK140" s="131"/>
      <c r="DL140" s="131"/>
      <c r="DM140" s="131"/>
      <c r="DN140" s="131"/>
      <c r="DO140" s="131"/>
      <c r="DP140" s="131"/>
      <c r="DQ140" s="131"/>
      <c r="DR140" s="131"/>
      <c r="DS140" s="131"/>
      <c r="DT140" s="131"/>
      <c r="DU140" s="131"/>
      <c r="DV140" s="131"/>
      <c r="DW140" s="131"/>
      <c r="DX140" s="131"/>
      <c r="DY140" s="131"/>
      <c r="DZ140" s="131"/>
      <c r="EA140" s="131"/>
      <c r="EB140" s="131"/>
      <c r="EC140" s="131"/>
      <c r="ED140" s="131"/>
      <c r="EE140" s="131"/>
      <c r="EF140" s="131"/>
      <c r="EG140" s="131"/>
      <c r="EH140" s="131"/>
      <c r="EI140" s="131"/>
      <c r="EJ140" s="131"/>
      <c r="EK140" s="131"/>
      <c r="EL140" s="131"/>
      <c r="EM140" s="131"/>
      <c r="EN140" s="131"/>
      <c r="EO140" s="131"/>
      <c r="EP140" s="131"/>
      <c r="EQ140" s="131"/>
      <c r="ER140" s="131"/>
      <c r="ES140" s="131"/>
      <c r="ET140" s="131"/>
      <c r="EU140" s="131"/>
      <c r="EV140" s="131"/>
      <c r="EW140" s="131"/>
      <c r="EX140" s="131"/>
      <c r="EY140" s="131"/>
      <c r="EZ140" s="131"/>
      <c r="FA140" s="131"/>
      <c r="FB140" s="131"/>
      <c r="FC140" s="131"/>
      <c r="FD140" s="131"/>
      <c r="FE140" s="131"/>
      <c r="FF140" s="131"/>
      <c r="FG140" s="131"/>
      <c r="FH140" s="131"/>
      <c r="FI140" s="131"/>
      <c r="FJ140" s="131"/>
      <c r="FK140" s="131"/>
      <c r="FL140" s="131"/>
      <c r="FM140" s="131"/>
      <c r="FN140" s="131"/>
      <c r="FO140" s="131"/>
      <c r="FP140" s="131"/>
      <c r="FQ140" s="131"/>
      <c r="FR140" s="131"/>
      <c r="FS140" s="131"/>
      <c r="FT140" s="131"/>
      <c r="FU140" s="131"/>
      <c r="FV140" s="131"/>
      <c r="FW140" s="131"/>
      <c r="FX140" s="131"/>
      <c r="FY140" s="131"/>
      <c r="FZ140" s="131"/>
      <c r="GA140" s="131"/>
      <c r="GB140" s="131"/>
      <c r="GC140" s="131"/>
      <c r="GD140" s="131"/>
      <c r="GE140" s="131"/>
      <c r="GF140" s="131"/>
      <c r="GG140" s="131"/>
      <c r="GH140" s="131"/>
      <c r="GI140" s="131"/>
      <c r="GJ140" s="131"/>
      <c r="GK140" s="131"/>
      <c r="GL140" s="131"/>
      <c r="GM140" s="131"/>
      <c r="GN140" s="131"/>
      <c r="GO140" s="131"/>
      <c r="GP140" s="131"/>
      <c r="GQ140" s="131"/>
      <c r="GR140" s="131"/>
      <c r="GS140" s="131"/>
      <c r="GT140" s="131"/>
      <c r="GU140" s="131"/>
      <c r="GV140" s="131"/>
      <c r="GW140" s="131"/>
      <c r="GX140" s="131"/>
      <c r="GY140" s="131"/>
      <c r="GZ140" s="131"/>
      <c r="HA140" s="131"/>
      <c r="HB140" s="131"/>
      <c r="HC140" s="131"/>
      <c r="HD140" s="131"/>
      <c r="HE140" s="131"/>
      <c r="HF140" s="131"/>
      <c r="HG140" s="131"/>
      <c r="HH140" s="131"/>
      <c r="HI140" s="131"/>
      <c r="HJ140" s="131"/>
      <c r="HK140" s="131"/>
      <c r="HL140" s="131"/>
      <c r="HM140" s="131"/>
      <c r="HN140" s="131"/>
      <c r="HO140" s="131"/>
      <c r="HP140" s="131"/>
      <c r="HQ140" s="131"/>
      <c r="HR140" s="131"/>
      <c r="HS140" s="131"/>
      <c r="HT140" s="131"/>
      <c r="HU140" s="131"/>
      <c r="HV140" s="131"/>
      <c r="HW140" s="131"/>
      <c r="HX140" s="131"/>
      <c r="HY140" s="131"/>
      <c r="HZ140" s="131"/>
      <c r="IA140" s="131"/>
      <c r="IB140" s="131"/>
      <c r="IC140" s="131"/>
      <c r="ID140" s="131"/>
      <c r="IE140" s="131"/>
      <c r="IF140" s="131"/>
      <c r="IG140" s="131"/>
      <c r="IH140" s="131"/>
      <c r="II140" s="131"/>
      <c r="IJ140" s="131"/>
      <c r="IK140" s="131"/>
      <c r="IL140" s="131"/>
      <c r="IM140" s="131"/>
      <c r="IN140" s="131"/>
      <c r="IO140" s="131"/>
      <c r="IP140" s="131"/>
      <c r="IQ140" s="131"/>
      <c r="IR140" s="131"/>
      <c r="IS140" s="131"/>
      <c r="IT140" s="131"/>
      <c r="IU140" s="131"/>
      <c r="IV140" s="131"/>
      <c r="IW140" s="131"/>
      <c r="IX140" s="131"/>
      <c r="IY140" s="131"/>
      <c r="IZ140" s="131"/>
      <c r="JA140" s="131"/>
      <c r="JB140" s="131"/>
      <c r="JC140" s="131"/>
      <c r="JD140" s="131"/>
      <c r="JE140" s="131"/>
      <c r="JF140" s="131"/>
      <c r="JG140" s="131"/>
    </row>
    <row r="141" spans="1:267" ht="15" customHeight="1" x14ac:dyDescent="0.25">
      <c r="A141" s="170">
        <v>1</v>
      </c>
      <c r="B141" s="183" t="s">
        <v>257</v>
      </c>
      <c r="C141" s="148">
        <f>+D141+E141</f>
        <v>515</v>
      </c>
      <c r="D141" s="140"/>
      <c r="E141" s="140">
        <v>515</v>
      </c>
      <c r="F141" s="145">
        <f>+G141+AI141</f>
        <v>400</v>
      </c>
      <c r="G141" s="145">
        <f>SUM(H141:AH141)</f>
        <v>0</v>
      </c>
      <c r="H141" s="141"/>
      <c r="I141" s="141"/>
      <c r="J141" s="141"/>
      <c r="K141" s="141"/>
      <c r="L141" s="141"/>
      <c r="M141" s="141"/>
      <c r="N141" s="141"/>
      <c r="O141" s="141"/>
      <c r="P141" s="141"/>
      <c r="Q141" s="141"/>
      <c r="R141" s="141"/>
      <c r="S141" s="141"/>
      <c r="T141" s="141"/>
      <c r="U141" s="141"/>
      <c r="V141" s="141"/>
      <c r="W141" s="141"/>
      <c r="X141" s="141"/>
      <c r="Y141" s="141"/>
      <c r="Z141" s="141"/>
      <c r="AA141" s="141"/>
      <c r="AB141" s="141"/>
      <c r="AC141" s="141"/>
      <c r="AD141" s="141"/>
      <c r="AE141" s="141"/>
      <c r="AF141" s="141"/>
      <c r="AG141" s="141"/>
      <c r="AH141" s="141"/>
      <c r="AI141" s="145">
        <f>SUM(AJ141:BM141)</f>
        <v>400</v>
      </c>
      <c r="AJ141" s="141"/>
      <c r="AK141" s="141"/>
      <c r="AL141" s="141"/>
      <c r="AM141" s="141"/>
      <c r="AN141" s="141"/>
      <c r="AO141" s="141"/>
      <c r="AP141" s="141"/>
      <c r="AQ141" s="141"/>
      <c r="AR141" s="141"/>
      <c r="AS141" s="141"/>
      <c r="AT141" s="141"/>
      <c r="AU141" s="141"/>
      <c r="AV141" s="141"/>
      <c r="AW141" s="141"/>
      <c r="AX141" s="141"/>
      <c r="AY141" s="141"/>
      <c r="AZ141" s="141"/>
      <c r="BA141" s="141"/>
      <c r="BB141" s="141"/>
      <c r="BC141" s="141"/>
      <c r="BD141" s="141"/>
      <c r="BE141" s="141">
        <v>400</v>
      </c>
      <c r="BF141" s="141"/>
      <c r="BG141" s="141"/>
      <c r="BH141" s="141"/>
      <c r="BI141" s="141"/>
      <c r="BJ141" s="141"/>
      <c r="BK141" s="141"/>
      <c r="BL141" s="141"/>
      <c r="BM141" s="141"/>
      <c r="BN141" s="674">
        <f t="shared" si="136"/>
        <v>77.669902912621353</v>
      </c>
      <c r="BO141" s="674"/>
      <c r="BP141" s="674">
        <f t="shared" si="137"/>
        <v>77.669902912621353</v>
      </c>
      <c r="BQ141" s="449"/>
      <c r="BR141" s="279"/>
      <c r="BS141" s="279"/>
      <c r="BT141" s="279"/>
      <c r="BU141" s="279"/>
      <c r="BV141" s="279"/>
    </row>
    <row r="142" spans="1:267" x14ac:dyDescent="0.25">
      <c r="A142" s="170">
        <v>2</v>
      </c>
      <c r="B142" s="160" t="s">
        <v>258</v>
      </c>
      <c r="C142" s="148">
        <f>+D142+E142</f>
        <v>614.81200000000001</v>
      </c>
      <c r="D142" s="140"/>
      <c r="E142" s="140">
        <v>614.81200000000001</v>
      </c>
      <c r="F142" s="145">
        <f>+G142+AI142</f>
        <v>0</v>
      </c>
      <c r="G142" s="145">
        <f>SUM(H142:AH142)</f>
        <v>0</v>
      </c>
      <c r="H142" s="141"/>
      <c r="I142" s="141"/>
      <c r="J142" s="141"/>
      <c r="K142" s="141"/>
      <c r="L142" s="141"/>
      <c r="M142" s="141"/>
      <c r="N142" s="141"/>
      <c r="O142" s="141"/>
      <c r="P142" s="141"/>
      <c r="Q142" s="141"/>
      <c r="R142" s="141"/>
      <c r="S142" s="141"/>
      <c r="T142" s="141"/>
      <c r="U142" s="141"/>
      <c r="V142" s="141"/>
      <c r="W142" s="141"/>
      <c r="X142" s="141"/>
      <c r="Y142" s="141"/>
      <c r="Z142" s="141"/>
      <c r="AA142" s="141"/>
      <c r="AB142" s="141"/>
      <c r="AC142" s="141"/>
      <c r="AD142" s="141"/>
      <c r="AE142" s="141"/>
      <c r="AF142" s="141"/>
      <c r="AG142" s="141"/>
      <c r="AH142" s="141"/>
      <c r="AI142" s="145">
        <f>SUM(AJ142:BM142)</f>
        <v>0</v>
      </c>
      <c r="AJ142" s="141"/>
      <c r="AK142" s="141"/>
      <c r="AL142" s="141"/>
      <c r="AM142" s="141"/>
      <c r="AN142" s="141"/>
      <c r="AO142" s="141"/>
      <c r="AP142" s="141"/>
      <c r="AQ142" s="141"/>
      <c r="AR142" s="141"/>
      <c r="AS142" s="141"/>
      <c r="AT142" s="141"/>
      <c r="AU142" s="141"/>
      <c r="AV142" s="141"/>
      <c r="AW142" s="141"/>
      <c r="AX142" s="141"/>
      <c r="AY142" s="141"/>
      <c r="AZ142" s="141"/>
      <c r="BA142" s="141"/>
      <c r="BB142" s="141"/>
      <c r="BC142" s="141"/>
      <c r="BD142" s="141"/>
      <c r="BE142" s="141"/>
      <c r="BF142" s="141"/>
      <c r="BG142" s="141"/>
      <c r="BH142" s="141"/>
      <c r="BI142" s="141"/>
      <c r="BJ142" s="141"/>
      <c r="BK142" s="141"/>
      <c r="BL142" s="141"/>
      <c r="BM142" s="141"/>
      <c r="BN142" s="674">
        <f t="shared" si="136"/>
        <v>0</v>
      </c>
      <c r="BO142" s="674"/>
      <c r="BP142" s="674">
        <f t="shared" si="137"/>
        <v>0</v>
      </c>
      <c r="BQ142" s="449"/>
      <c r="BR142" s="279"/>
      <c r="BS142" s="279"/>
      <c r="BT142" s="279"/>
      <c r="BU142" s="279"/>
      <c r="BV142" s="279"/>
    </row>
    <row r="143" spans="1:267" ht="30" x14ac:dyDescent="0.25">
      <c r="A143" s="170">
        <v>3</v>
      </c>
      <c r="B143" s="160" t="s">
        <v>259</v>
      </c>
      <c r="C143" s="148">
        <f>+D143+E143</f>
        <v>614.81200000000001</v>
      </c>
      <c r="D143" s="140"/>
      <c r="E143" s="140">
        <v>614.81200000000001</v>
      </c>
      <c r="F143" s="145">
        <f>+G143+AI143</f>
        <v>350</v>
      </c>
      <c r="G143" s="145">
        <f>SUM(H143:AH143)</f>
        <v>0</v>
      </c>
      <c r="H143" s="141"/>
      <c r="I143" s="141"/>
      <c r="J143" s="141"/>
      <c r="K143" s="141"/>
      <c r="L143" s="141"/>
      <c r="M143" s="141"/>
      <c r="N143" s="141"/>
      <c r="O143" s="141"/>
      <c r="P143" s="141"/>
      <c r="Q143" s="141"/>
      <c r="R143" s="141"/>
      <c r="S143" s="141"/>
      <c r="T143" s="141"/>
      <c r="U143" s="141"/>
      <c r="V143" s="141"/>
      <c r="W143" s="141"/>
      <c r="X143" s="141"/>
      <c r="Y143" s="141"/>
      <c r="Z143" s="141"/>
      <c r="AA143" s="141"/>
      <c r="AB143" s="141"/>
      <c r="AC143" s="141"/>
      <c r="AD143" s="141"/>
      <c r="AE143" s="141"/>
      <c r="AF143" s="141"/>
      <c r="AG143" s="141"/>
      <c r="AH143" s="141"/>
      <c r="AI143" s="145">
        <f>SUM(AJ143:BM143)</f>
        <v>350</v>
      </c>
      <c r="AJ143" s="141"/>
      <c r="AK143" s="141"/>
      <c r="AL143" s="141"/>
      <c r="AM143" s="141"/>
      <c r="AN143" s="141"/>
      <c r="AO143" s="141"/>
      <c r="AP143" s="141"/>
      <c r="AQ143" s="141"/>
      <c r="AR143" s="141"/>
      <c r="AS143" s="141"/>
      <c r="AT143" s="141"/>
      <c r="AU143" s="141"/>
      <c r="AV143" s="141"/>
      <c r="AW143" s="141"/>
      <c r="AX143" s="141"/>
      <c r="AY143" s="141"/>
      <c r="AZ143" s="141"/>
      <c r="BA143" s="141"/>
      <c r="BB143" s="141"/>
      <c r="BC143" s="141"/>
      <c r="BD143" s="141"/>
      <c r="BE143" s="141"/>
      <c r="BF143" s="141"/>
      <c r="BG143" s="141"/>
      <c r="BH143" s="141">
        <v>350</v>
      </c>
      <c r="BI143" s="141"/>
      <c r="BJ143" s="141"/>
      <c r="BK143" s="141"/>
      <c r="BL143" s="141"/>
      <c r="BM143" s="141"/>
      <c r="BN143" s="674">
        <f t="shared" si="136"/>
        <v>56.927971477459771</v>
      </c>
      <c r="BO143" s="674"/>
      <c r="BP143" s="674">
        <f t="shared" si="137"/>
        <v>56.927971477459771</v>
      </c>
      <c r="BQ143" s="449"/>
      <c r="BR143" s="279"/>
      <c r="BS143" s="279"/>
      <c r="BT143" s="279"/>
      <c r="BU143" s="279"/>
      <c r="BV143" s="279"/>
    </row>
    <row r="144" spans="1:267" x14ac:dyDescent="0.25">
      <c r="A144" s="170">
        <v>4</v>
      </c>
      <c r="B144" s="160" t="s">
        <v>260</v>
      </c>
      <c r="C144" s="148">
        <f>+D144+E144</f>
        <v>614.81200000000001</v>
      </c>
      <c r="D144" s="140"/>
      <c r="E144" s="140">
        <v>614.81200000000001</v>
      </c>
      <c r="F144" s="145">
        <f>+G144+AI144</f>
        <v>450</v>
      </c>
      <c r="G144" s="145">
        <f>SUM(H144:AH144)</f>
        <v>0</v>
      </c>
      <c r="H144" s="141"/>
      <c r="I144" s="141"/>
      <c r="J144" s="141"/>
      <c r="K144" s="141"/>
      <c r="L144" s="141"/>
      <c r="M144" s="141"/>
      <c r="N144" s="141"/>
      <c r="O144" s="141"/>
      <c r="P144" s="141"/>
      <c r="Q144" s="141"/>
      <c r="R144" s="141"/>
      <c r="S144" s="141"/>
      <c r="T144" s="141"/>
      <c r="U144" s="141"/>
      <c r="V144" s="141"/>
      <c r="W144" s="141"/>
      <c r="X144" s="141"/>
      <c r="Y144" s="141"/>
      <c r="Z144" s="141"/>
      <c r="AA144" s="141"/>
      <c r="AB144" s="141"/>
      <c r="AC144" s="141"/>
      <c r="AD144" s="141"/>
      <c r="AE144" s="141"/>
      <c r="AF144" s="141"/>
      <c r="AG144" s="141"/>
      <c r="AH144" s="141"/>
      <c r="AI144" s="145">
        <f>SUM(AJ144:BM144)</f>
        <v>450</v>
      </c>
      <c r="AJ144" s="141"/>
      <c r="AK144" s="141"/>
      <c r="AL144" s="141"/>
      <c r="AM144" s="141"/>
      <c r="AN144" s="141"/>
      <c r="AO144" s="141"/>
      <c r="AP144" s="141"/>
      <c r="AQ144" s="141"/>
      <c r="AR144" s="141"/>
      <c r="AS144" s="141"/>
      <c r="AT144" s="141"/>
      <c r="AU144" s="141"/>
      <c r="AV144" s="141"/>
      <c r="AW144" s="141"/>
      <c r="AX144" s="141"/>
      <c r="AY144" s="141"/>
      <c r="AZ144" s="141"/>
      <c r="BA144" s="141"/>
      <c r="BB144" s="141"/>
      <c r="BC144" s="141"/>
      <c r="BD144" s="141"/>
      <c r="BE144" s="141"/>
      <c r="BF144" s="141"/>
      <c r="BG144" s="141"/>
      <c r="BH144" s="141">
        <v>450</v>
      </c>
      <c r="BI144" s="141"/>
      <c r="BJ144" s="141"/>
      <c r="BK144" s="141"/>
      <c r="BL144" s="141"/>
      <c r="BM144" s="141"/>
      <c r="BN144" s="674">
        <f t="shared" si="136"/>
        <v>73.193106185305425</v>
      </c>
      <c r="BO144" s="674"/>
      <c r="BP144" s="674">
        <f t="shared" si="137"/>
        <v>73.193106185305425</v>
      </c>
      <c r="BQ144" s="449"/>
      <c r="BR144" s="279"/>
      <c r="BS144" s="279"/>
      <c r="BT144" s="279"/>
      <c r="BU144" s="279"/>
      <c r="BV144" s="279"/>
    </row>
    <row r="145" spans="1:267" x14ac:dyDescent="0.25">
      <c r="A145" s="156">
        <v>2</v>
      </c>
      <c r="B145" s="157" t="s">
        <v>106</v>
      </c>
      <c r="C145" s="143">
        <f>+C146</f>
        <v>373.702</v>
      </c>
      <c r="D145" s="143">
        <f t="shared" ref="D145:BM146" si="250">+D146</f>
        <v>373.702</v>
      </c>
      <c r="E145" s="143">
        <f t="shared" si="250"/>
        <v>0</v>
      </c>
      <c r="F145" s="143">
        <f t="shared" si="250"/>
        <v>373.50299999999999</v>
      </c>
      <c r="G145" s="143">
        <f t="shared" si="250"/>
        <v>373.50299999999999</v>
      </c>
      <c r="H145" s="143">
        <f t="shared" si="250"/>
        <v>0</v>
      </c>
      <c r="I145" s="143">
        <f t="shared" si="250"/>
        <v>300</v>
      </c>
      <c r="J145" s="143">
        <f t="shared" si="250"/>
        <v>0</v>
      </c>
      <c r="K145" s="143">
        <f t="shared" si="250"/>
        <v>0</v>
      </c>
      <c r="L145" s="143">
        <f t="shared" si="250"/>
        <v>49.661999999999999</v>
      </c>
      <c r="M145" s="143">
        <f t="shared" si="250"/>
        <v>0</v>
      </c>
      <c r="N145" s="143">
        <f t="shared" si="250"/>
        <v>23.841000000000001</v>
      </c>
      <c r="O145" s="143">
        <f t="shared" si="250"/>
        <v>0</v>
      </c>
      <c r="P145" s="143">
        <f t="shared" si="250"/>
        <v>0</v>
      </c>
      <c r="Q145" s="143">
        <f t="shared" si="250"/>
        <v>0</v>
      </c>
      <c r="R145" s="143">
        <f t="shared" si="250"/>
        <v>0</v>
      </c>
      <c r="S145" s="143">
        <f t="shared" si="250"/>
        <v>0</v>
      </c>
      <c r="T145" s="143">
        <f t="shared" si="250"/>
        <v>0</v>
      </c>
      <c r="U145" s="143">
        <f t="shared" si="250"/>
        <v>0</v>
      </c>
      <c r="V145" s="143">
        <f t="shared" si="250"/>
        <v>0</v>
      </c>
      <c r="W145" s="143">
        <f t="shared" si="250"/>
        <v>0</v>
      </c>
      <c r="X145" s="143">
        <f t="shared" si="250"/>
        <v>0</v>
      </c>
      <c r="Y145" s="143">
        <f t="shared" si="250"/>
        <v>0</v>
      </c>
      <c r="Z145" s="143">
        <f t="shared" si="250"/>
        <v>0</v>
      </c>
      <c r="AA145" s="143">
        <f t="shared" si="250"/>
        <v>0</v>
      </c>
      <c r="AB145" s="143">
        <f t="shared" si="250"/>
        <v>0</v>
      </c>
      <c r="AC145" s="143">
        <f t="shared" si="250"/>
        <v>0</v>
      </c>
      <c r="AD145" s="143">
        <f t="shared" si="250"/>
        <v>0</v>
      </c>
      <c r="AE145" s="143">
        <f t="shared" si="250"/>
        <v>0</v>
      </c>
      <c r="AF145" s="143">
        <f t="shared" si="250"/>
        <v>0</v>
      </c>
      <c r="AG145" s="1097">
        <f t="shared" si="250"/>
        <v>0</v>
      </c>
      <c r="AH145" s="143">
        <f t="shared" si="250"/>
        <v>0</v>
      </c>
      <c r="AI145" s="143">
        <f t="shared" si="250"/>
        <v>0</v>
      </c>
      <c r="AJ145" s="143">
        <f t="shared" si="250"/>
        <v>0</v>
      </c>
      <c r="AK145" s="143">
        <f t="shared" si="250"/>
        <v>0</v>
      </c>
      <c r="AL145" s="143">
        <f t="shared" si="250"/>
        <v>0</v>
      </c>
      <c r="AM145" s="143">
        <f t="shared" si="250"/>
        <v>0</v>
      </c>
      <c r="AN145" s="143">
        <f t="shared" si="250"/>
        <v>0</v>
      </c>
      <c r="AO145" s="143">
        <f t="shared" si="250"/>
        <v>0</v>
      </c>
      <c r="AP145" s="143">
        <f t="shared" si="250"/>
        <v>0</v>
      </c>
      <c r="AQ145" s="143">
        <f t="shared" si="250"/>
        <v>0</v>
      </c>
      <c r="AR145" s="143">
        <f t="shared" si="250"/>
        <v>0</v>
      </c>
      <c r="AS145" s="143">
        <f t="shared" si="250"/>
        <v>0</v>
      </c>
      <c r="AT145" s="143">
        <f t="shared" si="250"/>
        <v>0</v>
      </c>
      <c r="AU145" s="143">
        <f t="shared" si="250"/>
        <v>0</v>
      </c>
      <c r="AV145" s="143">
        <f t="shared" si="250"/>
        <v>0</v>
      </c>
      <c r="AW145" s="143">
        <f t="shared" si="250"/>
        <v>0</v>
      </c>
      <c r="AX145" s="143">
        <f t="shared" si="250"/>
        <v>0</v>
      </c>
      <c r="AY145" s="143">
        <f t="shared" si="250"/>
        <v>0</v>
      </c>
      <c r="AZ145" s="143">
        <f t="shared" si="250"/>
        <v>0</v>
      </c>
      <c r="BA145" s="143">
        <f t="shared" si="250"/>
        <v>0</v>
      </c>
      <c r="BB145" s="143">
        <f t="shared" si="250"/>
        <v>0</v>
      </c>
      <c r="BC145" s="143">
        <f t="shared" si="250"/>
        <v>0</v>
      </c>
      <c r="BD145" s="143">
        <f t="shared" si="250"/>
        <v>0</v>
      </c>
      <c r="BE145" s="143">
        <f t="shared" si="250"/>
        <v>0</v>
      </c>
      <c r="BF145" s="143">
        <f t="shared" si="250"/>
        <v>0</v>
      </c>
      <c r="BG145" s="143">
        <f t="shared" si="250"/>
        <v>0</v>
      </c>
      <c r="BH145" s="143">
        <f t="shared" si="250"/>
        <v>0</v>
      </c>
      <c r="BI145" s="143">
        <f t="shared" si="250"/>
        <v>0</v>
      </c>
      <c r="BJ145" s="143">
        <f t="shared" si="250"/>
        <v>0</v>
      </c>
      <c r="BK145" s="143">
        <f t="shared" si="250"/>
        <v>0</v>
      </c>
      <c r="BL145" s="1097">
        <f t="shared" si="250"/>
        <v>0</v>
      </c>
      <c r="BM145" s="143">
        <f t="shared" si="250"/>
        <v>0</v>
      </c>
      <c r="BN145" s="723">
        <f t="shared" si="136"/>
        <v>99.946749013920183</v>
      </c>
      <c r="BO145" s="723">
        <f>+G145/D145*100</f>
        <v>99.946749013920183</v>
      </c>
      <c r="BP145" s="723"/>
      <c r="BQ145" s="174"/>
      <c r="BR145" s="134"/>
      <c r="BS145" s="134"/>
      <c r="BT145" s="134"/>
      <c r="BU145" s="134"/>
      <c r="BV145" s="134"/>
      <c r="BW145" s="124"/>
      <c r="BX145" s="124"/>
      <c r="BY145" s="124"/>
      <c r="BZ145" s="124"/>
      <c r="CA145" s="124"/>
      <c r="CB145" s="124"/>
      <c r="CC145" s="124"/>
      <c r="CD145" s="124"/>
      <c r="CE145" s="124"/>
      <c r="CF145" s="124"/>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c r="DL145" s="3"/>
      <c r="DM145" s="3"/>
      <c r="DN145" s="3"/>
      <c r="DO145" s="3"/>
      <c r="DP145" s="3"/>
      <c r="DQ145" s="3"/>
      <c r="DR145" s="3"/>
      <c r="DS145" s="3"/>
      <c r="DT145" s="3"/>
      <c r="DU145" s="3"/>
      <c r="DV145" s="3"/>
      <c r="DW145" s="3"/>
      <c r="DX145" s="3"/>
      <c r="DY145" s="3"/>
      <c r="DZ145" s="3"/>
      <c r="EA145" s="3"/>
      <c r="EB145" s="3"/>
      <c r="EC145" s="3"/>
      <c r="ED145" s="3"/>
      <c r="EE145" s="3"/>
      <c r="EF145" s="3"/>
      <c r="EG145" s="3"/>
      <c r="EH145" s="3"/>
      <c r="EI145" s="3"/>
      <c r="EJ145" s="3"/>
      <c r="EK145" s="3"/>
      <c r="EL145" s="3"/>
      <c r="EM145" s="3"/>
      <c r="EN145" s="3"/>
      <c r="EO145" s="3"/>
      <c r="EP145" s="3"/>
      <c r="EQ145" s="3"/>
      <c r="ER145" s="3"/>
      <c r="ES145" s="3"/>
      <c r="ET145" s="3"/>
      <c r="EU145" s="3"/>
      <c r="EV145" s="3"/>
      <c r="EW145" s="3"/>
      <c r="EX145" s="3"/>
      <c r="EY145" s="3"/>
      <c r="EZ145" s="3"/>
      <c r="FA145" s="3"/>
      <c r="FB145" s="3"/>
      <c r="FC145" s="3"/>
      <c r="FD145" s="3"/>
      <c r="FE145" s="3"/>
      <c r="FF145" s="3"/>
      <c r="FG145" s="3"/>
      <c r="FH145" s="3"/>
      <c r="FI145" s="3"/>
      <c r="FJ145" s="3"/>
      <c r="FK145" s="3"/>
      <c r="FL145" s="3"/>
      <c r="FM145" s="3"/>
      <c r="FN145" s="3"/>
      <c r="FO145" s="3"/>
      <c r="FP145" s="3"/>
      <c r="FQ145" s="3"/>
      <c r="FR145" s="3"/>
      <c r="FS145" s="3"/>
      <c r="FT145" s="3"/>
      <c r="FU145" s="3"/>
      <c r="FV145" s="3"/>
      <c r="FW145" s="3"/>
      <c r="FX145" s="3"/>
      <c r="FY145" s="3"/>
      <c r="FZ145" s="3"/>
      <c r="GA145" s="3"/>
      <c r="GB145" s="3"/>
      <c r="GC145" s="3"/>
      <c r="GD145" s="3"/>
      <c r="GE145" s="3"/>
      <c r="GF145" s="3"/>
      <c r="GG145" s="3"/>
      <c r="GH145" s="3"/>
      <c r="GI145" s="3"/>
      <c r="GJ145" s="3"/>
      <c r="GK145" s="3"/>
      <c r="GL145" s="3"/>
      <c r="GM145" s="3"/>
      <c r="GN145" s="3"/>
      <c r="GO145" s="3"/>
      <c r="GP145" s="3"/>
      <c r="GQ145" s="3"/>
      <c r="GR145" s="3"/>
      <c r="GS145" s="3"/>
      <c r="GT145" s="3"/>
      <c r="GU145" s="3"/>
      <c r="GV145" s="3"/>
      <c r="GW145" s="3"/>
      <c r="GX145" s="3"/>
      <c r="GY145" s="3"/>
      <c r="GZ145" s="3"/>
      <c r="HA145" s="3"/>
      <c r="HB145" s="3"/>
      <c r="HC145" s="3"/>
      <c r="HD145" s="3"/>
      <c r="HE145" s="3"/>
      <c r="HF145" s="3"/>
      <c r="HG145" s="3"/>
      <c r="HH145" s="3"/>
      <c r="HI145" s="3"/>
      <c r="HJ145" s="3"/>
      <c r="HK145" s="3"/>
      <c r="HL145" s="3"/>
      <c r="HM145" s="3"/>
      <c r="HN145" s="3"/>
      <c r="HO145" s="3"/>
      <c r="HP145" s="3"/>
      <c r="HQ145" s="3"/>
      <c r="HR145" s="3"/>
      <c r="HS145" s="3"/>
      <c r="HT145" s="3"/>
      <c r="HU145" s="3"/>
      <c r="HV145" s="3"/>
      <c r="HW145" s="3"/>
      <c r="HX145" s="3"/>
      <c r="HY145" s="3"/>
      <c r="HZ145" s="3"/>
      <c r="IA145" s="3"/>
      <c r="IB145" s="3"/>
      <c r="IC145" s="3"/>
      <c r="ID145" s="3"/>
      <c r="IE145" s="3"/>
      <c r="IF145" s="3"/>
      <c r="IG145" s="3"/>
      <c r="IH145" s="3"/>
      <c r="II145" s="3"/>
      <c r="IJ145" s="3"/>
      <c r="IK145" s="3"/>
      <c r="IL145" s="3"/>
      <c r="IM145" s="3"/>
      <c r="IN145" s="3"/>
      <c r="IO145" s="3"/>
      <c r="IP145" s="3"/>
      <c r="IQ145" s="3"/>
      <c r="IR145" s="3"/>
      <c r="IS145" s="3"/>
      <c r="IT145" s="3"/>
      <c r="IU145" s="3"/>
      <c r="IV145" s="3"/>
      <c r="IW145" s="3"/>
      <c r="IX145" s="3"/>
      <c r="IY145" s="3"/>
      <c r="IZ145" s="3"/>
      <c r="JA145" s="3"/>
      <c r="JB145" s="3"/>
      <c r="JC145" s="3"/>
      <c r="JD145" s="3"/>
      <c r="JE145" s="3"/>
      <c r="JF145" s="3"/>
      <c r="JG145" s="3"/>
    </row>
    <row r="146" spans="1:267" x14ac:dyDescent="0.25">
      <c r="A146" s="166" t="s">
        <v>6</v>
      </c>
      <c r="B146" s="168" t="s">
        <v>94</v>
      </c>
      <c r="C146" s="144">
        <f>+C147</f>
        <v>373.702</v>
      </c>
      <c r="D146" s="144">
        <f t="shared" si="250"/>
        <v>373.702</v>
      </c>
      <c r="E146" s="144">
        <f t="shared" si="250"/>
        <v>0</v>
      </c>
      <c r="F146" s="144">
        <f t="shared" si="250"/>
        <v>373.50299999999999</v>
      </c>
      <c r="G146" s="144">
        <f t="shared" si="250"/>
        <v>373.50299999999999</v>
      </c>
      <c r="H146" s="144">
        <f t="shared" si="250"/>
        <v>0</v>
      </c>
      <c r="I146" s="144">
        <f t="shared" si="250"/>
        <v>300</v>
      </c>
      <c r="J146" s="144">
        <f t="shared" si="250"/>
        <v>0</v>
      </c>
      <c r="K146" s="144">
        <f t="shared" si="250"/>
        <v>0</v>
      </c>
      <c r="L146" s="144">
        <f t="shared" si="250"/>
        <v>49.661999999999999</v>
      </c>
      <c r="M146" s="144">
        <f t="shared" si="250"/>
        <v>0</v>
      </c>
      <c r="N146" s="144">
        <f t="shared" si="250"/>
        <v>23.841000000000001</v>
      </c>
      <c r="O146" s="144">
        <f t="shared" si="250"/>
        <v>0</v>
      </c>
      <c r="P146" s="144">
        <f t="shared" si="250"/>
        <v>0</v>
      </c>
      <c r="Q146" s="144">
        <f t="shared" si="250"/>
        <v>0</v>
      </c>
      <c r="R146" s="144">
        <f t="shared" si="250"/>
        <v>0</v>
      </c>
      <c r="S146" s="144">
        <f t="shared" si="250"/>
        <v>0</v>
      </c>
      <c r="T146" s="144">
        <f t="shared" si="250"/>
        <v>0</v>
      </c>
      <c r="U146" s="144">
        <f t="shared" si="250"/>
        <v>0</v>
      </c>
      <c r="V146" s="144">
        <f t="shared" si="250"/>
        <v>0</v>
      </c>
      <c r="W146" s="144">
        <f t="shared" si="250"/>
        <v>0</v>
      </c>
      <c r="X146" s="144">
        <f t="shared" si="250"/>
        <v>0</v>
      </c>
      <c r="Y146" s="144">
        <f t="shared" si="250"/>
        <v>0</v>
      </c>
      <c r="Z146" s="144">
        <f t="shared" si="250"/>
        <v>0</v>
      </c>
      <c r="AA146" s="144">
        <f t="shared" si="250"/>
        <v>0</v>
      </c>
      <c r="AB146" s="144">
        <f t="shared" si="250"/>
        <v>0</v>
      </c>
      <c r="AC146" s="144">
        <f t="shared" si="250"/>
        <v>0</v>
      </c>
      <c r="AD146" s="144">
        <f t="shared" si="250"/>
        <v>0</v>
      </c>
      <c r="AE146" s="144">
        <f t="shared" si="250"/>
        <v>0</v>
      </c>
      <c r="AF146" s="144">
        <f t="shared" si="250"/>
        <v>0</v>
      </c>
      <c r="AG146" s="144">
        <f t="shared" si="250"/>
        <v>0</v>
      </c>
      <c r="AH146" s="144">
        <f t="shared" si="250"/>
        <v>0</v>
      </c>
      <c r="AI146" s="144">
        <f t="shared" si="250"/>
        <v>0</v>
      </c>
      <c r="AJ146" s="144">
        <f t="shared" si="250"/>
        <v>0</v>
      </c>
      <c r="AK146" s="144">
        <f t="shared" si="250"/>
        <v>0</v>
      </c>
      <c r="AL146" s="144">
        <f t="shared" si="250"/>
        <v>0</v>
      </c>
      <c r="AM146" s="144">
        <f t="shared" si="250"/>
        <v>0</v>
      </c>
      <c r="AN146" s="144">
        <f t="shared" si="250"/>
        <v>0</v>
      </c>
      <c r="AO146" s="144">
        <f t="shared" si="250"/>
        <v>0</v>
      </c>
      <c r="AP146" s="144">
        <f t="shared" si="250"/>
        <v>0</v>
      </c>
      <c r="AQ146" s="144">
        <f t="shared" si="250"/>
        <v>0</v>
      </c>
      <c r="AR146" s="144">
        <f t="shared" si="250"/>
        <v>0</v>
      </c>
      <c r="AS146" s="144">
        <f t="shared" si="250"/>
        <v>0</v>
      </c>
      <c r="AT146" s="144">
        <f t="shared" si="250"/>
        <v>0</v>
      </c>
      <c r="AU146" s="144">
        <f t="shared" si="250"/>
        <v>0</v>
      </c>
      <c r="AV146" s="144">
        <f t="shared" si="250"/>
        <v>0</v>
      </c>
      <c r="AW146" s="144">
        <f t="shared" si="250"/>
        <v>0</v>
      </c>
      <c r="AX146" s="144">
        <f t="shared" si="250"/>
        <v>0</v>
      </c>
      <c r="AY146" s="144">
        <f t="shared" si="250"/>
        <v>0</v>
      </c>
      <c r="AZ146" s="144">
        <f t="shared" si="250"/>
        <v>0</v>
      </c>
      <c r="BA146" s="144">
        <f t="shared" si="250"/>
        <v>0</v>
      </c>
      <c r="BB146" s="144">
        <f t="shared" si="250"/>
        <v>0</v>
      </c>
      <c r="BC146" s="144">
        <f t="shared" si="250"/>
        <v>0</v>
      </c>
      <c r="BD146" s="144">
        <f t="shared" si="250"/>
        <v>0</v>
      </c>
      <c r="BE146" s="144">
        <f t="shared" si="250"/>
        <v>0</v>
      </c>
      <c r="BF146" s="144">
        <f t="shared" si="250"/>
        <v>0</v>
      </c>
      <c r="BG146" s="144">
        <f t="shared" si="250"/>
        <v>0</v>
      </c>
      <c r="BH146" s="144">
        <f t="shared" si="250"/>
        <v>0</v>
      </c>
      <c r="BI146" s="144">
        <f t="shared" si="250"/>
        <v>0</v>
      </c>
      <c r="BJ146" s="144">
        <f t="shared" si="250"/>
        <v>0</v>
      </c>
      <c r="BK146" s="144">
        <f t="shared" si="250"/>
        <v>0</v>
      </c>
      <c r="BL146" s="144">
        <f t="shared" si="250"/>
        <v>0</v>
      </c>
      <c r="BM146" s="144">
        <f t="shared" si="250"/>
        <v>0</v>
      </c>
      <c r="BN146" s="723">
        <f t="shared" si="136"/>
        <v>99.946749013920183</v>
      </c>
      <c r="BO146" s="723">
        <f>+G146/D146*100</f>
        <v>99.946749013920183</v>
      </c>
      <c r="BP146" s="723"/>
      <c r="BQ146" s="169"/>
      <c r="BR146" s="135"/>
      <c r="BS146" s="135"/>
      <c r="BT146" s="135"/>
      <c r="BU146" s="135"/>
      <c r="BV146" s="135"/>
      <c r="BW146" s="130"/>
      <c r="BX146" s="130"/>
      <c r="BY146" s="130"/>
      <c r="BZ146" s="130"/>
      <c r="CA146" s="130"/>
      <c r="CB146" s="130"/>
      <c r="CC146" s="130"/>
      <c r="CD146" s="130"/>
      <c r="CE146" s="130"/>
      <c r="CF146" s="130"/>
      <c r="CG146" s="131"/>
      <c r="CH146" s="131"/>
      <c r="CI146" s="131"/>
      <c r="CJ146" s="131"/>
      <c r="CK146" s="131"/>
      <c r="CL146" s="131"/>
      <c r="CM146" s="131"/>
      <c r="CN146" s="131"/>
      <c r="CO146" s="131"/>
      <c r="CP146" s="131"/>
      <c r="CQ146" s="131"/>
      <c r="CR146" s="131"/>
      <c r="CS146" s="131"/>
      <c r="CT146" s="131"/>
      <c r="CU146" s="131"/>
      <c r="CV146" s="131"/>
      <c r="CW146" s="131"/>
      <c r="CX146" s="131"/>
      <c r="CY146" s="131"/>
      <c r="CZ146" s="131"/>
      <c r="DA146" s="131"/>
      <c r="DB146" s="131"/>
      <c r="DC146" s="131"/>
      <c r="DD146" s="131"/>
      <c r="DE146" s="131"/>
      <c r="DF146" s="131"/>
      <c r="DG146" s="131"/>
      <c r="DH146" s="131"/>
      <c r="DI146" s="131"/>
      <c r="DJ146" s="131"/>
      <c r="DK146" s="131"/>
      <c r="DL146" s="131"/>
      <c r="DM146" s="131"/>
      <c r="DN146" s="131"/>
      <c r="DO146" s="131"/>
      <c r="DP146" s="131"/>
      <c r="DQ146" s="131"/>
      <c r="DR146" s="131"/>
      <c r="DS146" s="131"/>
      <c r="DT146" s="131"/>
      <c r="DU146" s="131"/>
      <c r="DV146" s="131"/>
      <c r="DW146" s="131"/>
      <c r="DX146" s="131"/>
      <c r="DY146" s="131"/>
      <c r="DZ146" s="131"/>
      <c r="EA146" s="131"/>
      <c r="EB146" s="131"/>
      <c r="EC146" s="131"/>
      <c r="ED146" s="131"/>
      <c r="EE146" s="131"/>
      <c r="EF146" s="131"/>
      <c r="EG146" s="131"/>
      <c r="EH146" s="131"/>
      <c r="EI146" s="131"/>
      <c r="EJ146" s="131"/>
      <c r="EK146" s="131"/>
      <c r="EL146" s="131"/>
      <c r="EM146" s="131"/>
      <c r="EN146" s="131"/>
      <c r="EO146" s="131"/>
      <c r="EP146" s="131"/>
      <c r="EQ146" s="131"/>
      <c r="ER146" s="131"/>
      <c r="ES146" s="131"/>
      <c r="ET146" s="131"/>
      <c r="EU146" s="131"/>
      <c r="EV146" s="131"/>
      <c r="EW146" s="131"/>
      <c r="EX146" s="131"/>
      <c r="EY146" s="131"/>
      <c r="EZ146" s="131"/>
      <c r="FA146" s="131"/>
      <c r="FB146" s="131"/>
      <c r="FC146" s="131"/>
      <c r="FD146" s="131"/>
      <c r="FE146" s="131"/>
      <c r="FF146" s="131"/>
      <c r="FG146" s="131"/>
      <c r="FH146" s="131"/>
      <c r="FI146" s="131"/>
      <c r="FJ146" s="131"/>
      <c r="FK146" s="131"/>
      <c r="FL146" s="131"/>
      <c r="FM146" s="131"/>
      <c r="FN146" s="131"/>
      <c r="FO146" s="131"/>
      <c r="FP146" s="131"/>
      <c r="FQ146" s="131"/>
      <c r="FR146" s="131"/>
      <c r="FS146" s="131"/>
      <c r="FT146" s="131"/>
      <c r="FU146" s="131"/>
      <c r="FV146" s="131"/>
      <c r="FW146" s="131"/>
      <c r="FX146" s="131"/>
      <c r="FY146" s="131"/>
      <c r="FZ146" s="131"/>
      <c r="GA146" s="131"/>
      <c r="GB146" s="131"/>
      <c r="GC146" s="131"/>
      <c r="GD146" s="131"/>
      <c r="GE146" s="131"/>
      <c r="GF146" s="131"/>
      <c r="GG146" s="131"/>
      <c r="GH146" s="131"/>
      <c r="GI146" s="131"/>
      <c r="GJ146" s="131"/>
      <c r="GK146" s="131"/>
      <c r="GL146" s="131"/>
      <c r="GM146" s="131"/>
      <c r="GN146" s="131"/>
      <c r="GO146" s="131"/>
      <c r="GP146" s="131"/>
      <c r="GQ146" s="131"/>
      <c r="GR146" s="131"/>
      <c r="GS146" s="131"/>
      <c r="GT146" s="131"/>
      <c r="GU146" s="131"/>
      <c r="GV146" s="131"/>
      <c r="GW146" s="131"/>
      <c r="GX146" s="131"/>
      <c r="GY146" s="131"/>
      <c r="GZ146" s="131"/>
      <c r="HA146" s="131"/>
      <c r="HB146" s="131"/>
      <c r="HC146" s="131"/>
      <c r="HD146" s="131"/>
      <c r="HE146" s="131"/>
      <c r="HF146" s="131"/>
      <c r="HG146" s="131"/>
      <c r="HH146" s="131"/>
      <c r="HI146" s="131"/>
      <c r="HJ146" s="131"/>
      <c r="HK146" s="131"/>
      <c r="HL146" s="131"/>
      <c r="HM146" s="131"/>
      <c r="HN146" s="131"/>
      <c r="HO146" s="131"/>
      <c r="HP146" s="131"/>
      <c r="HQ146" s="131"/>
      <c r="HR146" s="131"/>
      <c r="HS146" s="131"/>
      <c r="HT146" s="131"/>
      <c r="HU146" s="131"/>
      <c r="HV146" s="131"/>
      <c r="HW146" s="131"/>
      <c r="HX146" s="131"/>
      <c r="HY146" s="131"/>
      <c r="HZ146" s="131"/>
      <c r="IA146" s="131"/>
      <c r="IB146" s="131"/>
      <c r="IC146" s="131"/>
      <c r="ID146" s="131"/>
      <c r="IE146" s="131"/>
      <c r="IF146" s="131"/>
      <c r="IG146" s="131"/>
      <c r="IH146" s="131"/>
      <c r="II146" s="131"/>
      <c r="IJ146" s="131"/>
      <c r="IK146" s="131"/>
      <c r="IL146" s="131"/>
      <c r="IM146" s="131"/>
      <c r="IN146" s="131"/>
      <c r="IO146" s="131"/>
      <c r="IP146" s="131"/>
      <c r="IQ146" s="131"/>
      <c r="IR146" s="131"/>
      <c r="IS146" s="131"/>
      <c r="IT146" s="131"/>
      <c r="IU146" s="131"/>
      <c r="IV146" s="131"/>
      <c r="IW146" s="131"/>
      <c r="IX146" s="131"/>
      <c r="IY146" s="131"/>
      <c r="IZ146" s="131"/>
      <c r="JA146" s="131"/>
      <c r="JB146" s="131"/>
      <c r="JC146" s="131"/>
      <c r="JD146" s="131"/>
      <c r="JE146" s="131"/>
      <c r="JF146" s="131"/>
      <c r="JG146" s="131"/>
    </row>
    <row r="147" spans="1:267" s="25" customFormat="1" x14ac:dyDescent="0.25">
      <c r="A147" s="616">
        <v>1</v>
      </c>
      <c r="B147" s="601" t="s">
        <v>69</v>
      </c>
      <c r="C147" s="148">
        <f>+D147+E147</f>
        <v>373.702</v>
      </c>
      <c r="D147" s="148">
        <v>373.702</v>
      </c>
      <c r="E147" s="361"/>
      <c r="F147" s="382">
        <f>+G147+AI147</f>
        <v>373.50299999999999</v>
      </c>
      <c r="G147" s="382">
        <f>SUM(H147:AH147)</f>
        <v>373.50299999999999</v>
      </c>
      <c r="H147" s="361"/>
      <c r="I147" s="361">
        <v>300</v>
      </c>
      <c r="J147" s="361"/>
      <c r="K147" s="361"/>
      <c r="L147" s="361">
        <v>49.661999999999999</v>
      </c>
      <c r="M147" s="361"/>
      <c r="N147" s="361">
        <v>23.841000000000001</v>
      </c>
      <c r="O147" s="361"/>
      <c r="P147" s="361"/>
      <c r="Q147" s="361"/>
      <c r="R147" s="361"/>
      <c r="S147" s="361"/>
      <c r="T147" s="361"/>
      <c r="U147" s="361"/>
      <c r="V147" s="361"/>
      <c r="W147" s="361"/>
      <c r="X147" s="361"/>
      <c r="Y147" s="361"/>
      <c r="Z147" s="361"/>
      <c r="AA147" s="361"/>
      <c r="AB147" s="361"/>
      <c r="AC147" s="361"/>
      <c r="AD147" s="361"/>
      <c r="AE147" s="361"/>
      <c r="AF147" s="361"/>
      <c r="AG147" s="361"/>
      <c r="AH147" s="361"/>
      <c r="AI147" s="382">
        <f>SUM(AJ147:BM147)</f>
        <v>0</v>
      </c>
      <c r="AJ147" s="361"/>
      <c r="AK147" s="361"/>
      <c r="AL147" s="361"/>
      <c r="AM147" s="361"/>
      <c r="AN147" s="361"/>
      <c r="AO147" s="361"/>
      <c r="AP147" s="361"/>
      <c r="AQ147" s="361"/>
      <c r="AR147" s="361"/>
      <c r="AS147" s="361"/>
      <c r="AT147" s="361"/>
      <c r="AU147" s="361"/>
      <c r="AV147" s="361"/>
      <c r="AW147" s="361"/>
      <c r="AX147" s="361"/>
      <c r="AY147" s="361"/>
      <c r="AZ147" s="361"/>
      <c r="BA147" s="361"/>
      <c r="BB147" s="361"/>
      <c r="BC147" s="361"/>
      <c r="BD147" s="361"/>
      <c r="BE147" s="361"/>
      <c r="BF147" s="361"/>
      <c r="BG147" s="361"/>
      <c r="BH147" s="361"/>
      <c r="BI147" s="361"/>
      <c r="BJ147" s="361"/>
      <c r="BK147" s="361"/>
      <c r="BL147" s="361"/>
      <c r="BM147" s="361"/>
      <c r="BN147" s="725">
        <f t="shared" ref="BN147:BN183" si="251">+F147/C147*100</f>
        <v>99.946749013920183</v>
      </c>
      <c r="BO147" s="725">
        <f>+G147/D147*100</f>
        <v>99.946749013920183</v>
      </c>
      <c r="BP147" s="725"/>
      <c r="BQ147" s="610"/>
      <c r="BR147" s="619"/>
      <c r="BS147" s="619"/>
      <c r="BT147" s="619"/>
      <c r="BU147" s="619"/>
      <c r="BV147" s="619"/>
      <c r="BW147" s="604"/>
      <c r="BX147" s="604"/>
      <c r="BY147" s="604"/>
      <c r="BZ147" s="604"/>
      <c r="CA147" s="604"/>
      <c r="CB147" s="604"/>
      <c r="CC147" s="604"/>
      <c r="CD147" s="604"/>
      <c r="CE147" s="604"/>
      <c r="CF147" s="604"/>
    </row>
    <row r="148" spans="1:267" s="131" customFormat="1" x14ac:dyDescent="0.25">
      <c r="A148" s="715">
        <v>3</v>
      </c>
      <c r="B148" s="751" t="s">
        <v>638</v>
      </c>
      <c r="C148" s="271">
        <f t="shared" ref="C148:BM148" si="252">+C149</f>
        <v>232.79499999999999</v>
      </c>
      <c r="D148" s="271">
        <f t="shared" si="252"/>
        <v>0</v>
      </c>
      <c r="E148" s="271">
        <f t="shared" si="252"/>
        <v>232.79499999999999</v>
      </c>
      <c r="F148" s="271">
        <f t="shared" si="252"/>
        <v>0</v>
      </c>
      <c r="G148" s="271">
        <f t="shared" si="252"/>
        <v>0</v>
      </c>
      <c r="H148" s="271">
        <f t="shared" si="252"/>
        <v>0</v>
      </c>
      <c r="I148" s="271">
        <f t="shared" si="252"/>
        <v>0</v>
      </c>
      <c r="J148" s="271">
        <f t="shared" si="252"/>
        <v>0</v>
      </c>
      <c r="K148" s="271">
        <f t="shared" si="252"/>
        <v>0</v>
      </c>
      <c r="L148" s="271">
        <f t="shared" si="252"/>
        <v>0</v>
      </c>
      <c r="M148" s="271">
        <f t="shared" si="252"/>
        <v>0</v>
      </c>
      <c r="N148" s="271">
        <f t="shared" si="252"/>
        <v>0</v>
      </c>
      <c r="O148" s="271">
        <f t="shared" si="252"/>
        <v>0</v>
      </c>
      <c r="P148" s="271">
        <f t="shared" si="252"/>
        <v>0</v>
      </c>
      <c r="Q148" s="271">
        <f t="shared" si="252"/>
        <v>0</v>
      </c>
      <c r="R148" s="271">
        <f t="shared" si="252"/>
        <v>0</v>
      </c>
      <c r="S148" s="271">
        <f t="shared" si="252"/>
        <v>0</v>
      </c>
      <c r="T148" s="271">
        <f t="shared" si="252"/>
        <v>0</v>
      </c>
      <c r="U148" s="271">
        <f t="shared" si="252"/>
        <v>0</v>
      </c>
      <c r="V148" s="271">
        <f t="shared" si="252"/>
        <v>0</v>
      </c>
      <c r="W148" s="271">
        <f t="shared" si="252"/>
        <v>0</v>
      </c>
      <c r="X148" s="271">
        <f t="shared" si="252"/>
        <v>0</v>
      </c>
      <c r="Y148" s="271">
        <f t="shared" si="252"/>
        <v>0</v>
      </c>
      <c r="Z148" s="271">
        <f t="shared" si="252"/>
        <v>0</v>
      </c>
      <c r="AA148" s="271">
        <f t="shared" si="252"/>
        <v>0</v>
      </c>
      <c r="AB148" s="271">
        <f t="shared" si="252"/>
        <v>0</v>
      </c>
      <c r="AC148" s="271">
        <f t="shared" si="252"/>
        <v>0</v>
      </c>
      <c r="AD148" s="271">
        <f t="shared" si="252"/>
        <v>0</v>
      </c>
      <c r="AE148" s="271">
        <f t="shared" si="252"/>
        <v>0</v>
      </c>
      <c r="AF148" s="271">
        <f t="shared" si="252"/>
        <v>0</v>
      </c>
      <c r="AG148" s="271">
        <f t="shared" si="252"/>
        <v>0</v>
      </c>
      <c r="AH148" s="271">
        <f t="shared" si="252"/>
        <v>0</v>
      </c>
      <c r="AI148" s="271">
        <f t="shared" si="252"/>
        <v>0</v>
      </c>
      <c r="AJ148" s="271">
        <f t="shared" si="252"/>
        <v>0</v>
      </c>
      <c r="AK148" s="271">
        <f t="shared" si="252"/>
        <v>0</v>
      </c>
      <c r="AL148" s="271">
        <f t="shared" si="252"/>
        <v>0</v>
      </c>
      <c r="AM148" s="271">
        <f t="shared" si="252"/>
        <v>0</v>
      </c>
      <c r="AN148" s="271">
        <f t="shared" si="252"/>
        <v>0</v>
      </c>
      <c r="AO148" s="271">
        <f t="shared" si="252"/>
        <v>0</v>
      </c>
      <c r="AP148" s="271">
        <f t="shared" si="252"/>
        <v>0</v>
      </c>
      <c r="AQ148" s="271">
        <f t="shared" si="252"/>
        <v>0</v>
      </c>
      <c r="AR148" s="271">
        <f t="shared" si="252"/>
        <v>0</v>
      </c>
      <c r="AS148" s="271">
        <f t="shared" si="252"/>
        <v>0</v>
      </c>
      <c r="AT148" s="271">
        <f t="shared" si="252"/>
        <v>0</v>
      </c>
      <c r="AU148" s="271">
        <f t="shared" si="252"/>
        <v>0</v>
      </c>
      <c r="AV148" s="271">
        <f t="shared" si="252"/>
        <v>0</v>
      </c>
      <c r="AW148" s="271">
        <f t="shared" si="252"/>
        <v>0</v>
      </c>
      <c r="AX148" s="271">
        <f t="shared" si="252"/>
        <v>0</v>
      </c>
      <c r="AY148" s="271">
        <f t="shared" si="252"/>
        <v>0</v>
      </c>
      <c r="AZ148" s="271">
        <f t="shared" si="252"/>
        <v>0</v>
      </c>
      <c r="BA148" s="271">
        <f t="shared" si="252"/>
        <v>0</v>
      </c>
      <c r="BB148" s="271">
        <f t="shared" si="252"/>
        <v>0</v>
      </c>
      <c r="BC148" s="271">
        <f t="shared" si="252"/>
        <v>0</v>
      </c>
      <c r="BD148" s="271">
        <f t="shared" si="252"/>
        <v>0</v>
      </c>
      <c r="BE148" s="271">
        <f t="shared" si="252"/>
        <v>0</v>
      </c>
      <c r="BF148" s="271">
        <f t="shared" si="252"/>
        <v>0</v>
      </c>
      <c r="BG148" s="271">
        <f t="shared" si="252"/>
        <v>0</v>
      </c>
      <c r="BH148" s="271">
        <f t="shared" si="252"/>
        <v>0</v>
      </c>
      <c r="BI148" s="271">
        <f t="shared" si="252"/>
        <v>0</v>
      </c>
      <c r="BJ148" s="271">
        <f t="shared" si="252"/>
        <v>0</v>
      </c>
      <c r="BK148" s="271">
        <f t="shared" si="252"/>
        <v>0</v>
      </c>
      <c r="BL148" s="271">
        <f t="shared" si="252"/>
        <v>0</v>
      </c>
      <c r="BM148" s="271">
        <f t="shared" si="252"/>
        <v>0</v>
      </c>
      <c r="BN148" s="675">
        <f>+F148/C148*100</f>
        <v>0</v>
      </c>
      <c r="BO148" s="675"/>
      <c r="BP148" s="675">
        <f>+AI148/E148*100</f>
        <v>0</v>
      </c>
      <c r="BQ148" s="177"/>
      <c r="BR148" s="130"/>
      <c r="BS148" s="130"/>
      <c r="BT148" s="130"/>
      <c r="BU148" s="130"/>
      <c r="BV148" s="130"/>
      <c r="BW148" s="130"/>
      <c r="BX148" s="130"/>
      <c r="BY148" s="130"/>
      <c r="BZ148" s="130"/>
      <c r="CA148" s="130"/>
      <c r="CB148" s="130"/>
      <c r="CC148" s="130"/>
      <c r="CD148" s="130"/>
      <c r="CE148" s="130"/>
      <c r="CF148" s="130"/>
    </row>
    <row r="149" spans="1:267" s="131" customFormat="1" ht="30" x14ac:dyDescent="0.25">
      <c r="A149" s="159" t="s">
        <v>6</v>
      </c>
      <c r="B149" s="752" t="s">
        <v>639</v>
      </c>
      <c r="C149" s="140">
        <f>+D149+E149</f>
        <v>232.79499999999999</v>
      </c>
      <c r="D149" s="140"/>
      <c r="E149" s="141">
        <f>+E150</f>
        <v>232.79499999999999</v>
      </c>
      <c r="F149" s="145">
        <f>+G149+AI149</f>
        <v>0</v>
      </c>
      <c r="G149" s="145">
        <f>SUM(H149:AH149)</f>
        <v>0</v>
      </c>
      <c r="H149" s="150"/>
      <c r="I149" s="150"/>
      <c r="J149" s="150"/>
      <c r="K149" s="150"/>
      <c r="L149" s="150"/>
      <c r="M149" s="150"/>
      <c r="N149" s="151"/>
      <c r="O149" s="150"/>
      <c r="P149" s="150"/>
      <c r="Q149" s="150"/>
      <c r="R149" s="150"/>
      <c r="S149" s="150"/>
      <c r="T149" s="150"/>
      <c r="U149" s="150"/>
      <c r="V149" s="150"/>
      <c r="W149" s="150"/>
      <c r="X149" s="150"/>
      <c r="Y149" s="150"/>
      <c r="Z149" s="150"/>
      <c r="AA149" s="150"/>
      <c r="AB149" s="150"/>
      <c r="AC149" s="150"/>
      <c r="AD149" s="150"/>
      <c r="AE149" s="150"/>
      <c r="AF149" s="150"/>
      <c r="AG149" s="150"/>
      <c r="AH149" s="150"/>
      <c r="AI149" s="145">
        <f>SUM(AJ149:BM149)</f>
        <v>0</v>
      </c>
      <c r="AJ149" s="150"/>
      <c r="AK149" s="150"/>
      <c r="AL149" s="150"/>
      <c r="AM149" s="150"/>
      <c r="AN149" s="150"/>
      <c r="AO149" s="150"/>
      <c r="AP149" s="150"/>
      <c r="AQ149" s="150"/>
      <c r="AR149" s="150"/>
      <c r="AS149" s="150"/>
      <c r="AT149" s="150"/>
      <c r="AU149" s="150"/>
      <c r="AV149" s="150"/>
      <c r="AW149" s="150"/>
      <c r="AX149" s="150"/>
      <c r="AY149" s="150"/>
      <c r="AZ149" s="150"/>
      <c r="BA149" s="150"/>
      <c r="BB149" s="150"/>
      <c r="BC149" s="150"/>
      <c r="BD149" s="150"/>
      <c r="BE149" s="150"/>
      <c r="BF149" s="150"/>
      <c r="BG149" s="150"/>
      <c r="BH149" s="150"/>
      <c r="BI149" s="150"/>
      <c r="BJ149" s="150"/>
      <c r="BK149" s="150"/>
      <c r="BL149" s="150"/>
      <c r="BM149" s="150"/>
      <c r="BN149" s="674">
        <f>+F149/C149*100</f>
        <v>0</v>
      </c>
      <c r="BO149" s="674"/>
      <c r="BP149" s="674">
        <f>+AI149/E149*100</f>
        <v>0</v>
      </c>
      <c r="BQ149" s="177"/>
      <c r="BR149" s="130"/>
      <c r="BS149" s="130"/>
      <c r="BT149" s="130"/>
      <c r="BU149" s="130"/>
      <c r="BV149" s="130"/>
      <c r="BW149" s="130"/>
      <c r="BX149" s="130"/>
      <c r="BY149" s="130"/>
      <c r="BZ149" s="130"/>
      <c r="CA149" s="130"/>
      <c r="CB149" s="130"/>
      <c r="CC149" s="130"/>
      <c r="CD149" s="130"/>
      <c r="CE149" s="130"/>
      <c r="CF149" s="130"/>
    </row>
    <row r="150" spans="1:267" s="131" customFormat="1" x14ac:dyDescent="0.25">
      <c r="A150" s="159"/>
      <c r="B150" s="183" t="s">
        <v>105</v>
      </c>
      <c r="C150" s="140">
        <f>+D150+E150</f>
        <v>232.79499999999999</v>
      </c>
      <c r="D150" s="151"/>
      <c r="E150" s="151">
        <v>232.79499999999999</v>
      </c>
      <c r="F150" s="145">
        <f>+G150+AI150</f>
        <v>0</v>
      </c>
      <c r="G150" s="145">
        <f>SUM(H150:AH150)</f>
        <v>0</v>
      </c>
      <c r="H150" s="150"/>
      <c r="I150" s="150"/>
      <c r="J150" s="150"/>
      <c r="K150" s="150"/>
      <c r="L150" s="150"/>
      <c r="M150" s="150"/>
      <c r="N150" s="151"/>
      <c r="O150" s="150"/>
      <c r="P150" s="150"/>
      <c r="Q150" s="150"/>
      <c r="R150" s="150"/>
      <c r="S150" s="150"/>
      <c r="T150" s="150"/>
      <c r="U150" s="150"/>
      <c r="V150" s="150"/>
      <c r="W150" s="150"/>
      <c r="X150" s="150"/>
      <c r="Y150" s="150"/>
      <c r="Z150" s="150"/>
      <c r="AA150" s="150"/>
      <c r="AB150" s="150"/>
      <c r="AC150" s="150"/>
      <c r="AD150" s="150"/>
      <c r="AE150" s="150"/>
      <c r="AF150" s="150"/>
      <c r="AG150" s="150"/>
      <c r="AH150" s="150"/>
      <c r="AI150" s="145">
        <f>SUM(AJ150:BM150)</f>
        <v>0</v>
      </c>
      <c r="AJ150" s="150"/>
      <c r="AK150" s="150"/>
      <c r="AL150" s="150"/>
      <c r="AM150" s="150"/>
      <c r="AN150" s="150"/>
      <c r="AO150" s="150"/>
      <c r="AP150" s="150"/>
      <c r="AQ150" s="150"/>
      <c r="AR150" s="150"/>
      <c r="AS150" s="150"/>
      <c r="AT150" s="150"/>
      <c r="AU150" s="150"/>
      <c r="AV150" s="150"/>
      <c r="AW150" s="150"/>
      <c r="AX150" s="150"/>
      <c r="AY150" s="150"/>
      <c r="AZ150" s="150"/>
      <c r="BA150" s="150"/>
      <c r="BB150" s="150"/>
      <c r="BC150" s="150"/>
      <c r="BD150" s="150"/>
      <c r="BE150" s="150"/>
      <c r="BF150" s="150"/>
      <c r="BG150" s="150"/>
      <c r="BH150" s="150"/>
      <c r="BI150" s="150"/>
      <c r="BJ150" s="150"/>
      <c r="BK150" s="150"/>
      <c r="BL150" s="150"/>
      <c r="BM150" s="150"/>
      <c r="BN150" s="674">
        <f>+F150/C150*100</f>
        <v>0</v>
      </c>
      <c r="BO150" s="674"/>
      <c r="BP150" s="674">
        <f>+AI150/E150*100</f>
        <v>0</v>
      </c>
      <c r="BQ150" s="177"/>
      <c r="BR150" s="130"/>
      <c r="BS150" s="130"/>
      <c r="BT150" s="130"/>
      <c r="BU150" s="130"/>
      <c r="BV150" s="130"/>
      <c r="BW150" s="130"/>
      <c r="BX150" s="130"/>
      <c r="BY150" s="130"/>
      <c r="BZ150" s="130"/>
      <c r="CA150" s="130"/>
      <c r="CB150" s="130"/>
      <c r="CC150" s="130"/>
      <c r="CD150" s="130"/>
      <c r="CE150" s="130"/>
      <c r="CF150" s="130"/>
    </row>
    <row r="151" spans="1:267" x14ac:dyDescent="0.25">
      <c r="A151" s="154" t="s">
        <v>118</v>
      </c>
      <c r="B151" s="161" t="s">
        <v>121</v>
      </c>
      <c r="C151" s="142">
        <f>+C152+C158+C160</f>
        <v>4030.6219999999998</v>
      </c>
      <c r="D151" s="142">
        <f t="shared" ref="D151:BM151" si="253">+D152+D158+D160</f>
        <v>1933.473</v>
      </c>
      <c r="E151" s="142">
        <f t="shared" si="253"/>
        <v>2097.1489999999999</v>
      </c>
      <c r="F151" s="142">
        <f t="shared" si="253"/>
        <v>2858.8970000000004</v>
      </c>
      <c r="G151" s="142">
        <f t="shared" si="253"/>
        <v>1925.827</v>
      </c>
      <c r="H151" s="142">
        <f t="shared" si="253"/>
        <v>0</v>
      </c>
      <c r="I151" s="142">
        <f t="shared" si="253"/>
        <v>0</v>
      </c>
      <c r="J151" s="142">
        <f t="shared" si="253"/>
        <v>0</v>
      </c>
      <c r="K151" s="142">
        <f t="shared" si="253"/>
        <v>0</v>
      </c>
      <c r="L151" s="142">
        <f t="shared" si="253"/>
        <v>0</v>
      </c>
      <c r="M151" s="142">
        <f t="shared" si="253"/>
        <v>0</v>
      </c>
      <c r="N151" s="142">
        <f t="shared" si="253"/>
        <v>1872.087</v>
      </c>
      <c r="O151" s="142">
        <f t="shared" si="253"/>
        <v>0</v>
      </c>
      <c r="P151" s="142">
        <f t="shared" si="253"/>
        <v>0</v>
      </c>
      <c r="Q151" s="142">
        <f t="shared" si="253"/>
        <v>0</v>
      </c>
      <c r="R151" s="142">
        <f t="shared" si="253"/>
        <v>53.739999999999995</v>
      </c>
      <c r="S151" s="142">
        <f t="shared" si="253"/>
        <v>0</v>
      </c>
      <c r="T151" s="142">
        <f t="shared" si="253"/>
        <v>0</v>
      </c>
      <c r="U151" s="142">
        <f t="shared" si="253"/>
        <v>0</v>
      </c>
      <c r="V151" s="142">
        <f t="shared" si="253"/>
        <v>0</v>
      </c>
      <c r="W151" s="142">
        <f t="shared" si="253"/>
        <v>0</v>
      </c>
      <c r="X151" s="142">
        <f t="shared" si="253"/>
        <v>0</v>
      </c>
      <c r="Y151" s="142">
        <f t="shared" ref="Y151:AG151" si="254">+Y152+Y158+Y160</f>
        <v>0</v>
      </c>
      <c r="Z151" s="142">
        <f t="shared" si="254"/>
        <v>0</v>
      </c>
      <c r="AA151" s="142">
        <f t="shared" si="254"/>
        <v>0</v>
      </c>
      <c r="AB151" s="142">
        <f t="shared" si="254"/>
        <v>0</v>
      </c>
      <c r="AC151" s="142">
        <f t="shared" si="254"/>
        <v>0</v>
      </c>
      <c r="AD151" s="142">
        <f t="shared" si="254"/>
        <v>0</v>
      </c>
      <c r="AE151" s="142">
        <f t="shared" si="254"/>
        <v>0</v>
      </c>
      <c r="AF151" s="142">
        <f t="shared" si="254"/>
        <v>0</v>
      </c>
      <c r="AG151" s="142">
        <f t="shared" si="254"/>
        <v>0</v>
      </c>
      <c r="AH151" s="142">
        <f t="shared" si="253"/>
        <v>0</v>
      </c>
      <c r="AI151" s="142">
        <f t="shared" si="253"/>
        <v>933.07</v>
      </c>
      <c r="AJ151" s="142">
        <f t="shared" si="253"/>
        <v>0</v>
      </c>
      <c r="AK151" s="142">
        <f t="shared" si="253"/>
        <v>0</v>
      </c>
      <c r="AL151" s="142">
        <f t="shared" si="253"/>
        <v>0</v>
      </c>
      <c r="AM151" s="142">
        <f t="shared" si="253"/>
        <v>0</v>
      </c>
      <c r="AN151" s="142">
        <f t="shared" si="253"/>
        <v>0</v>
      </c>
      <c r="AO151" s="142">
        <f t="shared" si="253"/>
        <v>0</v>
      </c>
      <c r="AP151" s="142">
        <f t="shared" si="253"/>
        <v>0</v>
      </c>
      <c r="AQ151" s="142">
        <f t="shared" si="253"/>
        <v>0</v>
      </c>
      <c r="AR151" s="142">
        <f t="shared" si="253"/>
        <v>0</v>
      </c>
      <c r="AS151" s="142">
        <f t="shared" si="253"/>
        <v>0</v>
      </c>
      <c r="AT151" s="142">
        <f t="shared" si="253"/>
        <v>0</v>
      </c>
      <c r="AU151" s="142">
        <f t="shared" si="253"/>
        <v>0</v>
      </c>
      <c r="AV151" s="142">
        <f t="shared" si="253"/>
        <v>0</v>
      </c>
      <c r="AW151" s="142">
        <f t="shared" si="253"/>
        <v>0</v>
      </c>
      <c r="AX151" s="142">
        <f t="shared" si="253"/>
        <v>0</v>
      </c>
      <c r="AY151" s="142">
        <f t="shared" si="253"/>
        <v>0</v>
      </c>
      <c r="AZ151" s="142">
        <f t="shared" si="253"/>
        <v>0</v>
      </c>
      <c r="BA151" s="142">
        <f t="shared" si="253"/>
        <v>0</v>
      </c>
      <c r="BB151" s="142">
        <f>+BB152+BB158+BB160</f>
        <v>0</v>
      </c>
      <c r="BC151" s="142">
        <f t="shared" ref="BC151:BL151" si="255">+BC152+BC158+BC160</f>
        <v>0</v>
      </c>
      <c r="BD151" s="142">
        <f t="shared" si="255"/>
        <v>0</v>
      </c>
      <c r="BE151" s="142">
        <f t="shared" si="255"/>
        <v>0</v>
      </c>
      <c r="BF151" s="142">
        <f t="shared" si="255"/>
        <v>0</v>
      </c>
      <c r="BG151" s="142">
        <f t="shared" si="255"/>
        <v>0</v>
      </c>
      <c r="BH151" s="142">
        <f t="shared" si="255"/>
        <v>0</v>
      </c>
      <c r="BI151" s="142">
        <f t="shared" si="255"/>
        <v>0</v>
      </c>
      <c r="BJ151" s="142">
        <f t="shared" si="255"/>
        <v>0</v>
      </c>
      <c r="BK151" s="142">
        <f t="shared" si="255"/>
        <v>0</v>
      </c>
      <c r="BL151" s="142">
        <f t="shared" si="255"/>
        <v>933.07</v>
      </c>
      <c r="BM151" s="142">
        <f t="shared" si="253"/>
        <v>0</v>
      </c>
      <c r="BN151" s="724">
        <f t="shared" si="251"/>
        <v>70.929424788531421</v>
      </c>
      <c r="BO151" s="724">
        <f>+G151/D151*100</f>
        <v>99.60454580953548</v>
      </c>
      <c r="BP151" s="724">
        <f t="shared" ref="BP151:BP216" si="256">+AI151/E151*100</f>
        <v>44.492308367216644</v>
      </c>
      <c r="BQ151" s="155"/>
      <c r="BR151" s="149"/>
      <c r="BS151" s="149"/>
      <c r="BT151" s="149"/>
      <c r="BU151" s="149"/>
      <c r="BV151" s="149"/>
      <c r="BW151" s="124"/>
      <c r="BX151" s="124"/>
      <c r="BY151" s="124"/>
      <c r="BZ151" s="124"/>
      <c r="CA151" s="124"/>
      <c r="CB151" s="124"/>
      <c r="CC151" s="124"/>
      <c r="CD151" s="124"/>
      <c r="CE151" s="124"/>
      <c r="CF151" s="124"/>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3"/>
      <c r="EG151" s="3"/>
      <c r="EH151" s="3"/>
      <c r="EI151" s="3"/>
      <c r="EJ151" s="3"/>
      <c r="EK151" s="3"/>
      <c r="EL151" s="3"/>
      <c r="EM151" s="3"/>
      <c r="EN151" s="3"/>
      <c r="EO151" s="3"/>
      <c r="EP151" s="3"/>
      <c r="EQ151" s="3"/>
      <c r="ER151" s="3"/>
      <c r="ES151" s="3"/>
      <c r="ET151" s="3"/>
      <c r="EU151" s="3"/>
      <c r="EV151" s="3"/>
      <c r="EW151" s="3"/>
      <c r="EX151" s="3"/>
      <c r="EY151" s="3"/>
      <c r="EZ151" s="3"/>
      <c r="FA151" s="3"/>
      <c r="FB151" s="3"/>
      <c r="FC151" s="3"/>
      <c r="FD151" s="3"/>
      <c r="FE151" s="3"/>
      <c r="FF151" s="3"/>
      <c r="FG151" s="3"/>
      <c r="FH151" s="3"/>
      <c r="FI151" s="3"/>
      <c r="FJ151" s="3"/>
      <c r="FK151" s="3"/>
      <c r="FL151" s="3"/>
      <c r="FM151" s="3"/>
      <c r="FN151" s="3"/>
      <c r="FO151" s="3"/>
      <c r="FP151" s="3"/>
      <c r="FQ151" s="3"/>
      <c r="FR151" s="3"/>
      <c r="FS151" s="3"/>
      <c r="FT151" s="3"/>
      <c r="FU151" s="3"/>
      <c r="FV151" s="3"/>
      <c r="FW151" s="3"/>
      <c r="FX151" s="3"/>
      <c r="FY151" s="3"/>
      <c r="FZ151" s="3"/>
      <c r="GA151" s="3"/>
      <c r="GB151" s="3"/>
      <c r="GC151" s="3"/>
      <c r="GD151" s="3"/>
      <c r="GE151" s="3"/>
      <c r="GF151" s="3"/>
      <c r="GG151" s="3"/>
      <c r="GH151" s="3"/>
      <c r="GI151" s="3"/>
      <c r="GJ151" s="3"/>
      <c r="GK151" s="3"/>
      <c r="GL151" s="3"/>
      <c r="GM151" s="3"/>
      <c r="GN151" s="3"/>
      <c r="GO151" s="3"/>
      <c r="GP151" s="3"/>
      <c r="GQ151" s="3"/>
      <c r="GR151" s="3"/>
      <c r="GS151" s="3"/>
      <c r="GT151" s="3"/>
      <c r="GU151" s="3"/>
      <c r="GV151" s="3"/>
      <c r="GW151" s="3"/>
      <c r="GX151" s="3"/>
      <c r="GY151" s="3"/>
      <c r="GZ151" s="3"/>
      <c r="HA151" s="3"/>
      <c r="HB151" s="3"/>
      <c r="HC151" s="3"/>
      <c r="HD151" s="3"/>
      <c r="HE151" s="3"/>
      <c r="HF151" s="3"/>
      <c r="HG151" s="3"/>
      <c r="HH151" s="3"/>
      <c r="HI151" s="3"/>
      <c r="HJ151" s="3"/>
      <c r="HK151" s="3"/>
      <c r="HL151" s="3"/>
      <c r="HM151" s="3"/>
      <c r="HN151" s="3"/>
      <c r="HO151" s="3"/>
      <c r="HP151" s="3"/>
      <c r="HQ151" s="3"/>
      <c r="HR151" s="3"/>
      <c r="HS151" s="3"/>
      <c r="HT151" s="3"/>
      <c r="HU151" s="3"/>
      <c r="HV151" s="3"/>
      <c r="HW151" s="3"/>
      <c r="HX151" s="3"/>
      <c r="HY151" s="3"/>
      <c r="HZ151" s="3"/>
      <c r="IA151" s="3"/>
      <c r="IB151" s="3"/>
      <c r="IC151" s="3"/>
      <c r="ID151" s="3"/>
      <c r="IE151" s="3"/>
      <c r="IF151" s="3"/>
      <c r="IG151" s="3"/>
      <c r="IH151" s="3"/>
      <c r="II151" s="3"/>
      <c r="IJ151" s="3"/>
      <c r="IK151" s="3"/>
      <c r="IL151" s="3"/>
      <c r="IM151" s="3"/>
      <c r="IN151" s="3"/>
      <c r="IO151" s="3"/>
      <c r="IP151" s="3"/>
      <c r="IQ151" s="3"/>
      <c r="IR151" s="3"/>
      <c r="IS151" s="3"/>
      <c r="IT151" s="3"/>
      <c r="IU151" s="3"/>
      <c r="IV151" s="3"/>
      <c r="IW151" s="3"/>
      <c r="IX151" s="3"/>
      <c r="IY151" s="3"/>
      <c r="IZ151" s="3"/>
      <c r="JA151" s="3"/>
      <c r="JB151" s="3"/>
      <c r="JC151" s="3"/>
      <c r="JD151" s="3"/>
      <c r="JE151" s="3"/>
      <c r="JF151" s="3"/>
      <c r="JG151" s="3"/>
    </row>
    <row r="152" spans="1:267" x14ac:dyDescent="0.25">
      <c r="A152" s="156">
        <v>1</v>
      </c>
      <c r="B152" s="157" t="s">
        <v>24</v>
      </c>
      <c r="C152" s="143">
        <f>+C153+C156</f>
        <v>3863</v>
      </c>
      <c r="D152" s="143">
        <f>+D153+D156</f>
        <v>1863</v>
      </c>
      <c r="E152" s="143">
        <f>+E153+E156</f>
        <v>2000</v>
      </c>
      <c r="F152" s="143">
        <f>+F153+F156</f>
        <v>2788.4250000000002</v>
      </c>
      <c r="G152" s="143">
        <f>+G153+G156</f>
        <v>1855.355</v>
      </c>
      <c r="H152" s="143">
        <f t="shared" ref="H152:O152" si="257">+H153+H156</f>
        <v>0</v>
      </c>
      <c r="I152" s="143">
        <f t="shared" si="257"/>
        <v>0</v>
      </c>
      <c r="J152" s="143">
        <f t="shared" si="257"/>
        <v>0</v>
      </c>
      <c r="K152" s="143">
        <f t="shared" si="257"/>
        <v>0</v>
      </c>
      <c r="L152" s="143">
        <f t="shared" si="257"/>
        <v>0</v>
      </c>
      <c r="M152" s="143">
        <f t="shared" si="257"/>
        <v>0</v>
      </c>
      <c r="N152" s="143">
        <f t="shared" si="257"/>
        <v>1801.615</v>
      </c>
      <c r="O152" s="143">
        <f t="shared" si="257"/>
        <v>0</v>
      </c>
      <c r="P152" s="143">
        <f t="shared" ref="P152:AI152" si="258">+P153+P156</f>
        <v>0</v>
      </c>
      <c r="Q152" s="143">
        <f t="shared" si="258"/>
        <v>0</v>
      </c>
      <c r="R152" s="143">
        <f t="shared" si="258"/>
        <v>53.739999999999995</v>
      </c>
      <c r="S152" s="143">
        <f t="shared" si="258"/>
        <v>0</v>
      </c>
      <c r="T152" s="143">
        <f>+T153+T156</f>
        <v>0</v>
      </c>
      <c r="U152" s="143">
        <f>+U153+U156</f>
        <v>0</v>
      </c>
      <c r="V152" s="143">
        <f>+V153+V156</f>
        <v>0</v>
      </c>
      <c r="W152" s="143">
        <f>+W153+W156</f>
        <v>0</v>
      </c>
      <c r="X152" s="143">
        <f>+X153+X156</f>
        <v>0</v>
      </c>
      <c r="Y152" s="143">
        <f t="shared" ref="Y152:AG152" si="259">+Y153+Y156</f>
        <v>0</v>
      </c>
      <c r="Z152" s="143">
        <f t="shared" si="259"/>
        <v>0</v>
      </c>
      <c r="AA152" s="143">
        <f t="shared" si="259"/>
        <v>0</v>
      </c>
      <c r="AB152" s="143">
        <f t="shared" si="259"/>
        <v>0</v>
      </c>
      <c r="AC152" s="143">
        <f t="shared" si="259"/>
        <v>0</v>
      </c>
      <c r="AD152" s="143">
        <f t="shared" si="259"/>
        <v>0</v>
      </c>
      <c r="AE152" s="143">
        <f t="shared" si="259"/>
        <v>0</v>
      </c>
      <c r="AF152" s="143">
        <f t="shared" si="259"/>
        <v>0</v>
      </c>
      <c r="AG152" s="1097">
        <f t="shared" si="259"/>
        <v>0</v>
      </c>
      <c r="AH152" s="143">
        <f t="shared" si="258"/>
        <v>0</v>
      </c>
      <c r="AI152" s="143">
        <f t="shared" si="258"/>
        <v>933.07</v>
      </c>
      <c r="AJ152" s="143">
        <f t="shared" ref="AJ152:AQ152" si="260">+AJ153+AJ156</f>
        <v>0</v>
      </c>
      <c r="AK152" s="143">
        <f t="shared" si="260"/>
        <v>0</v>
      </c>
      <c r="AL152" s="143">
        <f t="shared" si="260"/>
        <v>0</v>
      </c>
      <c r="AM152" s="143">
        <f t="shared" si="260"/>
        <v>0</v>
      </c>
      <c r="AN152" s="143">
        <f t="shared" si="260"/>
        <v>0</v>
      </c>
      <c r="AO152" s="143">
        <f t="shared" si="260"/>
        <v>0</v>
      </c>
      <c r="AP152" s="143">
        <f t="shared" si="260"/>
        <v>0</v>
      </c>
      <c r="AQ152" s="143">
        <f t="shared" si="260"/>
        <v>0</v>
      </c>
      <c r="AR152" s="143">
        <f t="shared" ref="AR152:BM152" si="261">+AR153+AR156</f>
        <v>0</v>
      </c>
      <c r="AS152" s="143">
        <f t="shared" si="261"/>
        <v>0</v>
      </c>
      <c r="AT152" s="143">
        <f t="shared" si="261"/>
        <v>0</v>
      </c>
      <c r="AU152" s="143">
        <f t="shared" si="261"/>
        <v>0</v>
      </c>
      <c r="AV152" s="143">
        <f t="shared" si="261"/>
        <v>0</v>
      </c>
      <c r="AW152" s="143">
        <f t="shared" si="261"/>
        <v>0</v>
      </c>
      <c r="AX152" s="143">
        <f t="shared" si="261"/>
        <v>0</v>
      </c>
      <c r="AY152" s="143">
        <f t="shared" si="261"/>
        <v>0</v>
      </c>
      <c r="AZ152" s="143">
        <f t="shared" si="261"/>
        <v>0</v>
      </c>
      <c r="BA152" s="143">
        <f t="shared" si="261"/>
        <v>0</v>
      </c>
      <c r="BB152" s="143">
        <f t="shared" si="261"/>
        <v>0</v>
      </c>
      <c r="BC152" s="143">
        <f t="shared" ref="BC152:BL152" si="262">+BC153+BC156</f>
        <v>0</v>
      </c>
      <c r="BD152" s="143">
        <f t="shared" si="262"/>
        <v>0</v>
      </c>
      <c r="BE152" s="143">
        <f t="shared" si="262"/>
        <v>0</v>
      </c>
      <c r="BF152" s="143">
        <f t="shared" si="262"/>
        <v>0</v>
      </c>
      <c r="BG152" s="143">
        <f t="shared" si="262"/>
        <v>0</v>
      </c>
      <c r="BH152" s="143">
        <f t="shared" si="262"/>
        <v>0</v>
      </c>
      <c r="BI152" s="143">
        <f t="shared" si="262"/>
        <v>0</v>
      </c>
      <c r="BJ152" s="143">
        <f t="shared" si="262"/>
        <v>0</v>
      </c>
      <c r="BK152" s="143">
        <f t="shared" si="262"/>
        <v>0</v>
      </c>
      <c r="BL152" s="1097">
        <f t="shared" si="262"/>
        <v>933.07</v>
      </c>
      <c r="BM152" s="143">
        <f t="shared" si="261"/>
        <v>0</v>
      </c>
      <c r="BN152" s="674">
        <f t="shared" si="251"/>
        <v>72.182888946414707</v>
      </c>
      <c r="BO152" s="674">
        <f>+G152/D152*100</f>
        <v>99.58964036500268</v>
      </c>
      <c r="BP152" s="674">
        <f t="shared" si="256"/>
        <v>46.653500000000001</v>
      </c>
      <c r="BQ152" s="449"/>
      <c r="BR152" s="128"/>
      <c r="BS152" s="128"/>
      <c r="BT152" s="128"/>
      <c r="BU152" s="128"/>
      <c r="BV152" s="128"/>
    </row>
    <row r="153" spans="1:267" x14ac:dyDescent="0.25">
      <c r="A153" s="186" t="s">
        <v>6</v>
      </c>
      <c r="B153" s="158" t="s">
        <v>94</v>
      </c>
      <c r="C153" s="144">
        <f>SUM(C154:C155)</f>
        <v>1863</v>
      </c>
      <c r="D153" s="144">
        <f>SUM(D154:D155)</f>
        <v>1863</v>
      </c>
      <c r="E153" s="144">
        <f>SUM(E154:E155)</f>
        <v>0</v>
      </c>
      <c r="F153" s="144">
        <f>SUM(F154:F155)</f>
        <v>1855.355</v>
      </c>
      <c r="G153" s="144">
        <f>SUM(G154:G155)</f>
        <v>1855.355</v>
      </c>
      <c r="H153" s="144">
        <f t="shared" ref="H153:O153" si="263">SUM(H154:H155)</f>
        <v>0</v>
      </c>
      <c r="I153" s="144">
        <f t="shared" si="263"/>
        <v>0</v>
      </c>
      <c r="J153" s="144">
        <f t="shared" si="263"/>
        <v>0</v>
      </c>
      <c r="K153" s="144">
        <f t="shared" si="263"/>
        <v>0</v>
      </c>
      <c r="L153" s="144">
        <f t="shared" si="263"/>
        <v>0</v>
      </c>
      <c r="M153" s="144">
        <f t="shared" si="263"/>
        <v>0</v>
      </c>
      <c r="N153" s="144">
        <f t="shared" si="263"/>
        <v>1801.615</v>
      </c>
      <c r="O153" s="144">
        <f t="shared" si="263"/>
        <v>0</v>
      </c>
      <c r="P153" s="144">
        <f t="shared" ref="P153:AI153" si="264">SUM(P154:P155)</f>
        <v>0</v>
      </c>
      <c r="Q153" s="144">
        <f t="shared" si="264"/>
        <v>0</v>
      </c>
      <c r="R153" s="144">
        <f t="shared" si="264"/>
        <v>53.739999999999995</v>
      </c>
      <c r="S153" s="144">
        <f t="shared" si="264"/>
        <v>0</v>
      </c>
      <c r="T153" s="144">
        <f>SUM(T154:T155)</f>
        <v>0</v>
      </c>
      <c r="U153" s="144">
        <f>SUM(U154:U155)</f>
        <v>0</v>
      </c>
      <c r="V153" s="144">
        <f>SUM(V154:V155)</f>
        <v>0</v>
      </c>
      <c r="W153" s="144">
        <f>SUM(W154:W155)</f>
        <v>0</v>
      </c>
      <c r="X153" s="144">
        <f>SUM(X154:X155)</f>
        <v>0</v>
      </c>
      <c r="Y153" s="144">
        <f t="shared" ref="Y153:AG153" si="265">SUM(Y154:Y155)</f>
        <v>0</v>
      </c>
      <c r="Z153" s="144">
        <f t="shared" si="265"/>
        <v>0</v>
      </c>
      <c r="AA153" s="144">
        <f t="shared" si="265"/>
        <v>0</v>
      </c>
      <c r="AB153" s="144">
        <f t="shared" si="265"/>
        <v>0</v>
      </c>
      <c r="AC153" s="144">
        <f t="shared" si="265"/>
        <v>0</v>
      </c>
      <c r="AD153" s="144">
        <f t="shared" si="265"/>
        <v>0</v>
      </c>
      <c r="AE153" s="144">
        <f t="shared" si="265"/>
        <v>0</v>
      </c>
      <c r="AF153" s="144">
        <f t="shared" si="265"/>
        <v>0</v>
      </c>
      <c r="AG153" s="144">
        <f t="shared" si="265"/>
        <v>0</v>
      </c>
      <c r="AH153" s="144">
        <f t="shared" si="264"/>
        <v>0</v>
      </c>
      <c r="AI153" s="144">
        <f t="shared" si="264"/>
        <v>0</v>
      </c>
      <c r="AJ153" s="144">
        <f t="shared" ref="AJ153:AQ153" si="266">SUM(AJ154:AJ155)</f>
        <v>0</v>
      </c>
      <c r="AK153" s="144">
        <f t="shared" si="266"/>
        <v>0</v>
      </c>
      <c r="AL153" s="144">
        <f t="shared" si="266"/>
        <v>0</v>
      </c>
      <c r="AM153" s="144">
        <f t="shared" si="266"/>
        <v>0</v>
      </c>
      <c r="AN153" s="144">
        <f t="shared" si="266"/>
        <v>0</v>
      </c>
      <c r="AO153" s="144">
        <f t="shared" si="266"/>
        <v>0</v>
      </c>
      <c r="AP153" s="144">
        <f t="shared" si="266"/>
        <v>0</v>
      </c>
      <c r="AQ153" s="144">
        <f t="shared" si="266"/>
        <v>0</v>
      </c>
      <c r="AR153" s="144">
        <f t="shared" ref="AR153:BM153" si="267">SUM(AR154:AR155)</f>
        <v>0</v>
      </c>
      <c r="AS153" s="144">
        <f t="shared" si="267"/>
        <v>0</v>
      </c>
      <c r="AT153" s="144">
        <f t="shared" si="267"/>
        <v>0</v>
      </c>
      <c r="AU153" s="144">
        <f t="shared" si="267"/>
        <v>0</v>
      </c>
      <c r="AV153" s="144">
        <f t="shared" si="267"/>
        <v>0</v>
      </c>
      <c r="AW153" s="144">
        <f t="shared" si="267"/>
        <v>0</v>
      </c>
      <c r="AX153" s="144">
        <f t="shared" si="267"/>
        <v>0</v>
      </c>
      <c r="AY153" s="144">
        <f t="shared" si="267"/>
        <v>0</v>
      </c>
      <c r="AZ153" s="144">
        <f t="shared" si="267"/>
        <v>0</v>
      </c>
      <c r="BA153" s="144">
        <f t="shared" si="267"/>
        <v>0</v>
      </c>
      <c r="BB153" s="144">
        <f t="shared" si="267"/>
        <v>0</v>
      </c>
      <c r="BC153" s="144">
        <f t="shared" ref="BC153:BL153" si="268">SUM(BC154:BC155)</f>
        <v>0</v>
      </c>
      <c r="BD153" s="144">
        <f t="shared" si="268"/>
        <v>0</v>
      </c>
      <c r="BE153" s="144">
        <f t="shared" si="268"/>
        <v>0</v>
      </c>
      <c r="BF153" s="144">
        <f t="shared" si="268"/>
        <v>0</v>
      </c>
      <c r="BG153" s="144">
        <f t="shared" si="268"/>
        <v>0</v>
      </c>
      <c r="BH153" s="144">
        <f t="shared" si="268"/>
        <v>0</v>
      </c>
      <c r="BI153" s="144">
        <f t="shared" si="268"/>
        <v>0</v>
      </c>
      <c r="BJ153" s="144">
        <f t="shared" si="268"/>
        <v>0</v>
      </c>
      <c r="BK153" s="144">
        <f t="shared" si="268"/>
        <v>0</v>
      </c>
      <c r="BL153" s="144">
        <f t="shared" si="268"/>
        <v>0</v>
      </c>
      <c r="BM153" s="144">
        <f t="shared" si="267"/>
        <v>0</v>
      </c>
      <c r="BN153" s="674">
        <f t="shared" si="251"/>
        <v>99.58964036500268</v>
      </c>
      <c r="BO153" s="674">
        <f>+G153/D153*100</f>
        <v>99.58964036500268</v>
      </c>
      <c r="BP153" s="674"/>
      <c r="BQ153" s="449"/>
      <c r="BR153" s="128"/>
      <c r="BS153" s="128"/>
      <c r="BT153" s="128"/>
      <c r="BU153" s="128"/>
      <c r="BV153" s="128"/>
    </row>
    <row r="154" spans="1:267" s="25" customFormat="1" ht="30" x14ac:dyDescent="0.25">
      <c r="A154" s="620">
        <v>1</v>
      </c>
      <c r="B154" s="621" t="s">
        <v>195</v>
      </c>
      <c r="C154" s="148">
        <f>+D154+E154</f>
        <v>1242</v>
      </c>
      <c r="D154" s="622">
        <v>1242</v>
      </c>
      <c r="E154" s="622"/>
      <c r="F154" s="382">
        <f>+G154+AI154</f>
        <v>1236.903</v>
      </c>
      <c r="G154" s="382">
        <f>SUM(H154:AH154)</f>
        <v>1236.903</v>
      </c>
      <c r="H154" s="606"/>
      <c r="I154" s="606"/>
      <c r="J154" s="606"/>
      <c r="K154" s="606"/>
      <c r="L154" s="606"/>
      <c r="M154" s="606"/>
      <c r="N154" s="361">
        <v>1201.048</v>
      </c>
      <c r="O154" s="606"/>
      <c r="P154" s="606"/>
      <c r="Q154" s="606"/>
      <c r="R154" s="361">
        <v>35.854999999999997</v>
      </c>
      <c r="S154" s="606"/>
      <c r="T154" s="606"/>
      <c r="U154" s="606"/>
      <c r="V154" s="606"/>
      <c r="W154" s="606"/>
      <c r="X154" s="606"/>
      <c r="Y154" s="606"/>
      <c r="Z154" s="606"/>
      <c r="AA154" s="606"/>
      <c r="AB154" s="606"/>
      <c r="AC154" s="606"/>
      <c r="AD154" s="606"/>
      <c r="AE154" s="606"/>
      <c r="AF154" s="606"/>
      <c r="AG154" s="606"/>
      <c r="AH154" s="606"/>
      <c r="AI154" s="382">
        <f>SUM(AJ154:BM154)</f>
        <v>0</v>
      </c>
      <c r="AJ154" s="606"/>
      <c r="AK154" s="606"/>
      <c r="AL154" s="606"/>
      <c r="AM154" s="606"/>
      <c r="AN154" s="606"/>
      <c r="AO154" s="606"/>
      <c r="AP154" s="606"/>
      <c r="AQ154" s="606"/>
      <c r="AR154" s="606"/>
      <c r="AS154" s="606"/>
      <c r="AT154" s="606"/>
      <c r="AU154" s="606"/>
      <c r="AV154" s="606"/>
      <c r="AW154" s="606"/>
      <c r="AX154" s="606"/>
      <c r="AY154" s="606"/>
      <c r="AZ154" s="606"/>
      <c r="BA154" s="606"/>
      <c r="BB154" s="606"/>
      <c r="BC154" s="606"/>
      <c r="BD154" s="606"/>
      <c r="BE154" s="606"/>
      <c r="BF154" s="606"/>
      <c r="BG154" s="606"/>
      <c r="BH154" s="606"/>
      <c r="BI154" s="606"/>
      <c r="BJ154" s="606"/>
      <c r="BK154" s="606"/>
      <c r="BL154" s="606"/>
      <c r="BM154" s="606"/>
      <c r="BN154" s="725">
        <f t="shared" si="251"/>
        <v>99.589613526570048</v>
      </c>
      <c r="BO154" s="725">
        <f>+G154/D154*100</f>
        <v>99.589613526570048</v>
      </c>
      <c r="BP154" s="725"/>
      <c r="BQ154" s="623"/>
      <c r="BR154" s="607"/>
      <c r="BS154" s="607"/>
      <c r="BT154" s="607"/>
      <c r="BU154" s="607"/>
      <c r="BV154" s="607"/>
      <c r="BW154" s="604"/>
      <c r="BX154" s="604"/>
      <c r="BY154" s="604"/>
      <c r="BZ154" s="604"/>
      <c r="CA154" s="604"/>
      <c r="CB154" s="604"/>
      <c r="CC154" s="604"/>
      <c r="CD154" s="604"/>
      <c r="CE154" s="604"/>
      <c r="CF154" s="604"/>
    </row>
    <row r="155" spans="1:267" s="25" customFormat="1" x14ac:dyDescent="0.25">
      <c r="A155" s="620">
        <v>2</v>
      </c>
      <c r="B155" s="624" t="s">
        <v>196</v>
      </c>
      <c r="C155" s="148">
        <f>+D155+E155</f>
        <v>621</v>
      </c>
      <c r="D155" s="615">
        <v>621</v>
      </c>
      <c r="E155" s="615"/>
      <c r="F155" s="382">
        <f>+G155+AI155</f>
        <v>618.452</v>
      </c>
      <c r="G155" s="382">
        <f>SUM(H155:AH155)</f>
        <v>618.452</v>
      </c>
      <c r="H155" s="606"/>
      <c r="I155" s="606"/>
      <c r="J155" s="606"/>
      <c r="K155" s="606"/>
      <c r="L155" s="606"/>
      <c r="M155" s="606"/>
      <c r="N155" s="361">
        <v>600.56700000000001</v>
      </c>
      <c r="O155" s="606"/>
      <c r="P155" s="606"/>
      <c r="Q155" s="606"/>
      <c r="R155" s="361">
        <v>17.885000000000002</v>
      </c>
      <c r="S155" s="606"/>
      <c r="T155" s="606"/>
      <c r="U155" s="606"/>
      <c r="V155" s="606"/>
      <c r="W155" s="606"/>
      <c r="X155" s="606"/>
      <c r="Y155" s="606"/>
      <c r="Z155" s="606"/>
      <c r="AA155" s="606"/>
      <c r="AB155" s="606"/>
      <c r="AC155" s="606"/>
      <c r="AD155" s="606"/>
      <c r="AE155" s="606"/>
      <c r="AF155" s="606"/>
      <c r="AG155" s="606"/>
      <c r="AH155" s="606"/>
      <c r="AI155" s="382">
        <f>SUM(AJ155:BM155)</f>
        <v>0</v>
      </c>
      <c r="AJ155" s="606"/>
      <c r="AK155" s="606"/>
      <c r="AL155" s="606"/>
      <c r="AM155" s="606"/>
      <c r="AN155" s="606"/>
      <c r="AO155" s="606"/>
      <c r="AP155" s="606"/>
      <c r="AQ155" s="606"/>
      <c r="AR155" s="606"/>
      <c r="AS155" s="606"/>
      <c r="AT155" s="606"/>
      <c r="AU155" s="606"/>
      <c r="AV155" s="606"/>
      <c r="AW155" s="606"/>
      <c r="AX155" s="606"/>
      <c r="AY155" s="606"/>
      <c r="AZ155" s="606"/>
      <c r="BA155" s="606"/>
      <c r="BB155" s="606"/>
      <c r="BC155" s="606"/>
      <c r="BD155" s="606"/>
      <c r="BE155" s="606"/>
      <c r="BF155" s="606"/>
      <c r="BG155" s="606"/>
      <c r="BH155" s="606"/>
      <c r="BI155" s="606"/>
      <c r="BJ155" s="606"/>
      <c r="BK155" s="606"/>
      <c r="BL155" s="606"/>
      <c r="BM155" s="606"/>
      <c r="BN155" s="725">
        <f t="shared" si="251"/>
        <v>99.589694041867958</v>
      </c>
      <c r="BO155" s="725">
        <f>+G155/D155*100</f>
        <v>99.589694041867958</v>
      </c>
      <c r="BP155" s="725"/>
      <c r="BQ155" s="623"/>
      <c r="BR155" s="607"/>
      <c r="BS155" s="607"/>
      <c r="BT155" s="607"/>
      <c r="BU155" s="607"/>
      <c r="BV155" s="607"/>
      <c r="BW155" s="604"/>
      <c r="BX155" s="604"/>
      <c r="BY155" s="604"/>
      <c r="BZ155" s="604"/>
      <c r="CA155" s="604"/>
      <c r="CB155" s="604"/>
      <c r="CC155" s="604"/>
      <c r="CD155" s="604"/>
      <c r="CE155" s="604"/>
      <c r="CF155" s="604"/>
    </row>
    <row r="156" spans="1:267" x14ac:dyDescent="0.25">
      <c r="A156" s="166" t="s">
        <v>6</v>
      </c>
      <c r="B156" s="168" t="s">
        <v>27</v>
      </c>
      <c r="C156" s="144">
        <f>SUM(C157)</f>
        <v>2000</v>
      </c>
      <c r="D156" s="144">
        <f>SUM(D157)</f>
        <v>0</v>
      </c>
      <c r="E156" s="144">
        <f>SUM(E157)</f>
        <v>2000</v>
      </c>
      <c r="F156" s="144">
        <f>SUM(F157)</f>
        <v>933.07</v>
      </c>
      <c r="G156" s="144">
        <f t="shared" ref="G156:AY156" si="269">SUM(G157)</f>
        <v>0</v>
      </c>
      <c r="H156" s="144">
        <f t="shared" si="269"/>
        <v>0</v>
      </c>
      <c r="I156" s="144">
        <f t="shared" si="269"/>
        <v>0</v>
      </c>
      <c r="J156" s="144">
        <f t="shared" si="269"/>
        <v>0</v>
      </c>
      <c r="K156" s="144">
        <f t="shared" si="269"/>
        <v>0</v>
      </c>
      <c r="L156" s="144">
        <f t="shared" si="269"/>
        <v>0</v>
      </c>
      <c r="M156" s="144">
        <f t="shared" si="269"/>
        <v>0</v>
      </c>
      <c r="N156" s="144">
        <f t="shared" si="269"/>
        <v>0</v>
      </c>
      <c r="O156" s="144">
        <f t="shared" si="269"/>
        <v>0</v>
      </c>
      <c r="P156" s="144">
        <f t="shared" si="269"/>
        <v>0</v>
      </c>
      <c r="Q156" s="144">
        <f t="shared" si="269"/>
        <v>0</v>
      </c>
      <c r="R156" s="144">
        <f t="shared" si="269"/>
        <v>0</v>
      </c>
      <c r="S156" s="144">
        <f t="shared" si="269"/>
        <v>0</v>
      </c>
      <c r="T156" s="144">
        <f t="shared" si="269"/>
        <v>0</v>
      </c>
      <c r="U156" s="144">
        <f t="shared" si="269"/>
        <v>0</v>
      </c>
      <c r="V156" s="144">
        <f t="shared" si="269"/>
        <v>0</v>
      </c>
      <c r="W156" s="144">
        <f t="shared" si="269"/>
        <v>0</v>
      </c>
      <c r="X156" s="144">
        <f t="shared" si="269"/>
        <v>0</v>
      </c>
      <c r="Y156" s="144">
        <f t="shared" si="269"/>
        <v>0</v>
      </c>
      <c r="Z156" s="144">
        <f t="shared" si="269"/>
        <v>0</v>
      </c>
      <c r="AA156" s="144">
        <f>SUM(AA157)</f>
        <v>0</v>
      </c>
      <c r="AB156" s="144">
        <f t="shared" si="269"/>
        <v>0</v>
      </c>
      <c r="AC156" s="144">
        <f t="shared" si="269"/>
        <v>0</v>
      </c>
      <c r="AD156" s="144">
        <f>SUM(AD157)</f>
        <v>0</v>
      </c>
      <c r="AE156" s="144">
        <f t="shared" si="269"/>
        <v>0</v>
      </c>
      <c r="AF156" s="144">
        <f t="shared" si="269"/>
        <v>0</v>
      </c>
      <c r="AG156" s="144">
        <f t="shared" si="269"/>
        <v>0</v>
      </c>
      <c r="AH156" s="144">
        <f t="shared" si="269"/>
        <v>0</v>
      </c>
      <c r="AI156" s="144">
        <f t="shared" si="269"/>
        <v>933.07</v>
      </c>
      <c r="AJ156" s="144">
        <f t="shared" si="269"/>
        <v>0</v>
      </c>
      <c r="AK156" s="144">
        <f>SUM(AK157)</f>
        <v>0</v>
      </c>
      <c r="AL156" s="144">
        <f t="shared" si="269"/>
        <v>0</v>
      </c>
      <c r="AM156" s="144">
        <f t="shared" si="269"/>
        <v>0</v>
      </c>
      <c r="AN156" s="144">
        <f t="shared" si="269"/>
        <v>0</v>
      </c>
      <c r="AO156" s="144">
        <f t="shared" si="269"/>
        <v>0</v>
      </c>
      <c r="AP156" s="144">
        <f t="shared" si="269"/>
        <v>0</v>
      </c>
      <c r="AQ156" s="144">
        <f t="shared" si="269"/>
        <v>0</v>
      </c>
      <c r="AR156" s="144">
        <f t="shared" si="269"/>
        <v>0</v>
      </c>
      <c r="AS156" s="144">
        <f t="shared" si="269"/>
        <v>0</v>
      </c>
      <c r="AT156" s="144">
        <f t="shared" si="269"/>
        <v>0</v>
      </c>
      <c r="AU156" s="144">
        <f>SUM(AU157)</f>
        <v>0</v>
      </c>
      <c r="AV156" s="144">
        <f t="shared" si="269"/>
        <v>0</v>
      </c>
      <c r="AW156" s="144">
        <f t="shared" si="269"/>
        <v>0</v>
      </c>
      <c r="AX156" s="144">
        <f t="shared" si="269"/>
        <v>0</v>
      </c>
      <c r="AY156" s="144">
        <f t="shared" si="269"/>
        <v>0</v>
      </c>
      <c r="AZ156" s="144">
        <f>SUM(AZ157)</f>
        <v>0</v>
      </c>
      <c r="BA156" s="144">
        <f>SUM(BA157)</f>
        <v>0</v>
      </c>
      <c r="BB156" s="144">
        <f>SUM(BB157)</f>
        <v>0</v>
      </c>
      <c r="BC156" s="144">
        <f>SUM(BC157)</f>
        <v>0</v>
      </c>
      <c r="BD156" s="144">
        <f t="shared" ref="BD156:BE156" si="270">SUM(BD157)</f>
        <v>0</v>
      </c>
      <c r="BE156" s="144">
        <f t="shared" si="270"/>
        <v>0</v>
      </c>
      <c r="BF156" s="144">
        <f>SUM(BF157)</f>
        <v>0</v>
      </c>
      <c r="BG156" s="144">
        <f t="shared" ref="BG156:BH156" si="271">SUM(BG157)</f>
        <v>0</v>
      </c>
      <c r="BH156" s="144">
        <f t="shared" si="271"/>
        <v>0</v>
      </c>
      <c r="BI156" s="144">
        <f>SUM(BI157)</f>
        <v>0</v>
      </c>
      <c r="BJ156" s="144">
        <f t="shared" ref="BJ156:BL156" si="272">SUM(BJ157)</f>
        <v>0</v>
      </c>
      <c r="BK156" s="144">
        <f t="shared" si="272"/>
        <v>0</v>
      </c>
      <c r="BL156" s="144">
        <f t="shared" si="272"/>
        <v>933.07</v>
      </c>
      <c r="BM156" s="144">
        <f>SUM(BM157)</f>
        <v>0</v>
      </c>
      <c r="BN156" s="723">
        <f t="shared" si="251"/>
        <v>46.653500000000001</v>
      </c>
      <c r="BO156" s="723"/>
      <c r="BP156" s="723">
        <f t="shared" si="256"/>
        <v>46.653500000000001</v>
      </c>
      <c r="BQ156" s="449"/>
      <c r="BR156" s="128"/>
      <c r="BS156" s="128"/>
      <c r="BT156" s="128"/>
      <c r="BU156" s="128"/>
      <c r="BV156" s="128"/>
    </row>
    <row r="157" spans="1:267" x14ac:dyDescent="0.25">
      <c r="A157" s="280">
        <v>1</v>
      </c>
      <c r="B157" s="269" t="s">
        <v>286</v>
      </c>
      <c r="C157" s="140">
        <f>+D157+E157</f>
        <v>2000</v>
      </c>
      <c r="D157" s="281"/>
      <c r="E157" s="281">
        <v>2000</v>
      </c>
      <c r="F157" s="145">
        <f>+G157+AI157</f>
        <v>933.07</v>
      </c>
      <c r="G157" s="145">
        <f>SUM(H157:AH157)</f>
        <v>0</v>
      </c>
      <c r="H157" s="141"/>
      <c r="I157" s="141"/>
      <c r="J157" s="141"/>
      <c r="K157" s="141"/>
      <c r="L157" s="141"/>
      <c r="M157" s="141"/>
      <c r="N157" s="141"/>
      <c r="O157" s="141"/>
      <c r="P157" s="141"/>
      <c r="Q157" s="141"/>
      <c r="R157" s="141"/>
      <c r="S157" s="141"/>
      <c r="T157" s="141"/>
      <c r="U157" s="141"/>
      <c r="V157" s="141"/>
      <c r="W157" s="141"/>
      <c r="X157" s="141"/>
      <c r="Y157" s="141"/>
      <c r="Z157" s="141"/>
      <c r="AA157" s="141"/>
      <c r="AB157" s="141"/>
      <c r="AC157" s="141"/>
      <c r="AD157" s="141"/>
      <c r="AE157" s="141"/>
      <c r="AF157" s="141"/>
      <c r="AG157" s="141"/>
      <c r="AH157" s="141"/>
      <c r="AI157" s="145">
        <f>SUM(AJ157:BM157)</f>
        <v>933.07</v>
      </c>
      <c r="AJ157" s="141"/>
      <c r="AK157" s="141"/>
      <c r="AL157" s="141"/>
      <c r="AM157" s="141"/>
      <c r="AN157" s="141"/>
      <c r="AO157" s="141"/>
      <c r="AP157" s="141"/>
      <c r="AQ157" s="141"/>
      <c r="AR157" s="141"/>
      <c r="AS157" s="141"/>
      <c r="AT157" s="141"/>
      <c r="AU157" s="141"/>
      <c r="AV157" s="141"/>
      <c r="AW157" s="141"/>
      <c r="AX157" s="141"/>
      <c r="AY157" s="141"/>
      <c r="AZ157" s="141"/>
      <c r="BA157" s="141"/>
      <c r="BB157" s="141"/>
      <c r="BC157" s="141"/>
      <c r="BD157" s="141"/>
      <c r="BE157" s="141"/>
      <c r="BF157" s="141"/>
      <c r="BG157" s="141"/>
      <c r="BH157" s="141"/>
      <c r="BI157" s="141"/>
      <c r="BJ157" s="141"/>
      <c r="BK157" s="141"/>
      <c r="BL157" s="141">
        <v>933.07</v>
      </c>
      <c r="BM157" s="141"/>
      <c r="BN157" s="674">
        <f t="shared" si="251"/>
        <v>46.653500000000001</v>
      </c>
      <c r="BO157" s="674"/>
      <c r="BP157" s="674">
        <f t="shared" si="256"/>
        <v>46.653500000000001</v>
      </c>
      <c r="BQ157" s="738"/>
      <c r="BR157" s="128"/>
      <c r="BS157" s="128"/>
      <c r="BT157" s="128"/>
      <c r="BU157" s="128"/>
      <c r="BV157" s="128"/>
    </row>
    <row r="158" spans="1:267" x14ac:dyDescent="0.25">
      <c r="A158" s="163">
        <v>2</v>
      </c>
      <c r="B158" s="164" t="s">
        <v>203</v>
      </c>
      <c r="C158" s="139">
        <f t="shared" ref="C158:BM158" si="273">+C159</f>
        <v>70.472999999999999</v>
      </c>
      <c r="D158" s="139">
        <f t="shared" si="273"/>
        <v>70.472999999999999</v>
      </c>
      <c r="E158" s="139">
        <f t="shared" si="273"/>
        <v>0</v>
      </c>
      <c r="F158" s="139">
        <f t="shared" si="273"/>
        <v>70.471999999999994</v>
      </c>
      <c r="G158" s="139">
        <f t="shared" si="273"/>
        <v>70.471999999999994</v>
      </c>
      <c r="H158" s="139">
        <f t="shared" si="273"/>
        <v>0</v>
      </c>
      <c r="I158" s="139">
        <f t="shared" si="273"/>
        <v>0</v>
      </c>
      <c r="J158" s="139">
        <f t="shared" si="273"/>
        <v>0</v>
      </c>
      <c r="K158" s="139">
        <f t="shared" si="273"/>
        <v>0</v>
      </c>
      <c r="L158" s="139">
        <f t="shared" si="273"/>
        <v>0</v>
      </c>
      <c r="M158" s="139">
        <f t="shared" si="273"/>
        <v>0</v>
      </c>
      <c r="N158" s="139">
        <f t="shared" si="273"/>
        <v>70.471999999999994</v>
      </c>
      <c r="O158" s="139">
        <f t="shared" si="273"/>
        <v>0</v>
      </c>
      <c r="P158" s="139">
        <f t="shared" si="273"/>
        <v>0</v>
      </c>
      <c r="Q158" s="139">
        <f t="shared" si="273"/>
        <v>0</v>
      </c>
      <c r="R158" s="139">
        <f t="shared" si="273"/>
        <v>0</v>
      </c>
      <c r="S158" s="139">
        <f t="shared" si="273"/>
        <v>0</v>
      </c>
      <c r="T158" s="139">
        <f t="shared" si="273"/>
        <v>0</v>
      </c>
      <c r="U158" s="139">
        <f t="shared" si="273"/>
        <v>0</v>
      </c>
      <c r="V158" s="139">
        <f t="shared" si="273"/>
        <v>0</v>
      </c>
      <c r="W158" s="139">
        <f t="shared" si="273"/>
        <v>0</v>
      </c>
      <c r="X158" s="139">
        <f t="shared" si="273"/>
        <v>0</v>
      </c>
      <c r="Y158" s="139">
        <f t="shared" si="273"/>
        <v>0</v>
      </c>
      <c r="Z158" s="139">
        <f t="shared" si="273"/>
        <v>0</v>
      </c>
      <c r="AA158" s="139">
        <f t="shared" si="273"/>
        <v>0</v>
      </c>
      <c r="AB158" s="139">
        <f t="shared" si="273"/>
        <v>0</v>
      </c>
      <c r="AC158" s="139">
        <f t="shared" si="273"/>
        <v>0</v>
      </c>
      <c r="AD158" s="139">
        <f t="shared" si="273"/>
        <v>0</v>
      </c>
      <c r="AE158" s="139">
        <f t="shared" si="273"/>
        <v>0</v>
      </c>
      <c r="AF158" s="139">
        <f t="shared" si="273"/>
        <v>0</v>
      </c>
      <c r="AG158" s="139">
        <f t="shared" si="273"/>
        <v>0</v>
      </c>
      <c r="AH158" s="139">
        <f t="shared" si="273"/>
        <v>0</v>
      </c>
      <c r="AI158" s="139">
        <f t="shared" si="273"/>
        <v>0</v>
      </c>
      <c r="AJ158" s="139">
        <f t="shared" si="273"/>
        <v>0</v>
      </c>
      <c r="AK158" s="139">
        <f t="shared" si="273"/>
        <v>0</v>
      </c>
      <c r="AL158" s="139">
        <f t="shared" si="273"/>
        <v>0</v>
      </c>
      <c r="AM158" s="139">
        <f t="shared" si="273"/>
        <v>0</v>
      </c>
      <c r="AN158" s="139">
        <f t="shared" si="273"/>
        <v>0</v>
      </c>
      <c r="AO158" s="139">
        <f t="shared" si="273"/>
        <v>0</v>
      </c>
      <c r="AP158" s="139">
        <f t="shared" si="273"/>
        <v>0</v>
      </c>
      <c r="AQ158" s="139">
        <f t="shared" si="273"/>
        <v>0</v>
      </c>
      <c r="AR158" s="139">
        <f t="shared" si="273"/>
        <v>0</v>
      </c>
      <c r="AS158" s="139">
        <f t="shared" si="273"/>
        <v>0</v>
      </c>
      <c r="AT158" s="139">
        <f t="shared" si="273"/>
        <v>0</v>
      </c>
      <c r="AU158" s="139">
        <f t="shared" si="273"/>
        <v>0</v>
      </c>
      <c r="AV158" s="139">
        <f t="shared" si="273"/>
        <v>0</v>
      </c>
      <c r="AW158" s="139">
        <f t="shared" si="273"/>
        <v>0</v>
      </c>
      <c r="AX158" s="139">
        <f t="shared" si="273"/>
        <v>0</v>
      </c>
      <c r="AY158" s="139">
        <f t="shared" si="273"/>
        <v>0</v>
      </c>
      <c r="AZ158" s="139">
        <f t="shared" si="273"/>
        <v>0</v>
      </c>
      <c r="BA158" s="139">
        <f t="shared" si="273"/>
        <v>0</v>
      </c>
      <c r="BB158" s="139">
        <f t="shared" si="273"/>
        <v>0</v>
      </c>
      <c r="BC158" s="139">
        <f t="shared" si="273"/>
        <v>0</v>
      </c>
      <c r="BD158" s="139">
        <f t="shared" si="273"/>
        <v>0</v>
      </c>
      <c r="BE158" s="139">
        <f t="shared" si="273"/>
        <v>0</v>
      </c>
      <c r="BF158" s="139">
        <f t="shared" si="273"/>
        <v>0</v>
      </c>
      <c r="BG158" s="139">
        <f t="shared" si="273"/>
        <v>0</v>
      </c>
      <c r="BH158" s="139">
        <f t="shared" si="273"/>
        <v>0</v>
      </c>
      <c r="BI158" s="139">
        <f t="shared" si="273"/>
        <v>0</v>
      </c>
      <c r="BJ158" s="139">
        <f t="shared" si="273"/>
        <v>0</v>
      </c>
      <c r="BK158" s="139">
        <f t="shared" si="273"/>
        <v>0</v>
      </c>
      <c r="BL158" s="139">
        <f t="shared" si="273"/>
        <v>0</v>
      </c>
      <c r="BM158" s="139">
        <f t="shared" si="273"/>
        <v>0</v>
      </c>
      <c r="BN158" s="674">
        <f t="shared" si="251"/>
        <v>99.998581016843318</v>
      </c>
      <c r="BO158" s="674">
        <f>+G158/D158*100</f>
        <v>99.998581016843318</v>
      </c>
      <c r="BP158" s="674"/>
      <c r="BQ158" s="165"/>
    </row>
    <row r="159" spans="1:267" s="131" customFormat="1" x14ac:dyDescent="0.25">
      <c r="A159" s="741">
        <v>1</v>
      </c>
      <c r="B159" s="165" t="s">
        <v>204</v>
      </c>
      <c r="C159" s="140">
        <f>+D159+E159</f>
        <v>70.472999999999999</v>
      </c>
      <c r="D159" s="151">
        <v>70.472999999999999</v>
      </c>
      <c r="E159" s="151"/>
      <c r="F159" s="145">
        <f>+G159+AI159</f>
        <v>70.471999999999994</v>
      </c>
      <c r="G159" s="145">
        <f>SUM(H159:AH159)</f>
        <v>70.471999999999994</v>
      </c>
      <c r="H159" s="150"/>
      <c r="I159" s="150"/>
      <c r="J159" s="150"/>
      <c r="K159" s="150"/>
      <c r="L159" s="150"/>
      <c r="M159" s="150"/>
      <c r="N159" s="151">
        <v>70.471999999999994</v>
      </c>
      <c r="O159" s="150"/>
      <c r="P159" s="150"/>
      <c r="Q159" s="150"/>
      <c r="R159" s="150"/>
      <c r="S159" s="150"/>
      <c r="T159" s="150"/>
      <c r="U159" s="150"/>
      <c r="V159" s="150"/>
      <c r="W159" s="150"/>
      <c r="X159" s="150"/>
      <c r="Y159" s="150"/>
      <c r="Z159" s="150"/>
      <c r="AA159" s="150"/>
      <c r="AB159" s="150"/>
      <c r="AC159" s="150"/>
      <c r="AD159" s="150"/>
      <c r="AE159" s="150"/>
      <c r="AF159" s="150"/>
      <c r="AG159" s="150"/>
      <c r="AH159" s="150"/>
      <c r="AI159" s="145">
        <f>SUM(AJ159:BM159)</f>
        <v>0</v>
      </c>
      <c r="AJ159" s="150"/>
      <c r="AK159" s="150"/>
      <c r="AL159" s="150"/>
      <c r="AM159" s="150"/>
      <c r="AN159" s="150"/>
      <c r="AO159" s="150"/>
      <c r="AP159" s="150"/>
      <c r="AQ159" s="150"/>
      <c r="AR159" s="150"/>
      <c r="AS159" s="150"/>
      <c r="AT159" s="150"/>
      <c r="AU159" s="150"/>
      <c r="AV159" s="150"/>
      <c r="AW159" s="150"/>
      <c r="AX159" s="150"/>
      <c r="AY159" s="150"/>
      <c r="AZ159" s="150"/>
      <c r="BA159" s="150"/>
      <c r="BB159" s="150"/>
      <c r="BC159" s="150"/>
      <c r="BD159" s="150"/>
      <c r="BE159" s="150"/>
      <c r="BF159" s="150"/>
      <c r="BG159" s="150"/>
      <c r="BH159" s="150"/>
      <c r="BI159" s="150"/>
      <c r="BJ159" s="150"/>
      <c r="BK159" s="150"/>
      <c r="BL159" s="150"/>
      <c r="BM159" s="150"/>
      <c r="BN159" s="674">
        <f t="shared" si="251"/>
        <v>99.998581016843318</v>
      </c>
      <c r="BO159" s="674">
        <f>+G159/D159*100</f>
        <v>99.998581016843318</v>
      </c>
      <c r="BP159" s="674"/>
      <c r="BQ159" s="177"/>
      <c r="BR159" s="130"/>
      <c r="BS159" s="130"/>
      <c r="BT159" s="130"/>
      <c r="BU159" s="130"/>
      <c r="BV159" s="130"/>
      <c r="BW159" s="130"/>
      <c r="BX159" s="130"/>
      <c r="BY159" s="130"/>
      <c r="BZ159" s="130"/>
      <c r="CA159" s="130"/>
      <c r="CB159" s="130"/>
      <c r="CC159" s="130"/>
      <c r="CD159" s="130"/>
      <c r="CE159" s="130"/>
      <c r="CF159" s="130"/>
    </row>
    <row r="160" spans="1:267" s="131" customFormat="1" ht="30" x14ac:dyDescent="0.25">
      <c r="A160" s="163">
        <v>3</v>
      </c>
      <c r="B160" s="180" t="s">
        <v>663</v>
      </c>
      <c r="C160" s="745">
        <f>+C161</f>
        <v>97.149000000000001</v>
      </c>
      <c r="D160" s="745">
        <f>+D161</f>
        <v>0</v>
      </c>
      <c r="E160" s="745">
        <f>+E161</f>
        <v>97.149000000000001</v>
      </c>
      <c r="F160" s="745">
        <f t="shared" ref="F160:BM160" si="274">+F161</f>
        <v>0</v>
      </c>
      <c r="G160" s="745">
        <f t="shared" si="274"/>
        <v>0</v>
      </c>
      <c r="H160" s="745">
        <f t="shared" si="274"/>
        <v>0</v>
      </c>
      <c r="I160" s="745">
        <f t="shared" si="274"/>
        <v>0</v>
      </c>
      <c r="J160" s="745">
        <f t="shared" si="274"/>
        <v>0</v>
      </c>
      <c r="K160" s="745">
        <f t="shared" si="274"/>
        <v>0</v>
      </c>
      <c r="L160" s="745">
        <f t="shared" si="274"/>
        <v>0</v>
      </c>
      <c r="M160" s="745">
        <f t="shared" si="274"/>
        <v>0</v>
      </c>
      <c r="N160" s="745">
        <f t="shared" si="274"/>
        <v>0</v>
      </c>
      <c r="O160" s="745">
        <f t="shared" si="274"/>
        <v>0</v>
      </c>
      <c r="P160" s="745">
        <f t="shared" si="274"/>
        <v>0</v>
      </c>
      <c r="Q160" s="745">
        <f t="shared" si="274"/>
        <v>0</v>
      </c>
      <c r="R160" s="745">
        <f t="shared" si="274"/>
        <v>0</v>
      </c>
      <c r="S160" s="745">
        <f t="shared" si="274"/>
        <v>0</v>
      </c>
      <c r="T160" s="745">
        <f t="shared" si="274"/>
        <v>0</v>
      </c>
      <c r="U160" s="745">
        <f t="shared" si="274"/>
        <v>0</v>
      </c>
      <c r="V160" s="745">
        <f t="shared" si="274"/>
        <v>0</v>
      </c>
      <c r="W160" s="745">
        <f t="shared" si="274"/>
        <v>0</v>
      </c>
      <c r="X160" s="745">
        <f t="shared" si="274"/>
        <v>0</v>
      </c>
      <c r="Y160" s="745">
        <f t="shared" si="274"/>
        <v>0</v>
      </c>
      <c r="Z160" s="745">
        <f t="shared" si="274"/>
        <v>0</v>
      </c>
      <c r="AA160" s="745">
        <f t="shared" si="274"/>
        <v>0</v>
      </c>
      <c r="AB160" s="745">
        <f t="shared" si="274"/>
        <v>0</v>
      </c>
      <c r="AC160" s="745">
        <f t="shared" si="274"/>
        <v>0</v>
      </c>
      <c r="AD160" s="745">
        <f t="shared" si="274"/>
        <v>0</v>
      </c>
      <c r="AE160" s="745">
        <f t="shared" si="274"/>
        <v>0</v>
      </c>
      <c r="AF160" s="745">
        <f t="shared" si="274"/>
        <v>0</v>
      </c>
      <c r="AG160" s="745">
        <f t="shared" si="274"/>
        <v>0</v>
      </c>
      <c r="AH160" s="745">
        <f t="shared" si="274"/>
        <v>0</v>
      </c>
      <c r="AI160" s="745">
        <f t="shared" si="274"/>
        <v>0</v>
      </c>
      <c r="AJ160" s="745">
        <f t="shared" si="274"/>
        <v>0</v>
      </c>
      <c r="AK160" s="745">
        <f t="shared" si="274"/>
        <v>0</v>
      </c>
      <c r="AL160" s="745">
        <f t="shared" si="274"/>
        <v>0</v>
      </c>
      <c r="AM160" s="745">
        <f t="shared" si="274"/>
        <v>0</v>
      </c>
      <c r="AN160" s="745">
        <f t="shared" si="274"/>
        <v>0</v>
      </c>
      <c r="AO160" s="745">
        <f t="shared" si="274"/>
        <v>0</v>
      </c>
      <c r="AP160" s="745">
        <f t="shared" si="274"/>
        <v>0</v>
      </c>
      <c r="AQ160" s="745">
        <f t="shared" si="274"/>
        <v>0</v>
      </c>
      <c r="AR160" s="745">
        <f t="shared" si="274"/>
        <v>0</v>
      </c>
      <c r="AS160" s="745">
        <f t="shared" si="274"/>
        <v>0</v>
      </c>
      <c r="AT160" s="745">
        <f t="shared" si="274"/>
        <v>0</v>
      </c>
      <c r="AU160" s="745">
        <f t="shared" si="274"/>
        <v>0</v>
      </c>
      <c r="AV160" s="745">
        <f t="shared" si="274"/>
        <v>0</v>
      </c>
      <c r="AW160" s="745">
        <f t="shared" si="274"/>
        <v>0</v>
      </c>
      <c r="AX160" s="745">
        <f t="shared" si="274"/>
        <v>0</v>
      </c>
      <c r="AY160" s="745">
        <f t="shared" si="274"/>
        <v>0</v>
      </c>
      <c r="AZ160" s="745">
        <f t="shared" si="274"/>
        <v>0</v>
      </c>
      <c r="BA160" s="745">
        <f t="shared" si="274"/>
        <v>0</v>
      </c>
      <c r="BB160" s="745">
        <f t="shared" si="274"/>
        <v>0</v>
      </c>
      <c r="BC160" s="745">
        <f t="shared" si="274"/>
        <v>0</v>
      </c>
      <c r="BD160" s="745">
        <f t="shared" si="274"/>
        <v>0</v>
      </c>
      <c r="BE160" s="745">
        <f t="shared" si="274"/>
        <v>0</v>
      </c>
      <c r="BF160" s="745">
        <f t="shared" si="274"/>
        <v>0</v>
      </c>
      <c r="BG160" s="745">
        <f t="shared" si="274"/>
        <v>0</v>
      </c>
      <c r="BH160" s="745">
        <f t="shared" si="274"/>
        <v>0</v>
      </c>
      <c r="BI160" s="745">
        <f t="shared" si="274"/>
        <v>0</v>
      </c>
      <c r="BJ160" s="745">
        <f t="shared" si="274"/>
        <v>0</v>
      </c>
      <c r="BK160" s="745">
        <f t="shared" si="274"/>
        <v>0</v>
      </c>
      <c r="BL160" s="745">
        <f t="shared" si="274"/>
        <v>0</v>
      </c>
      <c r="BM160" s="745">
        <f t="shared" si="274"/>
        <v>0</v>
      </c>
      <c r="BN160" s="675">
        <f>+F160/C160*100</f>
        <v>0</v>
      </c>
      <c r="BO160" s="675"/>
      <c r="BP160" s="675">
        <f>+AI160/E160*100</f>
        <v>0</v>
      </c>
      <c r="BQ160" s="160" t="s">
        <v>664</v>
      </c>
      <c r="BR160" s="130"/>
      <c r="BS160" s="130"/>
      <c r="BT160" s="130"/>
      <c r="BU160" s="130"/>
      <c r="BV160" s="130"/>
      <c r="BW160" s="130"/>
      <c r="BX160" s="130"/>
      <c r="BY160" s="130"/>
      <c r="BZ160" s="130"/>
      <c r="CA160" s="130"/>
      <c r="CB160" s="130"/>
      <c r="CC160" s="130"/>
      <c r="CD160" s="130"/>
      <c r="CE160" s="130"/>
      <c r="CF160" s="130"/>
    </row>
    <row r="161" spans="1:84" s="131" customFormat="1" ht="30" x14ac:dyDescent="0.25">
      <c r="A161" s="741"/>
      <c r="B161" s="165" t="s">
        <v>312</v>
      </c>
      <c r="C161" s="140">
        <f>+D161+E161</f>
        <v>97.149000000000001</v>
      </c>
      <c r="D161" s="151"/>
      <c r="E161" s="151">
        <v>97.149000000000001</v>
      </c>
      <c r="F161" s="145">
        <f>+G161+AI161</f>
        <v>0</v>
      </c>
      <c r="G161" s="145">
        <f>SUM(H161:AH161)</f>
        <v>0</v>
      </c>
      <c r="H161" s="150"/>
      <c r="I161" s="150"/>
      <c r="J161" s="150"/>
      <c r="K161" s="150"/>
      <c r="L161" s="150"/>
      <c r="M161" s="150"/>
      <c r="N161" s="151"/>
      <c r="O161" s="150"/>
      <c r="P161" s="150"/>
      <c r="Q161" s="150"/>
      <c r="R161" s="150"/>
      <c r="S161" s="150"/>
      <c r="T161" s="150"/>
      <c r="U161" s="150"/>
      <c r="V161" s="150"/>
      <c r="W161" s="150"/>
      <c r="X161" s="150"/>
      <c r="Y161" s="150"/>
      <c r="Z161" s="150"/>
      <c r="AA161" s="150"/>
      <c r="AB161" s="150"/>
      <c r="AC161" s="150"/>
      <c r="AD161" s="150"/>
      <c r="AE161" s="150"/>
      <c r="AF161" s="150"/>
      <c r="AG161" s="150"/>
      <c r="AH161" s="150"/>
      <c r="AI161" s="145">
        <f>SUM(AJ161:BM161)</f>
        <v>0</v>
      </c>
      <c r="AJ161" s="150"/>
      <c r="AK161" s="150"/>
      <c r="AL161" s="150"/>
      <c r="AM161" s="150"/>
      <c r="AN161" s="150"/>
      <c r="AO161" s="150"/>
      <c r="AP161" s="150"/>
      <c r="AQ161" s="150"/>
      <c r="AR161" s="150"/>
      <c r="AS161" s="150"/>
      <c r="AT161" s="150"/>
      <c r="AU161" s="150"/>
      <c r="AV161" s="150"/>
      <c r="AW161" s="150"/>
      <c r="AX161" s="150"/>
      <c r="AY161" s="150"/>
      <c r="AZ161" s="150"/>
      <c r="BA161" s="150"/>
      <c r="BB161" s="150"/>
      <c r="BC161" s="150"/>
      <c r="BD161" s="150"/>
      <c r="BE161" s="150"/>
      <c r="BF161" s="150"/>
      <c r="BG161" s="150"/>
      <c r="BH161" s="150"/>
      <c r="BI161" s="150"/>
      <c r="BJ161" s="150"/>
      <c r="BK161" s="150"/>
      <c r="BL161" s="150"/>
      <c r="BM161" s="150"/>
      <c r="BN161" s="674">
        <f>+F161/C161*100</f>
        <v>0</v>
      </c>
      <c r="BO161" s="674"/>
      <c r="BP161" s="674">
        <f>+AI161/E161*100</f>
        <v>0</v>
      </c>
      <c r="BQ161" s="160" t="s">
        <v>665</v>
      </c>
      <c r="BR161" s="130"/>
      <c r="BS161" s="130"/>
      <c r="BT161" s="130"/>
      <c r="BU161" s="130"/>
      <c r="BV161" s="130"/>
      <c r="BW161" s="130"/>
      <c r="BX161" s="130"/>
      <c r="BY161" s="130"/>
      <c r="BZ161" s="130"/>
      <c r="CA161" s="130"/>
      <c r="CB161" s="130"/>
      <c r="CC161" s="130"/>
      <c r="CD161" s="130"/>
      <c r="CE161" s="130"/>
      <c r="CF161" s="130"/>
    </row>
    <row r="162" spans="1:84" x14ac:dyDescent="0.25">
      <c r="A162" s="154" t="s">
        <v>120</v>
      </c>
      <c r="B162" s="161" t="s">
        <v>302</v>
      </c>
      <c r="C162" s="142">
        <f>+C163+C176+C188</f>
        <v>6929.6449999999995</v>
      </c>
      <c r="D162" s="142">
        <f t="shared" ref="D162:BM162" si="275">+D163+D176+D188</f>
        <v>1303.289</v>
      </c>
      <c r="E162" s="142">
        <f t="shared" si="275"/>
        <v>5626.3559999999998</v>
      </c>
      <c r="F162" s="142">
        <f t="shared" si="275"/>
        <v>3514.8549999999996</v>
      </c>
      <c r="G162" s="142">
        <f t="shared" si="275"/>
        <v>1277.8149999999998</v>
      </c>
      <c r="H162" s="142">
        <f t="shared" si="275"/>
        <v>0</v>
      </c>
      <c r="I162" s="142">
        <f t="shared" si="275"/>
        <v>0</v>
      </c>
      <c r="J162" s="142">
        <f t="shared" si="275"/>
        <v>0</v>
      </c>
      <c r="K162" s="142">
        <f t="shared" si="275"/>
        <v>0</v>
      </c>
      <c r="L162" s="142">
        <f t="shared" si="275"/>
        <v>500</v>
      </c>
      <c r="M162" s="142">
        <f t="shared" si="275"/>
        <v>0</v>
      </c>
      <c r="N162" s="142">
        <f t="shared" si="275"/>
        <v>416.94299999999998</v>
      </c>
      <c r="O162" s="142">
        <f t="shared" si="275"/>
        <v>0</v>
      </c>
      <c r="P162" s="142">
        <f t="shared" si="275"/>
        <v>0</v>
      </c>
      <c r="Q162" s="142">
        <f t="shared" si="275"/>
        <v>0</v>
      </c>
      <c r="R162" s="142">
        <f t="shared" si="275"/>
        <v>0</v>
      </c>
      <c r="S162" s="142">
        <f t="shared" si="275"/>
        <v>359.21899999999999</v>
      </c>
      <c r="T162" s="142">
        <f t="shared" si="275"/>
        <v>0</v>
      </c>
      <c r="U162" s="142">
        <f t="shared" si="275"/>
        <v>0</v>
      </c>
      <c r="V162" s="142">
        <f>+V163+V176+V188</f>
        <v>0</v>
      </c>
      <c r="W162" s="142">
        <f>+W163+W176+W188</f>
        <v>1.653</v>
      </c>
      <c r="X162" s="142">
        <f>+X163+X176+X188</f>
        <v>0</v>
      </c>
      <c r="Y162" s="142">
        <f t="shared" ref="Y162:AG162" si="276">+Y163+Y176+Y188</f>
        <v>0</v>
      </c>
      <c r="Z162" s="142">
        <f t="shared" si="276"/>
        <v>0</v>
      </c>
      <c r="AA162" s="142">
        <f t="shared" si="276"/>
        <v>0</v>
      </c>
      <c r="AB162" s="142">
        <f t="shared" si="276"/>
        <v>0</v>
      </c>
      <c r="AC162" s="142">
        <f t="shared" si="276"/>
        <v>0</v>
      </c>
      <c r="AD162" s="142">
        <f t="shared" si="276"/>
        <v>0</v>
      </c>
      <c r="AE162" s="142">
        <f t="shared" si="276"/>
        <v>0</v>
      </c>
      <c r="AF162" s="142">
        <f t="shared" si="276"/>
        <v>0</v>
      </c>
      <c r="AG162" s="142">
        <f t="shared" si="276"/>
        <v>0</v>
      </c>
      <c r="AH162" s="142">
        <f t="shared" si="275"/>
        <v>0</v>
      </c>
      <c r="AI162" s="142">
        <f t="shared" si="275"/>
        <v>2237.04</v>
      </c>
      <c r="AJ162" s="142">
        <f t="shared" si="275"/>
        <v>0</v>
      </c>
      <c r="AK162" s="142">
        <f t="shared" si="275"/>
        <v>0</v>
      </c>
      <c r="AL162" s="142">
        <f t="shared" si="275"/>
        <v>0</v>
      </c>
      <c r="AM162" s="142">
        <f t="shared" si="275"/>
        <v>0</v>
      </c>
      <c r="AN162" s="142">
        <f t="shared" si="275"/>
        <v>109.8</v>
      </c>
      <c r="AO162" s="142">
        <f t="shared" si="275"/>
        <v>0</v>
      </c>
      <c r="AP162" s="142">
        <f t="shared" si="275"/>
        <v>0</v>
      </c>
      <c r="AQ162" s="142">
        <f t="shared" si="275"/>
        <v>0</v>
      </c>
      <c r="AR162" s="142">
        <f t="shared" si="275"/>
        <v>445.56799999999998</v>
      </c>
      <c r="AS162" s="142">
        <f t="shared" si="275"/>
        <v>0</v>
      </c>
      <c r="AT162" s="142">
        <f t="shared" si="275"/>
        <v>36.604999999999997</v>
      </c>
      <c r="AU162" s="142">
        <f t="shared" si="275"/>
        <v>0</v>
      </c>
      <c r="AV162" s="142">
        <f t="shared" si="275"/>
        <v>0</v>
      </c>
      <c r="AW162" s="142">
        <f t="shared" si="275"/>
        <v>0</v>
      </c>
      <c r="AX162" s="142">
        <f>+AX163+AX176+AX188</f>
        <v>0</v>
      </c>
      <c r="AY162" s="142">
        <f>+AY163+AY176+AY188</f>
        <v>204.512</v>
      </c>
      <c r="AZ162" s="142">
        <f>+AZ163+AZ176+AZ188</f>
        <v>0</v>
      </c>
      <c r="BA162" s="142">
        <f>+BA163+BA176+BA188</f>
        <v>0</v>
      </c>
      <c r="BB162" s="142">
        <f>+BB163+BB176+BB188</f>
        <v>164.624</v>
      </c>
      <c r="BC162" s="142">
        <f t="shared" ref="BC162:BL162" si="277">+BC163+BC176+BC188</f>
        <v>771.23299999999995</v>
      </c>
      <c r="BD162" s="142">
        <f t="shared" si="277"/>
        <v>353.24400000000003</v>
      </c>
      <c r="BE162" s="142">
        <f t="shared" si="277"/>
        <v>94.807000000000002</v>
      </c>
      <c r="BF162" s="142">
        <f t="shared" si="277"/>
        <v>0</v>
      </c>
      <c r="BG162" s="142">
        <f t="shared" si="277"/>
        <v>0</v>
      </c>
      <c r="BH162" s="142">
        <f t="shared" si="277"/>
        <v>56.647000000000006</v>
      </c>
      <c r="BI162" s="142">
        <f t="shared" si="277"/>
        <v>0</v>
      </c>
      <c r="BJ162" s="142">
        <f t="shared" si="277"/>
        <v>0</v>
      </c>
      <c r="BK162" s="142">
        <f t="shared" si="277"/>
        <v>0</v>
      </c>
      <c r="BL162" s="142">
        <f t="shared" si="277"/>
        <v>0</v>
      </c>
      <c r="BM162" s="142">
        <f t="shared" si="275"/>
        <v>0</v>
      </c>
      <c r="BN162" s="724">
        <f t="shared" si="251"/>
        <v>50.722006682882025</v>
      </c>
      <c r="BO162" s="724">
        <f>+G162/D162*100</f>
        <v>98.045406659612709</v>
      </c>
      <c r="BP162" s="724">
        <f t="shared" si="256"/>
        <v>39.760015185672579</v>
      </c>
      <c r="BQ162" s="155"/>
      <c r="BR162" s="128"/>
      <c r="BS162" s="128"/>
      <c r="BT162" s="128"/>
      <c r="BU162" s="128"/>
      <c r="BV162" s="128"/>
    </row>
    <row r="163" spans="1:84" x14ac:dyDescent="0.25">
      <c r="A163" s="156">
        <v>1</v>
      </c>
      <c r="B163" s="157" t="s">
        <v>24</v>
      </c>
      <c r="C163" s="143">
        <f>+C164+C166</f>
        <v>4534.4849999999997</v>
      </c>
      <c r="D163" s="143">
        <f>+D164+D166</f>
        <v>18.484999999999999</v>
      </c>
      <c r="E163" s="143">
        <f>+E164+E166</f>
        <v>4516</v>
      </c>
      <c r="F163" s="143">
        <f>+F164+F166</f>
        <v>1672.2919999999999</v>
      </c>
      <c r="G163" s="143">
        <f>+G164+G166</f>
        <v>1.653</v>
      </c>
      <c r="H163" s="143">
        <f t="shared" ref="H163:O163" si="278">+H164+H166</f>
        <v>0</v>
      </c>
      <c r="I163" s="143">
        <f t="shared" si="278"/>
        <v>0</v>
      </c>
      <c r="J163" s="143">
        <f t="shared" si="278"/>
        <v>0</v>
      </c>
      <c r="K163" s="143">
        <f t="shared" si="278"/>
        <v>0</v>
      </c>
      <c r="L163" s="143">
        <f t="shared" si="278"/>
        <v>0</v>
      </c>
      <c r="M163" s="143">
        <f t="shared" si="278"/>
        <v>0</v>
      </c>
      <c r="N163" s="143">
        <f t="shared" si="278"/>
        <v>0</v>
      </c>
      <c r="O163" s="143">
        <f t="shared" si="278"/>
        <v>0</v>
      </c>
      <c r="P163" s="143">
        <f t="shared" ref="P163:AI163" si="279">+P164+P166</f>
        <v>0</v>
      </c>
      <c r="Q163" s="143">
        <f t="shared" si="279"/>
        <v>0</v>
      </c>
      <c r="R163" s="143">
        <f t="shared" si="279"/>
        <v>0</v>
      </c>
      <c r="S163" s="143">
        <f t="shared" si="279"/>
        <v>0</v>
      </c>
      <c r="T163" s="143">
        <f>+T164+T166</f>
        <v>0</v>
      </c>
      <c r="U163" s="143">
        <f>+U164+U166</f>
        <v>0</v>
      </c>
      <c r="V163" s="143">
        <f>+V164+V166</f>
        <v>0</v>
      </c>
      <c r="W163" s="143">
        <f>+W164+W166</f>
        <v>1.653</v>
      </c>
      <c r="X163" s="143">
        <f>+X164+X166</f>
        <v>0</v>
      </c>
      <c r="Y163" s="143">
        <f t="shared" ref="Y163:AG163" si="280">+Y164+Y166</f>
        <v>0</v>
      </c>
      <c r="Z163" s="143">
        <f t="shared" si="280"/>
        <v>0</v>
      </c>
      <c r="AA163" s="143">
        <f t="shared" si="280"/>
        <v>0</v>
      </c>
      <c r="AB163" s="143">
        <f t="shared" si="280"/>
        <v>0</v>
      </c>
      <c r="AC163" s="143">
        <f t="shared" si="280"/>
        <v>0</v>
      </c>
      <c r="AD163" s="143">
        <f t="shared" si="280"/>
        <v>0</v>
      </c>
      <c r="AE163" s="143">
        <f t="shared" si="280"/>
        <v>0</v>
      </c>
      <c r="AF163" s="143">
        <f t="shared" si="280"/>
        <v>0</v>
      </c>
      <c r="AG163" s="1097">
        <f t="shared" si="280"/>
        <v>0</v>
      </c>
      <c r="AH163" s="143">
        <f t="shared" si="279"/>
        <v>0</v>
      </c>
      <c r="AI163" s="143">
        <f t="shared" si="279"/>
        <v>1670.6389999999999</v>
      </c>
      <c r="AJ163" s="143">
        <f t="shared" ref="AJ163:AQ163" si="281">+AJ164+AJ166</f>
        <v>0</v>
      </c>
      <c r="AK163" s="143">
        <f t="shared" si="281"/>
        <v>0</v>
      </c>
      <c r="AL163" s="143">
        <f t="shared" si="281"/>
        <v>0</v>
      </c>
      <c r="AM163" s="143">
        <f t="shared" si="281"/>
        <v>0</v>
      </c>
      <c r="AN163" s="143">
        <f t="shared" si="281"/>
        <v>0</v>
      </c>
      <c r="AO163" s="143">
        <f t="shared" si="281"/>
        <v>0</v>
      </c>
      <c r="AP163" s="143">
        <f t="shared" si="281"/>
        <v>0</v>
      </c>
      <c r="AQ163" s="143">
        <f t="shared" si="281"/>
        <v>0</v>
      </c>
      <c r="AR163" s="143">
        <f t="shared" ref="AR163:BM163" si="282">+AR164+AR166</f>
        <v>445.56799999999998</v>
      </c>
      <c r="AS163" s="143">
        <f t="shared" si="282"/>
        <v>0</v>
      </c>
      <c r="AT163" s="143">
        <f t="shared" si="282"/>
        <v>36.604999999999997</v>
      </c>
      <c r="AU163" s="143">
        <f t="shared" si="282"/>
        <v>0</v>
      </c>
      <c r="AV163" s="143">
        <f t="shared" si="282"/>
        <v>0</v>
      </c>
      <c r="AW163" s="143">
        <f t="shared" si="282"/>
        <v>0</v>
      </c>
      <c r="AX163" s="143">
        <f t="shared" si="282"/>
        <v>0</v>
      </c>
      <c r="AY163" s="143">
        <f t="shared" si="282"/>
        <v>0</v>
      </c>
      <c r="AZ163" s="143">
        <f t="shared" si="282"/>
        <v>0</v>
      </c>
      <c r="BA163" s="143">
        <f t="shared" si="282"/>
        <v>0</v>
      </c>
      <c r="BB163" s="143">
        <f t="shared" si="282"/>
        <v>0</v>
      </c>
      <c r="BC163" s="143">
        <f t="shared" ref="BC163:BL163" si="283">+BC164+BC166</f>
        <v>771.23299999999995</v>
      </c>
      <c r="BD163" s="143">
        <f t="shared" si="283"/>
        <v>265.779</v>
      </c>
      <c r="BE163" s="143">
        <f t="shared" si="283"/>
        <v>94.807000000000002</v>
      </c>
      <c r="BF163" s="143">
        <f t="shared" si="283"/>
        <v>0</v>
      </c>
      <c r="BG163" s="143">
        <f t="shared" si="283"/>
        <v>0</v>
      </c>
      <c r="BH163" s="143">
        <f t="shared" si="283"/>
        <v>56.647000000000006</v>
      </c>
      <c r="BI163" s="143">
        <f t="shared" si="283"/>
        <v>0</v>
      </c>
      <c r="BJ163" s="143">
        <f t="shared" si="283"/>
        <v>0</v>
      </c>
      <c r="BK163" s="143">
        <f t="shared" si="283"/>
        <v>0</v>
      </c>
      <c r="BL163" s="1097">
        <f t="shared" si="283"/>
        <v>0</v>
      </c>
      <c r="BM163" s="143">
        <f t="shared" si="282"/>
        <v>0</v>
      </c>
      <c r="BN163" s="723">
        <f t="shared" si="251"/>
        <v>36.879425116633975</v>
      </c>
      <c r="BO163" s="723">
        <f>+G163/D163*100</f>
        <v>8.9423857181498523</v>
      </c>
      <c r="BP163" s="723">
        <f t="shared" si="256"/>
        <v>36.993777679362267</v>
      </c>
      <c r="BQ163" s="449"/>
      <c r="BR163" s="128"/>
      <c r="BS163" s="128"/>
      <c r="BT163" s="128"/>
      <c r="BU163" s="128"/>
      <c r="BV163" s="128"/>
    </row>
    <row r="164" spans="1:84" x14ac:dyDescent="0.25">
      <c r="A164" s="186" t="s">
        <v>6</v>
      </c>
      <c r="B164" s="158" t="s">
        <v>94</v>
      </c>
      <c r="C164" s="144">
        <f>SUM(C165)</f>
        <v>18.484999999999999</v>
      </c>
      <c r="D164" s="144">
        <f t="shared" ref="D164:BM164" si="284">SUM(D165)</f>
        <v>18.484999999999999</v>
      </c>
      <c r="E164" s="144">
        <f t="shared" si="284"/>
        <v>0</v>
      </c>
      <c r="F164" s="144">
        <f t="shared" si="284"/>
        <v>1.653</v>
      </c>
      <c r="G164" s="144">
        <f t="shared" si="284"/>
        <v>1.653</v>
      </c>
      <c r="H164" s="144">
        <f t="shared" si="284"/>
        <v>0</v>
      </c>
      <c r="I164" s="144">
        <f t="shared" si="284"/>
        <v>0</v>
      </c>
      <c r="J164" s="144">
        <f t="shared" si="284"/>
        <v>0</v>
      </c>
      <c r="K164" s="144">
        <f t="shared" si="284"/>
        <v>0</v>
      </c>
      <c r="L164" s="144">
        <f t="shared" si="284"/>
        <v>0</v>
      </c>
      <c r="M164" s="144">
        <f t="shared" si="284"/>
        <v>0</v>
      </c>
      <c r="N164" s="144">
        <f t="shared" si="284"/>
        <v>0</v>
      </c>
      <c r="O164" s="144">
        <f t="shared" si="284"/>
        <v>0</v>
      </c>
      <c r="P164" s="144">
        <f t="shared" si="284"/>
        <v>0</v>
      </c>
      <c r="Q164" s="144">
        <f t="shared" si="284"/>
        <v>0</v>
      </c>
      <c r="R164" s="144">
        <f t="shared" si="284"/>
        <v>0</v>
      </c>
      <c r="S164" s="144">
        <f t="shared" si="284"/>
        <v>0</v>
      </c>
      <c r="T164" s="144">
        <f t="shared" si="284"/>
        <v>0</v>
      </c>
      <c r="U164" s="144">
        <f t="shared" si="284"/>
        <v>0</v>
      </c>
      <c r="V164" s="144">
        <f t="shared" si="284"/>
        <v>0</v>
      </c>
      <c r="W164" s="144">
        <f t="shared" si="284"/>
        <v>1.653</v>
      </c>
      <c r="X164" s="144">
        <f t="shared" si="284"/>
        <v>0</v>
      </c>
      <c r="Y164" s="144">
        <f t="shared" si="284"/>
        <v>0</v>
      </c>
      <c r="Z164" s="144">
        <f t="shared" si="284"/>
        <v>0</v>
      </c>
      <c r="AA164" s="144">
        <f t="shared" si="284"/>
        <v>0</v>
      </c>
      <c r="AB164" s="144">
        <f t="shared" si="284"/>
        <v>0</v>
      </c>
      <c r="AC164" s="144">
        <f t="shared" si="284"/>
        <v>0</v>
      </c>
      <c r="AD164" s="144">
        <f t="shared" si="284"/>
        <v>0</v>
      </c>
      <c r="AE164" s="144">
        <f t="shared" si="284"/>
        <v>0</v>
      </c>
      <c r="AF164" s="144">
        <f t="shared" si="284"/>
        <v>0</v>
      </c>
      <c r="AG164" s="144">
        <f t="shared" si="284"/>
        <v>0</v>
      </c>
      <c r="AH164" s="144">
        <f t="shared" si="284"/>
        <v>0</v>
      </c>
      <c r="AI164" s="144">
        <f t="shared" si="284"/>
        <v>0</v>
      </c>
      <c r="AJ164" s="144">
        <f t="shared" si="284"/>
        <v>0</v>
      </c>
      <c r="AK164" s="144">
        <f t="shared" si="284"/>
        <v>0</v>
      </c>
      <c r="AL164" s="144">
        <f t="shared" si="284"/>
        <v>0</v>
      </c>
      <c r="AM164" s="144">
        <f t="shared" si="284"/>
        <v>0</v>
      </c>
      <c r="AN164" s="144">
        <f t="shared" si="284"/>
        <v>0</v>
      </c>
      <c r="AO164" s="144">
        <f t="shared" si="284"/>
        <v>0</v>
      </c>
      <c r="AP164" s="144">
        <f t="shared" si="284"/>
        <v>0</v>
      </c>
      <c r="AQ164" s="144">
        <f t="shared" si="284"/>
        <v>0</v>
      </c>
      <c r="AR164" s="144">
        <f t="shared" si="284"/>
        <v>0</v>
      </c>
      <c r="AS164" s="144">
        <f t="shared" si="284"/>
        <v>0</v>
      </c>
      <c r="AT164" s="144">
        <f t="shared" si="284"/>
        <v>0</v>
      </c>
      <c r="AU164" s="144">
        <f t="shared" si="284"/>
        <v>0</v>
      </c>
      <c r="AV164" s="144">
        <f t="shared" si="284"/>
        <v>0</v>
      </c>
      <c r="AW164" s="144">
        <f t="shared" si="284"/>
        <v>0</v>
      </c>
      <c r="AX164" s="144">
        <f t="shared" si="284"/>
        <v>0</v>
      </c>
      <c r="AY164" s="144">
        <f t="shared" si="284"/>
        <v>0</v>
      </c>
      <c r="AZ164" s="144">
        <f t="shared" si="284"/>
        <v>0</v>
      </c>
      <c r="BA164" s="144">
        <f t="shared" si="284"/>
        <v>0</v>
      </c>
      <c r="BB164" s="144">
        <f t="shared" si="284"/>
        <v>0</v>
      </c>
      <c r="BC164" s="144">
        <f t="shared" si="284"/>
        <v>0</v>
      </c>
      <c r="BD164" s="144">
        <f t="shared" si="284"/>
        <v>0</v>
      </c>
      <c r="BE164" s="144">
        <f t="shared" si="284"/>
        <v>0</v>
      </c>
      <c r="BF164" s="144">
        <f t="shared" si="284"/>
        <v>0</v>
      </c>
      <c r="BG164" s="144">
        <f t="shared" si="284"/>
        <v>0</v>
      </c>
      <c r="BH164" s="144">
        <f t="shared" si="284"/>
        <v>0</v>
      </c>
      <c r="BI164" s="144">
        <f t="shared" si="284"/>
        <v>0</v>
      </c>
      <c r="BJ164" s="144">
        <f t="shared" si="284"/>
        <v>0</v>
      </c>
      <c r="BK164" s="144">
        <f t="shared" si="284"/>
        <v>0</v>
      </c>
      <c r="BL164" s="144">
        <f t="shared" si="284"/>
        <v>0</v>
      </c>
      <c r="BM164" s="144">
        <f t="shared" si="284"/>
        <v>0</v>
      </c>
      <c r="BN164" s="723">
        <f t="shared" si="251"/>
        <v>8.9423857181498523</v>
      </c>
      <c r="BO164" s="723">
        <f>+G164/D164*100</f>
        <v>8.9423857181498523</v>
      </c>
      <c r="BP164" s="723"/>
      <c r="BQ164" s="449"/>
      <c r="BR164" s="128"/>
      <c r="BS164" s="128"/>
      <c r="BT164" s="128"/>
      <c r="BU164" s="128"/>
      <c r="BV164" s="128"/>
    </row>
    <row r="165" spans="1:84" s="25" customFormat="1" x14ac:dyDescent="0.25">
      <c r="A165" s="618">
        <v>1</v>
      </c>
      <c r="B165" s="601" t="s">
        <v>31</v>
      </c>
      <c r="C165" s="148">
        <f>+D165+E165</f>
        <v>18.484999999999999</v>
      </c>
      <c r="D165" s="148">
        <v>18.484999999999999</v>
      </c>
      <c r="E165" s="361"/>
      <c r="F165" s="382">
        <f>+G165+AI165</f>
        <v>1.653</v>
      </c>
      <c r="G165" s="382">
        <f>SUM(H165:AH165)</f>
        <v>1.653</v>
      </c>
      <c r="H165" s="361"/>
      <c r="I165" s="361"/>
      <c r="J165" s="361"/>
      <c r="K165" s="361"/>
      <c r="L165" s="361"/>
      <c r="M165" s="361"/>
      <c r="N165" s="361"/>
      <c r="O165" s="361"/>
      <c r="P165" s="361"/>
      <c r="Q165" s="361"/>
      <c r="R165" s="361"/>
      <c r="S165" s="361"/>
      <c r="T165" s="361"/>
      <c r="U165" s="361"/>
      <c r="V165" s="361"/>
      <c r="W165" s="733">
        <v>1.653</v>
      </c>
      <c r="X165" s="361"/>
      <c r="Y165" s="361"/>
      <c r="Z165" s="361"/>
      <c r="AA165" s="361"/>
      <c r="AB165" s="361"/>
      <c r="AC165" s="361"/>
      <c r="AD165" s="361"/>
      <c r="AE165" s="361"/>
      <c r="AF165" s="361"/>
      <c r="AG165" s="361"/>
      <c r="AH165" s="361"/>
      <c r="AI165" s="382">
        <f>SUM(AJ165:BM165)</f>
        <v>0</v>
      </c>
      <c r="AJ165" s="361"/>
      <c r="AK165" s="361"/>
      <c r="AL165" s="361"/>
      <c r="AM165" s="361"/>
      <c r="AN165" s="361"/>
      <c r="AO165" s="361"/>
      <c r="AP165" s="361"/>
      <c r="AQ165" s="361"/>
      <c r="AR165" s="361"/>
      <c r="AS165" s="361"/>
      <c r="AT165" s="361"/>
      <c r="AU165" s="361"/>
      <c r="AV165" s="361"/>
      <c r="AW165" s="361"/>
      <c r="AX165" s="361"/>
      <c r="AY165" s="361"/>
      <c r="AZ165" s="361"/>
      <c r="BA165" s="361"/>
      <c r="BB165" s="361"/>
      <c r="BC165" s="361"/>
      <c r="BD165" s="361"/>
      <c r="BE165" s="361"/>
      <c r="BF165" s="361"/>
      <c r="BG165" s="361"/>
      <c r="BH165" s="361"/>
      <c r="BI165" s="361"/>
      <c r="BJ165" s="361"/>
      <c r="BK165" s="361"/>
      <c r="BL165" s="361"/>
      <c r="BM165" s="361"/>
      <c r="BN165" s="725">
        <f t="shared" si="251"/>
        <v>8.9423857181498523</v>
      </c>
      <c r="BO165" s="725">
        <f>+G165/D165*100</f>
        <v>8.9423857181498523</v>
      </c>
      <c r="BP165" s="725"/>
      <c r="BQ165" s="610"/>
      <c r="BR165" s="607"/>
      <c r="BS165" s="607"/>
      <c r="BT165" s="607"/>
      <c r="BU165" s="607"/>
      <c r="BV165" s="607"/>
      <c r="BW165" s="604"/>
      <c r="BX165" s="604"/>
      <c r="BY165" s="604"/>
      <c r="BZ165" s="604"/>
      <c r="CA165" s="604"/>
      <c r="CB165" s="604"/>
      <c r="CC165" s="604"/>
      <c r="CD165" s="604"/>
      <c r="CE165" s="604"/>
      <c r="CF165" s="604"/>
    </row>
    <row r="166" spans="1:84" x14ac:dyDescent="0.25">
      <c r="A166" s="186" t="s">
        <v>6</v>
      </c>
      <c r="B166" s="168" t="s">
        <v>27</v>
      </c>
      <c r="C166" s="144">
        <f>SUM(C167:C175)</f>
        <v>4516</v>
      </c>
      <c r="D166" s="144">
        <f>SUM(D167:D175)</f>
        <v>0</v>
      </c>
      <c r="E166" s="144">
        <f>SUM(E167:E175)</f>
        <v>4516</v>
      </c>
      <c r="F166" s="144">
        <f>SUM(F167:F175)</f>
        <v>1670.6389999999999</v>
      </c>
      <c r="G166" s="144">
        <f>SUM(G167:G175)</f>
        <v>0</v>
      </c>
      <c r="H166" s="144">
        <f t="shared" ref="H166:O166" si="285">SUM(H167:H175)</f>
        <v>0</v>
      </c>
      <c r="I166" s="144">
        <f t="shared" si="285"/>
        <v>0</v>
      </c>
      <c r="J166" s="144">
        <f t="shared" si="285"/>
        <v>0</v>
      </c>
      <c r="K166" s="144">
        <f t="shared" si="285"/>
        <v>0</v>
      </c>
      <c r="L166" s="144">
        <f t="shared" si="285"/>
        <v>0</v>
      </c>
      <c r="M166" s="144">
        <f t="shared" si="285"/>
        <v>0</v>
      </c>
      <c r="N166" s="144">
        <f t="shared" si="285"/>
        <v>0</v>
      </c>
      <c r="O166" s="144">
        <f t="shared" si="285"/>
        <v>0</v>
      </c>
      <c r="P166" s="144">
        <f t="shared" ref="P166:AJ166" si="286">SUM(P167:P175)</f>
        <v>0</v>
      </c>
      <c r="Q166" s="144">
        <f t="shared" si="286"/>
        <v>0</v>
      </c>
      <c r="R166" s="144">
        <f t="shared" si="286"/>
        <v>0</v>
      </c>
      <c r="S166" s="144">
        <f t="shared" ref="S166:Z166" si="287">SUM(S167:S175)</f>
        <v>0</v>
      </c>
      <c r="T166" s="144">
        <f t="shared" si="287"/>
        <v>0</v>
      </c>
      <c r="U166" s="144">
        <f t="shared" si="287"/>
        <v>0</v>
      </c>
      <c r="V166" s="144">
        <f t="shared" si="287"/>
        <v>0</v>
      </c>
      <c r="W166" s="144">
        <f t="shared" si="287"/>
        <v>0</v>
      </c>
      <c r="X166" s="144">
        <f t="shared" si="287"/>
        <v>0</v>
      </c>
      <c r="Y166" s="144">
        <f t="shared" si="287"/>
        <v>0</v>
      </c>
      <c r="Z166" s="144">
        <f t="shared" si="287"/>
        <v>0</v>
      </c>
      <c r="AA166" s="144">
        <f>SUM(AA167:AA175)</f>
        <v>0</v>
      </c>
      <c r="AB166" s="144">
        <f t="shared" ref="AB166:AC166" si="288">SUM(AB167:AB175)</f>
        <v>0</v>
      </c>
      <c r="AC166" s="144">
        <f t="shared" si="288"/>
        <v>0</v>
      </c>
      <c r="AD166" s="144">
        <f>SUM(AD167:AD175)</f>
        <v>0</v>
      </c>
      <c r="AE166" s="144">
        <f t="shared" ref="AE166:AG166" si="289">SUM(AE167:AE175)</f>
        <v>0</v>
      </c>
      <c r="AF166" s="144">
        <f t="shared" si="289"/>
        <v>0</v>
      </c>
      <c r="AG166" s="144">
        <f t="shared" si="289"/>
        <v>0</v>
      </c>
      <c r="AH166" s="144">
        <f t="shared" si="286"/>
        <v>0</v>
      </c>
      <c r="AI166" s="144">
        <f t="shared" si="286"/>
        <v>1670.6389999999999</v>
      </c>
      <c r="AJ166" s="144">
        <f t="shared" si="286"/>
        <v>0</v>
      </c>
      <c r="AK166" s="144">
        <f t="shared" ref="AK166:AT166" si="290">SUM(AK167:AK175)</f>
        <v>0</v>
      </c>
      <c r="AL166" s="144">
        <f t="shared" si="290"/>
        <v>0</v>
      </c>
      <c r="AM166" s="144">
        <f t="shared" si="290"/>
        <v>0</v>
      </c>
      <c r="AN166" s="144">
        <f t="shared" si="290"/>
        <v>0</v>
      </c>
      <c r="AO166" s="144">
        <f t="shared" si="290"/>
        <v>0</v>
      </c>
      <c r="AP166" s="144">
        <f t="shared" si="290"/>
        <v>0</v>
      </c>
      <c r="AQ166" s="144">
        <f t="shared" si="290"/>
        <v>0</v>
      </c>
      <c r="AR166" s="144">
        <f t="shared" si="290"/>
        <v>445.56799999999998</v>
      </c>
      <c r="AS166" s="144">
        <f t="shared" si="290"/>
        <v>0</v>
      </c>
      <c r="AT166" s="144">
        <f t="shared" si="290"/>
        <v>36.604999999999997</v>
      </c>
      <c r="AU166" s="144">
        <f t="shared" ref="AU166:BB166" si="291">SUM(AU167:AU175)</f>
        <v>0</v>
      </c>
      <c r="AV166" s="144">
        <f t="shared" si="291"/>
        <v>0</v>
      </c>
      <c r="AW166" s="144">
        <f t="shared" si="291"/>
        <v>0</v>
      </c>
      <c r="AX166" s="144">
        <f t="shared" si="291"/>
        <v>0</v>
      </c>
      <c r="AY166" s="144">
        <f t="shared" si="291"/>
        <v>0</v>
      </c>
      <c r="AZ166" s="144">
        <f t="shared" si="291"/>
        <v>0</v>
      </c>
      <c r="BA166" s="144">
        <f t="shared" si="291"/>
        <v>0</v>
      </c>
      <c r="BB166" s="144">
        <f t="shared" si="291"/>
        <v>0</v>
      </c>
      <c r="BC166" s="144">
        <f>SUM(BC167:BC175)</f>
        <v>771.23299999999995</v>
      </c>
      <c r="BD166" s="144">
        <f t="shared" ref="BD166:BE166" si="292">SUM(BD167:BD175)</f>
        <v>265.779</v>
      </c>
      <c r="BE166" s="144">
        <f t="shared" si="292"/>
        <v>94.807000000000002</v>
      </c>
      <c r="BF166" s="144">
        <f>SUM(BF167:BF175)</f>
        <v>0</v>
      </c>
      <c r="BG166" s="144">
        <f t="shared" ref="BG166:BH166" si="293">SUM(BG167:BG175)</f>
        <v>0</v>
      </c>
      <c r="BH166" s="144">
        <f t="shared" si="293"/>
        <v>56.647000000000006</v>
      </c>
      <c r="BI166" s="144">
        <f>SUM(BI167:BI175)</f>
        <v>0</v>
      </c>
      <c r="BJ166" s="144">
        <f t="shared" ref="BJ166:BL166" si="294">SUM(BJ167:BJ175)</f>
        <v>0</v>
      </c>
      <c r="BK166" s="144">
        <f t="shared" si="294"/>
        <v>0</v>
      </c>
      <c r="BL166" s="144">
        <f t="shared" si="294"/>
        <v>0</v>
      </c>
      <c r="BM166" s="144">
        <f>SUM(BM167:BM175)</f>
        <v>0</v>
      </c>
      <c r="BN166" s="723">
        <f t="shared" si="251"/>
        <v>36.993777679362267</v>
      </c>
      <c r="BO166" s="723"/>
      <c r="BP166" s="723">
        <f t="shared" si="256"/>
        <v>36.993777679362267</v>
      </c>
      <c r="BQ166" s="449"/>
      <c r="BR166" s="128"/>
      <c r="BS166" s="128"/>
      <c r="BT166" s="128"/>
      <c r="BU166" s="128"/>
      <c r="BV166" s="128"/>
    </row>
    <row r="167" spans="1:84" x14ac:dyDescent="0.25">
      <c r="A167" s="171">
        <v>1</v>
      </c>
      <c r="B167" s="272" t="s">
        <v>266</v>
      </c>
      <c r="C167" s="140">
        <f t="shared" ref="C167:C175" si="295">+D167+E167</f>
        <v>300</v>
      </c>
      <c r="D167" s="144"/>
      <c r="E167" s="140">
        <v>300</v>
      </c>
      <c r="F167" s="145">
        <f t="shared" ref="F167:F175" si="296">+G167+AI167</f>
        <v>289.75</v>
      </c>
      <c r="G167" s="145">
        <f t="shared" ref="G167:G175" si="297">SUM(H167:AH167)</f>
        <v>0</v>
      </c>
      <c r="H167" s="141"/>
      <c r="I167" s="141"/>
      <c r="J167" s="141"/>
      <c r="K167" s="141"/>
      <c r="L167" s="141"/>
      <c r="M167" s="141"/>
      <c r="N167" s="141"/>
      <c r="O167" s="141"/>
      <c r="P167" s="141"/>
      <c r="Q167" s="141"/>
      <c r="R167" s="141"/>
      <c r="S167" s="141"/>
      <c r="T167" s="141"/>
      <c r="U167" s="141"/>
      <c r="V167" s="141"/>
      <c r="W167" s="141"/>
      <c r="X167" s="141"/>
      <c r="Y167" s="141"/>
      <c r="Z167" s="141"/>
      <c r="AA167" s="141"/>
      <c r="AB167" s="141"/>
      <c r="AC167" s="141"/>
      <c r="AD167" s="141"/>
      <c r="AE167" s="141"/>
      <c r="AF167" s="141"/>
      <c r="AG167" s="141"/>
      <c r="AH167" s="141"/>
      <c r="AI167" s="145">
        <f t="shared" ref="AI167:AI175" si="298">SUM(AJ167:BM167)</f>
        <v>289.75</v>
      </c>
      <c r="AJ167" s="141"/>
      <c r="AK167" s="141"/>
      <c r="AL167" s="141"/>
      <c r="AM167" s="141"/>
      <c r="AN167" s="141"/>
      <c r="AO167" s="141"/>
      <c r="AP167" s="141"/>
      <c r="AQ167" s="141"/>
      <c r="AR167" s="141"/>
      <c r="AS167" s="141"/>
      <c r="AT167" s="141"/>
      <c r="AU167" s="141"/>
      <c r="AV167" s="141"/>
      <c r="AW167" s="141"/>
      <c r="AX167" s="141"/>
      <c r="AY167" s="141"/>
      <c r="AZ167" s="141"/>
      <c r="BA167" s="141"/>
      <c r="BB167" s="141"/>
      <c r="BC167" s="141"/>
      <c r="BD167" s="141">
        <v>265.779</v>
      </c>
      <c r="BE167" s="141"/>
      <c r="BF167" s="141"/>
      <c r="BG167" s="141"/>
      <c r="BH167" s="141">
        <v>23.971</v>
      </c>
      <c r="BI167" s="141"/>
      <c r="BJ167" s="141"/>
      <c r="BK167" s="141"/>
      <c r="BL167" s="141"/>
      <c r="BM167" s="141"/>
      <c r="BN167" s="674">
        <f t="shared" si="251"/>
        <v>96.583333333333329</v>
      </c>
      <c r="BO167" s="674"/>
      <c r="BP167" s="674">
        <f t="shared" si="256"/>
        <v>96.583333333333329</v>
      </c>
      <c r="BQ167" s="449"/>
      <c r="BR167" s="128"/>
      <c r="BS167" s="128"/>
      <c r="BT167" s="128"/>
      <c r="BU167" s="128"/>
      <c r="BV167" s="128"/>
    </row>
    <row r="168" spans="1:84" x14ac:dyDescent="0.25">
      <c r="A168" s="171">
        <v>2</v>
      </c>
      <c r="B168" s="272" t="s">
        <v>267</v>
      </c>
      <c r="C168" s="140">
        <f t="shared" si="295"/>
        <v>300</v>
      </c>
      <c r="D168" s="144"/>
      <c r="E168" s="140">
        <v>300</v>
      </c>
      <c r="F168" s="145">
        <f t="shared" si="296"/>
        <v>32.676000000000002</v>
      </c>
      <c r="G168" s="145">
        <f t="shared" si="297"/>
        <v>0</v>
      </c>
      <c r="H168" s="141"/>
      <c r="I168" s="141"/>
      <c r="J168" s="141"/>
      <c r="K168" s="141"/>
      <c r="L168" s="141"/>
      <c r="M168" s="141"/>
      <c r="N168" s="141"/>
      <c r="O168" s="141"/>
      <c r="P168" s="141"/>
      <c r="Q168" s="141"/>
      <c r="R168" s="141"/>
      <c r="S168" s="141"/>
      <c r="T168" s="141"/>
      <c r="U168" s="141"/>
      <c r="V168" s="141"/>
      <c r="W168" s="141"/>
      <c r="X168" s="141"/>
      <c r="Y168" s="141"/>
      <c r="Z168" s="141"/>
      <c r="AA168" s="141"/>
      <c r="AB168" s="141"/>
      <c r="AC168" s="141"/>
      <c r="AD168" s="141"/>
      <c r="AE168" s="141"/>
      <c r="AF168" s="141"/>
      <c r="AG168" s="141"/>
      <c r="AH168" s="141"/>
      <c r="AI168" s="145">
        <f t="shared" si="298"/>
        <v>32.676000000000002</v>
      </c>
      <c r="AJ168" s="141"/>
      <c r="AK168" s="141"/>
      <c r="AL168" s="141"/>
      <c r="AM168" s="141"/>
      <c r="AN168" s="141"/>
      <c r="AO168" s="141"/>
      <c r="AP168" s="141"/>
      <c r="AQ168" s="141"/>
      <c r="AR168" s="141"/>
      <c r="AS168" s="141"/>
      <c r="AT168" s="141"/>
      <c r="AU168" s="141"/>
      <c r="AV168" s="141"/>
      <c r="AW168" s="141"/>
      <c r="AX168" s="141"/>
      <c r="AY168" s="141"/>
      <c r="AZ168" s="141"/>
      <c r="BA168" s="141"/>
      <c r="BB168" s="141"/>
      <c r="BC168" s="141"/>
      <c r="BD168" s="141"/>
      <c r="BE168" s="141"/>
      <c r="BF168" s="141"/>
      <c r="BG168" s="141"/>
      <c r="BH168" s="141">
        <v>32.676000000000002</v>
      </c>
      <c r="BI168" s="141"/>
      <c r="BJ168" s="141"/>
      <c r="BK168" s="141"/>
      <c r="BL168" s="141"/>
      <c r="BM168" s="141"/>
      <c r="BN168" s="674">
        <f t="shared" si="251"/>
        <v>10.891999999999999</v>
      </c>
      <c r="BO168" s="674"/>
      <c r="BP168" s="674">
        <f t="shared" si="256"/>
        <v>10.891999999999999</v>
      </c>
      <c r="BQ168" s="449"/>
      <c r="BR168" s="128"/>
      <c r="BS168" s="128"/>
      <c r="BT168" s="128"/>
      <c r="BU168" s="128"/>
      <c r="BV168" s="128"/>
    </row>
    <row r="169" spans="1:84" x14ac:dyDescent="0.25">
      <c r="A169" s="171">
        <v>3</v>
      </c>
      <c r="B169" s="272" t="s">
        <v>268</v>
      </c>
      <c r="C169" s="140">
        <f t="shared" si="295"/>
        <v>616</v>
      </c>
      <c r="D169" s="144"/>
      <c r="E169" s="140">
        <v>616</v>
      </c>
      <c r="F169" s="145">
        <f t="shared" si="296"/>
        <v>0</v>
      </c>
      <c r="G169" s="145">
        <f t="shared" si="297"/>
        <v>0</v>
      </c>
      <c r="H169" s="141"/>
      <c r="I169" s="141"/>
      <c r="J169" s="141"/>
      <c r="K169" s="141"/>
      <c r="L169" s="141"/>
      <c r="M169" s="141"/>
      <c r="N169" s="141"/>
      <c r="O169" s="141"/>
      <c r="P169" s="141"/>
      <c r="Q169" s="141"/>
      <c r="R169" s="141"/>
      <c r="S169" s="141"/>
      <c r="T169" s="141"/>
      <c r="U169" s="141"/>
      <c r="V169" s="141"/>
      <c r="W169" s="141"/>
      <c r="X169" s="141"/>
      <c r="Y169" s="141"/>
      <c r="Z169" s="141"/>
      <c r="AA169" s="141"/>
      <c r="AB169" s="141"/>
      <c r="AC169" s="141"/>
      <c r="AD169" s="141"/>
      <c r="AE169" s="141"/>
      <c r="AF169" s="141"/>
      <c r="AG169" s="141"/>
      <c r="AH169" s="141"/>
      <c r="AI169" s="145">
        <f t="shared" si="298"/>
        <v>0</v>
      </c>
      <c r="AJ169" s="141"/>
      <c r="AK169" s="141"/>
      <c r="AL169" s="141"/>
      <c r="AM169" s="141"/>
      <c r="AN169" s="141"/>
      <c r="AO169" s="141"/>
      <c r="AP169" s="141"/>
      <c r="AQ169" s="141"/>
      <c r="AR169" s="141"/>
      <c r="AS169" s="141"/>
      <c r="AT169" s="141"/>
      <c r="AU169" s="141"/>
      <c r="AV169" s="141"/>
      <c r="AW169" s="141"/>
      <c r="AX169" s="141"/>
      <c r="AY169" s="141"/>
      <c r="AZ169" s="141"/>
      <c r="BA169" s="141"/>
      <c r="BB169" s="141"/>
      <c r="BC169" s="141"/>
      <c r="BD169" s="141"/>
      <c r="BE169" s="141"/>
      <c r="BF169" s="141"/>
      <c r="BG169" s="141"/>
      <c r="BH169" s="141"/>
      <c r="BI169" s="141"/>
      <c r="BJ169" s="141"/>
      <c r="BK169" s="141"/>
      <c r="BL169" s="141"/>
      <c r="BM169" s="141"/>
      <c r="BN169" s="674">
        <f t="shared" si="251"/>
        <v>0</v>
      </c>
      <c r="BO169" s="674"/>
      <c r="BP169" s="674">
        <f t="shared" si="256"/>
        <v>0</v>
      </c>
      <c r="BQ169" s="449"/>
      <c r="BR169" s="128"/>
      <c r="BS169" s="128"/>
      <c r="BT169" s="128"/>
      <c r="BU169" s="128"/>
      <c r="BV169" s="128"/>
    </row>
    <row r="170" spans="1:84" x14ac:dyDescent="0.25">
      <c r="A170" s="171">
        <v>4</v>
      </c>
      <c r="B170" s="272" t="s">
        <v>269</v>
      </c>
      <c r="C170" s="140">
        <f t="shared" si="295"/>
        <v>500</v>
      </c>
      <c r="D170" s="144"/>
      <c r="E170" s="140">
        <v>500</v>
      </c>
      <c r="F170" s="145">
        <f t="shared" si="296"/>
        <v>0</v>
      </c>
      <c r="G170" s="145">
        <f t="shared" si="297"/>
        <v>0</v>
      </c>
      <c r="H170" s="141"/>
      <c r="I170" s="141"/>
      <c r="J170" s="141"/>
      <c r="K170" s="141"/>
      <c r="L170" s="141"/>
      <c r="M170" s="141"/>
      <c r="N170" s="141"/>
      <c r="O170" s="141"/>
      <c r="P170" s="141"/>
      <c r="Q170" s="141"/>
      <c r="R170" s="141"/>
      <c r="S170" s="141"/>
      <c r="T170" s="141"/>
      <c r="U170" s="141"/>
      <c r="V170" s="141"/>
      <c r="W170" s="141"/>
      <c r="X170" s="141"/>
      <c r="Y170" s="141"/>
      <c r="Z170" s="141"/>
      <c r="AA170" s="141"/>
      <c r="AB170" s="141"/>
      <c r="AC170" s="141"/>
      <c r="AD170" s="141"/>
      <c r="AE170" s="141"/>
      <c r="AF170" s="141"/>
      <c r="AG170" s="141"/>
      <c r="AH170" s="141"/>
      <c r="AI170" s="145">
        <f t="shared" si="298"/>
        <v>0</v>
      </c>
      <c r="AJ170" s="141"/>
      <c r="AK170" s="141"/>
      <c r="AL170" s="141"/>
      <c r="AM170" s="141"/>
      <c r="AN170" s="141"/>
      <c r="AO170" s="141"/>
      <c r="AP170" s="141"/>
      <c r="AQ170" s="141"/>
      <c r="AR170" s="141"/>
      <c r="AS170" s="141"/>
      <c r="AT170" s="141"/>
      <c r="AU170" s="141"/>
      <c r="AV170" s="141"/>
      <c r="AW170" s="141"/>
      <c r="AX170" s="141"/>
      <c r="AY170" s="141"/>
      <c r="AZ170" s="141"/>
      <c r="BA170" s="141"/>
      <c r="BB170" s="141"/>
      <c r="BC170" s="141"/>
      <c r="BD170" s="141"/>
      <c r="BE170" s="141"/>
      <c r="BF170" s="141"/>
      <c r="BG170" s="141"/>
      <c r="BH170" s="141"/>
      <c r="BI170" s="141"/>
      <c r="BJ170" s="141"/>
      <c r="BK170" s="141"/>
      <c r="BL170" s="141"/>
      <c r="BM170" s="141"/>
      <c r="BN170" s="674">
        <f t="shared" si="251"/>
        <v>0</v>
      </c>
      <c r="BO170" s="674"/>
      <c r="BP170" s="674">
        <f t="shared" si="256"/>
        <v>0</v>
      </c>
      <c r="BQ170" s="449"/>
      <c r="BR170" s="128"/>
      <c r="BS170" s="128"/>
      <c r="BT170" s="128"/>
      <c r="BU170" s="128"/>
      <c r="BV170" s="128"/>
    </row>
    <row r="171" spans="1:84" x14ac:dyDescent="0.25">
      <c r="A171" s="171">
        <v>5</v>
      </c>
      <c r="B171" s="183" t="s">
        <v>297</v>
      </c>
      <c r="C171" s="140">
        <f t="shared" si="295"/>
        <v>500</v>
      </c>
      <c r="D171" s="141"/>
      <c r="E171" s="141">
        <v>500</v>
      </c>
      <c r="F171" s="145">
        <f t="shared" si="296"/>
        <v>38.762999999999998</v>
      </c>
      <c r="G171" s="145">
        <f t="shared" si="297"/>
        <v>0</v>
      </c>
      <c r="H171" s="141"/>
      <c r="I171" s="141"/>
      <c r="J171" s="141"/>
      <c r="K171" s="141"/>
      <c r="L171" s="141"/>
      <c r="M171" s="141"/>
      <c r="N171" s="141"/>
      <c r="O171" s="141"/>
      <c r="P171" s="141"/>
      <c r="Q171" s="141"/>
      <c r="R171" s="141"/>
      <c r="S171" s="141"/>
      <c r="T171" s="141"/>
      <c r="U171" s="141"/>
      <c r="V171" s="141"/>
      <c r="W171" s="141"/>
      <c r="X171" s="141"/>
      <c r="Y171" s="141"/>
      <c r="Z171" s="141"/>
      <c r="AA171" s="141"/>
      <c r="AB171" s="141"/>
      <c r="AC171" s="141"/>
      <c r="AD171" s="141"/>
      <c r="AE171" s="141"/>
      <c r="AF171" s="141"/>
      <c r="AG171" s="141"/>
      <c r="AH171" s="141"/>
      <c r="AI171" s="145">
        <f t="shared" si="298"/>
        <v>38.762999999999998</v>
      </c>
      <c r="AJ171" s="141"/>
      <c r="AK171" s="141"/>
      <c r="AL171" s="141"/>
      <c r="AM171" s="141"/>
      <c r="AN171" s="141"/>
      <c r="AO171" s="141"/>
      <c r="AP171" s="141"/>
      <c r="AQ171" s="141"/>
      <c r="AR171" s="141"/>
      <c r="AS171" s="141"/>
      <c r="AT171" s="141"/>
      <c r="AU171" s="141"/>
      <c r="AV171" s="141"/>
      <c r="AW171" s="141"/>
      <c r="AX171" s="141"/>
      <c r="AY171" s="141"/>
      <c r="AZ171" s="141"/>
      <c r="BA171" s="141"/>
      <c r="BB171" s="141"/>
      <c r="BC171" s="141"/>
      <c r="BD171" s="141"/>
      <c r="BE171" s="141">
        <v>38.762999999999998</v>
      </c>
      <c r="BF171" s="141"/>
      <c r="BG171" s="141"/>
      <c r="BH171" s="141"/>
      <c r="BI171" s="141"/>
      <c r="BJ171" s="141"/>
      <c r="BK171" s="141"/>
      <c r="BL171" s="141"/>
      <c r="BM171" s="141"/>
      <c r="BN171" s="674">
        <f t="shared" si="251"/>
        <v>7.7526000000000002</v>
      </c>
      <c r="BO171" s="674"/>
      <c r="BP171" s="674">
        <f t="shared" si="256"/>
        <v>7.7526000000000002</v>
      </c>
      <c r="BQ171" s="449"/>
      <c r="BR171" s="128"/>
      <c r="BS171" s="128"/>
      <c r="BT171" s="128"/>
      <c r="BU171" s="128"/>
      <c r="BV171" s="128"/>
    </row>
    <row r="172" spans="1:84" x14ac:dyDescent="0.25">
      <c r="A172" s="171">
        <v>6</v>
      </c>
      <c r="B172" s="183" t="s">
        <v>298</v>
      </c>
      <c r="C172" s="140">
        <f t="shared" si="295"/>
        <v>400</v>
      </c>
      <c r="D172" s="141"/>
      <c r="E172" s="141">
        <v>400</v>
      </c>
      <c r="F172" s="145">
        <f t="shared" si="296"/>
        <v>17.888999999999999</v>
      </c>
      <c r="G172" s="145">
        <f t="shared" si="297"/>
        <v>0</v>
      </c>
      <c r="H172" s="141"/>
      <c r="I172" s="141"/>
      <c r="J172" s="141"/>
      <c r="K172" s="141"/>
      <c r="L172" s="141"/>
      <c r="M172" s="141"/>
      <c r="N172" s="141"/>
      <c r="O172" s="141"/>
      <c r="P172" s="141"/>
      <c r="Q172" s="141"/>
      <c r="R172" s="141"/>
      <c r="S172" s="141"/>
      <c r="T172" s="141"/>
      <c r="U172" s="141"/>
      <c r="V172" s="141"/>
      <c r="W172" s="141"/>
      <c r="X172" s="141"/>
      <c r="Y172" s="141"/>
      <c r="Z172" s="141"/>
      <c r="AA172" s="141"/>
      <c r="AB172" s="141"/>
      <c r="AC172" s="141"/>
      <c r="AD172" s="141"/>
      <c r="AE172" s="141"/>
      <c r="AF172" s="141"/>
      <c r="AG172" s="141"/>
      <c r="AH172" s="141"/>
      <c r="AI172" s="145">
        <f t="shared" si="298"/>
        <v>17.888999999999999</v>
      </c>
      <c r="AJ172" s="141"/>
      <c r="AK172" s="141"/>
      <c r="AL172" s="141"/>
      <c r="AM172" s="141"/>
      <c r="AN172" s="141"/>
      <c r="AO172" s="141"/>
      <c r="AP172" s="141"/>
      <c r="AQ172" s="141"/>
      <c r="AR172" s="141"/>
      <c r="AS172" s="141"/>
      <c r="AT172" s="141"/>
      <c r="AU172" s="141"/>
      <c r="AV172" s="141"/>
      <c r="AW172" s="141"/>
      <c r="AX172" s="141"/>
      <c r="AY172" s="141"/>
      <c r="AZ172" s="141"/>
      <c r="BA172" s="141"/>
      <c r="BB172" s="141"/>
      <c r="BC172" s="141"/>
      <c r="BD172" s="141"/>
      <c r="BE172" s="141">
        <v>17.888999999999999</v>
      </c>
      <c r="BF172" s="141"/>
      <c r="BG172" s="141"/>
      <c r="BH172" s="141"/>
      <c r="BI172" s="141"/>
      <c r="BJ172" s="141"/>
      <c r="BK172" s="141"/>
      <c r="BL172" s="141"/>
      <c r="BM172" s="141"/>
      <c r="BN172" s="674">
        <f t="shared" si="251"/>
        <v>4.4722499999999998</v>
      </c>
      <c r="BO172" s="674"/>
      <c r="BP172" s="674">
        <f t="shared" si="256"/>
        <v>4.4722499999999998</v>
      </c>
      <c r="BQ172" s="449"/>
      <c r="BR172" s="128"/>
      <c r="BS172" s="128"/>
      <c r="BT172" s="128"/>
      <c r="BU172" s="128"/>
      <c r="BV172" s="128"/>
    </row>
    <row r="173" spans="1:84" x14ac:dyDescent="0.25">
      <c r="A173" s="171">
        <v>7</v>
      </c>
      <c r="B173" s="183" t="s">
        <v>85</v>
      </c>
      <c r="C173" s="140">
        <f t="shared" si="295"/>
        <v>600</v>
      </c>
      <c r="D173" s="141"/>
      <c r="E173" s="141">
        <v>600</v>
      </c>
      <c r="F173" s="145">
        <f t="shared" si="296"/>
        <v>38.155000000000001</v>
      </c>
      <c r="G173" s="145">
        <f t="shared" si="297"/>
        <v>0</v>
      </c>
      <c r="H173" s="141"/>
      <c r="I173" s="141"/>
      <c r="J173" s="141"/>
      <c r="K173" s="141"/>
      <c r="L173" s="141"/>
      <c r="M173" s="141"/>
      <c r="N173" s="141"/>
      <c r="O173" s="141"/>
      <c r="P173" s="141"/>
      <c r="Q173" s="141"/>
      <c r="R173" s="141"/>
      <c r="S173" s="141"/>
      <c r="T173" s="141"/>
      <c r="U173" s="141"/>
      <c r="V173" s="141"/>
      <c r="W173" s="141"/>
      <c r="X173" s="141"/>
      <c r="Y173" s="141"/>
      <c r="Z173" s="141"/>
      <c r="AA173" s="141"/>
      <c r="AB173" s="141"/>
      <c r="AC173" s="141"/>
      <c r="AD173" s="141"/>
      <c r="AE173" s="141"/>
      <c r="AF173" s="141"/>
      <c r="AG173" s="141"/>
      <c r="AH173" s="141"/>
      <c r="AI173" s="145">
        <f t="shared" si="298"/>
        <v>38.155000000000001</v>
      </c>
      <c r="AJ173" s="141"/>
      <c r="AK173" s="141"/>
      <c r="AL173" s="141"/>
      <c r="AM173" s="141"/>
      <c r="AN173" s="141"/>
      <c r="AO173" s="141"/>
      <c r="AP173" s="141"/>
      <c r="AQ173" s="141"/>
      <c r="AR173" s="141"/>
      <c r="AS173" s="141"/>
      <c r="AT173" s="141"/>
      <c r="AU173" s="141"/>
      <c r="AV173" s="141"/>
      <c r="AW173" s="141"/>
      <c r="AX173" s="141"/>
      <c r="AY173" s="141"/>
      <c r="AZ173" s="141"/>
      <c r="BA173" s="141"/>
      <c r="BB173" s="141"/>
      <c r="BC173" s="141"/>
      <c r="BD173" s="141"/>
      <c r="BE173" s="141">
        <v>38.155000000000001</v>
      </c>
      <c r="BF173" s="141"/>
      <c r="BG173" s="141"/>
      <c r="BH173" s="141"/>
      <c r="BI173" s="141"/>
      <c r="BJ173" s="141"/>
      <c r="BK173" s="141"/>
      <c r="BL173" s="141"/>
      <c r="BM173" s="141"/>
      <c r="BN173" s="674">
        <f t="shared" si="251"/>
        <v>6.3591666666666669</v>
      </c>
      <c r="BO173" s="674"/>
      <c r="BP173" s="674">
        <f t="shared" si="256"/>
        <v>6.3591666666666669</v>
      </c>
      <c r="BQ173" s="449"/>
      <c r="BR173" s="128"/>
      <c r="BS173" s="128"/>
      <c r="BT173" s="128"/>
      <c r="BU173" s="128"/>
      <c r="BV173" s="128"/>
    </row>
    <row r="174" spans="1:84" x14ac:dyDescent="0.25">
      <c r="A174" s="171">
        <v>8</v>
      </c>
      <c r="B174" s="183" t="s">
        <v>271</v>
      </c>
      <c r="C174" s="140">
        <f t="shared" si="295"/>
        <v>800</v>
      </c>
      <c r="D174" s="140"/>
      <c r="E174" s="140">
        <v>800</v>
      </c>
      <c r="F174" s="145">
        <f t="shared" si="296"/>
        <v>771.23299999999995</v>
      </c>
      <c r="G174" s="145">
        <f t="shared" si="297"/>
        <v>0</v>
      </c>
      <c r="H174" s="141"/>
      <c r="I174" s="141"/>
      <c r="J174" s="141"/>
      <c r="K174" s="141"/>
      <c r="L174" s="141"/>
      <c r="M174" s="141"/>
      <c r="N174" s="141"/>
      <c r="O174" s="141"/>
      <c r="P174" s="141"/>
      <c r="Q174" s="141"/>
      <c r="R174" s="141"/>
      <c r="S174" s="141"/>
      <c r="T174" s="141"/>
      <c r="U174" s="141"/>
      <c r="V174" s="141"/>
      <c r="W174" s="141"/>
      <c r="X174" s="141"/>
      <c r="Y174" s="141"/>
      <c r="Z174" s="141"/>
      <c r="AA174" s="141"/>
      <c r="AB174" s="141"/>
      <c r="AC174" s="141"/>
      <c r="AD174" s="141"/>
      <c r="AE174" s="141"/>
      <c r="AF174" s="141"/>
      <c r="AG174" s="141"/>
      <c r="AH174" s="141"/>
      <c r="AI174" s="145">
        <f t="shared" si="298"/>
        <v>771.23299999999995</v>
      </c>
      <c r="AJ174" s="141"/>
      <c r="AK174" s="141"/>
      <c r="AL174" s="141"/>
      <c r="AM174" s="141"/>
      <c r="AN174" s="141"/>
      <c r="AO174" s="141"/>
      <c r="AP174" s="141"/>
      <c r="AQ174" s="141"/>
      <c r="AR174" s="141"/>
      <c r="AS174" s="141"/>
      <c r="AT174" s="141"/>
      <c r="AU174" s="141"/>
      <c r="AV174" s="141"/>
      <c r="AW174" s="141"/>
      <c r="AX174" s="141"/>
      <c r="AY174" s="141"/>
      <c r="AZ174" s="141"/>
      <c r="BA174" s="141"/>
      <c r="BB174" s="141"/>
      <c r="BC174" s="141">
        <v>771.23299999999995</v>
      </c>
      <c r="BD174" s="141"/>
      <c r="BE174" s="141"/>
      <c r="BF174" s="141"/>
      <c r="BG174" s="141"/>
      <c r="BH174" s="141"/>
      <c r="BI174" s="141"/>
      <c r="BJ174" s="141"/>
      <c r="BK174" s="141"/>
      <c r="BL174" s="141"/>
      <c r="BM174" s="141"/>
      <c r="BN174" s="674">
        <f t="shared" si="251"/>
        <v>96.404124999999993</v>
      </c>
      <c r="BO174" s="674"/>
      <c r="BP174" s="674">
        <f t="shared" si="256"/>
        <v>96.404124999999993</v>
      </c>
      <c r="BQ174" s="449"/>
      <c r="BR174" s="128"/>
      <c r="BS174" s="128"/>
      <c r="BT174" s="128"/>
      <c r="BU174" s="128"/>
      <c r="BV174" s="128"/>
    </row>
    <row r="175" spans="1:84" x14ac:dyDescent="0.25">
      <c r="A175" s="171">
        <v>9</v>
      </c>
      <c r="B175" s="183" t="s">
        <v>272</v>
      </c>
      <c r="C175" s="140">
        <f t="shared" si="295"/>
        <v>500</v>
      </c>
      <c r="D175" s="140"/>
      <c r="E175" s="140">
        <v>500</v>
      </c>
      <c r="F175" s="145">
        <f t="shared" si="296"/>
        <v>482.173</v>
      </c>
      <c r="G175" s="145">
        <f t="shared" si="297"/>
        <v>0</v>
      </c>
      <c r="H175" s="141"/>
      <c r="I175" s="141"/>
      <c r="J175" s="141"/>
      <c r="K175" s="141"/>
      <c r="L175" s="141"/>
      <c r="M175" s="141"/>
      <c r="N175" s="141"/>
      <c r="O175" s="141"/>
      <c r="P175" s="141"/>
      <c r="Q175" s="141"/>
      <c r="R175" s="141"/>
      <c r="S175" s="141"/>
      <c r="T175" s="141"/>
      <c r="U175" s="141"/>
      <c r="V175" s="141"/>
      <c r="W175" s="141"/>
      <c r="X175" s="141"/>
      <c r="Y175" s="141"/>
      <c r="Z175" s="141"/>
      <c r="AA175" s="141"/>
      <c r="AB175" s="141"/>
      <c r="AC175" s="141"/>
      <c r="AD175" s="141"/>
      <c r="AE175" s="141"/>
      <c r="AF175" s="141"/>
      <c r="AG175" s="141"/>
      <c r="AH175" s="141"/>
      <c r="AI175" s="145">
        <f t="shared" si="298"/>
        <v>482.173</v>
      </c>
      <c r="AJ175" s="141"/>
      <c r="AK175" s="141"/>
      <c r="AL175" s="141"/>
      <c r="AM175" s="141"/>
      <c r="AN175" s="141"/>
      <c r="AO175" s="141"/>
      <c r="AP175" s="141"/>
      <c r="AQ175" s="141"/>
      <c r="AR175" s="141">
        <v>445.56799999999998</v>
      </c>
      <c r="AS175" s="141"/>
      <c r="AT175" s="141">
        <v>36.604999999999997</v>
      </c>
      <c r="AU175" s="141"/>
      <c r="AV175" s="141"/>
      <c r="AW175" s="141"/>
      <c r="AX175" s="141"/>
      <c r="AY175" s="141"/>
      <c r="AZ175" s="141"/>
      <c r="BA175" s="141"/>
      <c r="BB175" s="141"/>
      <c r="BC175" s="141"/>
      <c r="BD175" s="141"/>
      <c r="BE175" s="141"/>
      <c r="BF175" s="141"/>
      <c r="BG175" s="141"/>
      <c r="BH175" s="141"/>
      <c r="BI175" s="141"/>
      <c r="BJ175" s="141"/>
      <c r="BK175" s="141"/>
      <c r="BL175" s="141"/>
      <c r="BM175" s="141"/>
      <c r="BN175" s="674">
        <f t="shared" si="251"/>
        <v>96.434600000000003</v>
      </c>
      <c r="BO175" s="674"/>
      <c r="BP175" s="674">
        <f t="shared" si="256"/>
        <v>96.434600000000003</v>
      </c>
      <c r="BQ175" s="449"/>
      <c r="BR175" s="128"/>
      <c r="BS175" s="128"/>
      <c r="BT175" s="128"/>
      <c r="BU175" s="128"/>
      <c r="BV175" s="128"/>
    </row>
    <row r="176" spans="1:84" x14ac:dyDescent="0.25">
      <c r="A176" s="156">
        <v>2</v>
      </c>
      <c r="B176" s="157" t="s">
        <v>50</v>
      </c>
      <c r="C176" s="143">
        <f>+C177+C186</f>
        <v>2257.3620000000001</v>
      </c>
      <c r="D176" s="143">
        <f>+D177+D186</f>
        <v>1284.8040000000001</v>
      </c>
      <c r="E176" s="143">
        <f>+E177+E186</f>
        <v>972.55799999999999</v>
      </c>
      <c r="F176" s="143">
        <f>+F177+F186</f>
        <v>1842.5629999999996</v>
      </c>
      <c r="G176" s="143">
        <f>+G177+G186</f>
        <v>1276.1619999999998</v>
      </c>
      <c r="H176" s="143">
        <f t="shared" ref="H176:O176" si="299">+H177+H186</f>
        <v>0</v>
      </c>
      <c r="I176" s="143">
        <f t="shared" si="299"/>
        <v>0</v>
      </c>
      <c r="J176" s="143">
        <f t="shared" si="299"/>
        <v>0</v>
      </c>
      <c r="K176" s="143">
        <f t="shared" si="299"/>
        <v>0</v>
      </c>
      <c r="L176" s="143">
        <f t="shared" si="299"/>
        <v>500</v>
      </c>
      <c r="M176" s="143">
        <f t="shared" si="299"/>
        <v>0</v>
      </c>
      <c r="N176" s="143">
        <f t="shared" si="299"/>
        <v>416.94299999999998</v>
      </c>
      <c r="O176" s="143">
        <f t="shared" si="299"/>
        <v>0</v>
      </c>
      <c r="P176" s="143">
        <f t="shared" ref="P176:AI176" si="300">+P177+P186</f>
        <v>0</v>
      </c>
      <c r="Q176" s="143">
        <f t="shared" si="300"/>
        <v>0</v>
      </c>
      <c r="R176" s="143">
        <f t="shared" si="300"/>
        <v>0</v>
      </c>
      <c r="S176" s="143">
        <f t="shared" si="300"/>
        <v>359.21899999999999</v>
      </c>
      <c r="T176" s="143">
        <f>+T177+T186</f>
        <v>0</v>
      </c>
      <c r="U176" s="143">
        <f>+U177+U186</f>
        <v>0</v>
      </c>
      <c r="V176" s="143">
        <f>+V177+V186</f>
        <v>0</v>
      </c>
      <c r="W176" s="143">
        <f>+W177+W186</f>
        <v>0</v>
      </c>
      <c r="X176" s="143">
        <f>+X177+X186</f>
        <v>0</v>
      </c>
      <c r="Y176" s="143">
        <f t="shared" ref="Y176:AG176" si="301">+Y177+Y186</f>
        <v>0</v>
      </c>
      <c r="Z176" s="143">
        <f t="shared" si="301"/>
        <v>0</v>
      </c>
      <c r="AA176" s="143">
        <f t="shared" si="301"/>
        <v>0</v>
      </c>
      <c r="AB176" s="143">
        <f t="shared" si="301"/>
        <v>0</v>
      </c>
      <c r="AC176" s="143">
        <f t="shared" si="301"/>
        <v>0</v>
      </c>
      <c r="AD176" s="143">
        <f t="shared" si="301"/>
        <v>0</v>
      </c>
      <c r="AE176" s="143">
        <f t="shared" si="301"/>
        <v>0</v>
      </c>
      <c r="AF176" s="143">
        <f t="shared" si="301"/>
        <v>0</v>
      </c>
      <c r="AG176" s="1097">
        <f t="shared" si="301"/>
        <v>0</v>
      </c>
      <c r="AH176" s="143">
        <f t="shared" si="300"/>
        <v>0</v>
      </c>
      <c r="AI176" s="143">
        <f t="shared" si="300"/>
        <v>566.40099999999995</v>
      </c>
      <c r="AJ176" s="143">
        <f t="shared" ref="AJ176:AQ176" si="302">+AJ177+AJ186</f>
        <v>0</v>
      </c>
      <c r="AK176" s="143">
        <f t="shared" si="302"/>
        <v>0</v>
      </c>
      <c r="AL176" s="143">
        <f t="shared" si="302"/>
        <v>0</v>
      </c>
      <c r="AM176" s="143">
        <f t="shared" si="302"/>
        <v>0</v>
      </c>
      <c r="AN176" s="143">
        <f t="shared" si="302"/>
        <v>109.8</v>
      </c>
      <c r="AO176" s="143">
        <f t="shared" si="302"/>
        <v>0</v>
      </c>
      <c r="AP176" s="143">
        <f t="shared" si="302"/>
        <v>0</v>
      </c>
      <c r="AQ176" s="143">
        <f t="shared" si="302"/>
        <v>0</v>
      </c>
      <c r="AR176" s="143">
        <f t="shared" ref="AR176:BM176" si="303">+AR177+AR186</f>
        <v>0</v>
      </c>
      <c r="AS176" s="143">
        <f t="shared" si="303"/>
        <v>0</v>
      </c>
      <c r="AT176" s="143">
        <f t="shared" si="303"/>
        <v>0</v>
      </c>
      <c r="AU176" s="143">
        <f t="shared" si="303"/>
        <v>0</v>
      </c>
      <c r="AV176" s="143">
        <f t="shared" si="303"/>
        <v>0</v>
      </c>
      <c r="AW176" s="143">
        <f t="shared" si="303"/>
        <v>0</v>
      </c>
      <c r="AX176" s="143">
        <f t="shared" si="303"/>
        <v>0</v>
      </c>
      <c r="AY176" s="143">
        <f t="shared" si="303"/>
        <v>204.512</v>
      </c>
      <c r="AZ176" s="143">
        <f t="shared" si="303"/>
        <v>0</v>
      </c>
      <c r="BA176" s="143">
        <f t="shared" si="303"/>
        <v>0</v>
      </c>
      <c r="BB176" s="143">
        <f t="shared" si="303"/>
        <v>164.624</v>
      </c>
      <c r="BC176" s="143">
        <f t="shared" ref="BC176:BL176" si="304">+BC177+BC186</f>
        <v>0</v>
      </c>
      <c r="BD176" s="143">
        <f t="shared" si="304"/>
        <v>87.465000000000003</v>
      </c>
      <c r="BE176" s="143">
        <f t="shared" si="304"/>
        <v>0</v>
      </c>
      <c r="BF176" s="143">
        <f t="shared" si="304"/>
        <v>0</v>
      </c>
      <c r="BG176" s="143">
        <f t="shared" si="304"/>
        <v>0</v>
      </c>
      <c r="BH176" s="143">
        <f t="shared" si="304"/>
        <v>0</v>
      </c>
      <c r="BI176" s="143">
        <f t="shared" si="304"/>
        <v>0</v>
      </c>
      <c r="BJ176" s="143">
        <f t="shared" si="304"/>
        <v>0</v>
      </c>
      <c r="BK176" s="143">
        <f t="shared" si="304"/>
        <v>0</v>
      </c>
      <c r="BL176" s="1097">
        <f t="shared" si="304"/>
        <v>0</v>
      </c>
      <c r="BM176" s="143">
        <f t="shared" si="303"/>
        <v>0</v>
      </c>
      <c r="BN176" s="723">
        <f t="shared" si="251"/>
        <v>81.624613154646866</v>
      </c>
      <c r="BO176" s="723">
        <f t="shared" ref="BO176:BO181" si="305">+G176/D176*100</f>
        <v>99.327368221144994</v>
      </c>
      <c r="BP176" s="723">
        <f t="shared" si="256"/>
        <v>58.238274735285714</v>
      </c>
      <c r="BQ176" s="449"/>
      <c r="BR176" s="128"/>
      <c r="BS176" s="128"/>
      <c r="BT176" s="128"/>
      <c r="BU176" s="128"/>
      <c r="BV176" s="128"/>
    </row>
    <row r="177" spans="1:84" x14ac:dyDescent="0.25">
      <c r="A177" s="186" t="s">
        <v>6</v>
      </c>
      <c r="B177" s="158" t="s">
        <v>94</v>
      </c>
      <c r="C177" s="144">
        <f>SUM(C178:C185)</f>
        <v>2057.3620000000001</v>
      </c>
      <c r="D177" s="144">
        <f>SUM(D178:D185)</f>
        <v>1284.8040000000001</v>
      </c>
      <c r="E177" s="144">
        <f>SUM(E178:E185)</f>
        <v>772.55799999999999</v>
      </c>
      <c r="F177" s="144">
        <f>SUM(F178:F185)</f>
        <v>1842.5629999999996</v>
      </c>
      <c r="G177" s="144">
        <f>SUM(G178:G185)</f>
        <v>1276.1619999999998</v>
      </c>
      <c r="H177" s="144">
        <f t="shared" ref="H177:O177" si="306">SUM(H178:H185)</f>
        <v>0</v>
      </c>
      <c r="I177" s="144">
        <f t="shared" si="306"/>
        <v>0</v>
      </c>
      <c r="J177" s="144">
        <f t="shared" si="306"/>
        <v>0</v>
      </c>
      <c r="K177" s="144">
        <f t="shared" si="306"/>
        <v>0</v>
      </c>
      <c r="L177" s="144">
        <f t="shared" si="306"/>
        <v>500</v>
      </c>
      <c r="M177" s="144">
        <f t="shared" si="306"/>
        <v>0</v>
      </c>
      <c r="N177" s="144">
        <f t="shared" si="306"/>
        <v>416.94299999999998</v>
      </c>
      <c r="O177" s="144">
        <f t="shared" si="306"/>
        <v>0</v>
      </c>
      <c r="P177" s="144">
        <f t="shared" ref="P177:AI177" si="307">SUM(P178:P185)</f>
        <v>0</v>
      </c>
      <c r="Q177" s="144">
        <f t="shared" si="307"/>
        <v>0</v>
      </c>
      <c r="R177" s="144">
        <f t="shared" si="307"/>
        <v>0</v>
      </c>
      <c r="S177" s="144">
        <f t="shared" si="307"/>
        <v>359.21899999999999</v>
      </c>
      <c r="T177" s="144">
        <f>SUM(T178:T185)</f>
        <v>0</v>
      </c>
      <c r="U177" s="144">
        <f>SUM(U178:U185)</f>
        <v>0</v>
      </c>
      <c r="V177" s="144">
        <f>SUM(V178:V185)</f>
        <v>0</v>
      </c>
      <c r="W177" s="144">
        <f>SUM(W178:W185)</f>
        <v>0</v>
      </c>
      <c r="X177" s="144">
        <f>SUM(X178:X185)</f>
        <v>0</v>
      </c>
      <c r="Y177" s="144">
        <f t="shared" ref="Y177:AG177" si="308">SUM(Y178:Y185)</f>
        <v>0</v>
      </c>
      <c r="Z177" s="144">
        <f t="shared" si="308"/>
        <v>0</v>
      </c>
      <c r="AA177" s="144">
        <f t="shared" si="308"/>
        <v>0</v>
      </c>
      <c r="AB177" s="144">
        <f t="shared" si="308"/>
        <v>0</v>
      </c>
      <c r="AC177" s="144">
        <f t="shared" si="308"/>
        <v>0</v>
      </c>
      <c r="AD177" s="144">
        <f t="shared" si="308"/>
        <v>0</v>
      </c>
      <c r="AE177" s="144">
        <f t="shared" si="308"/>
        <v>0</v>
      </c>
      <c r="AF177" s="144">
        <f t="shared" si="308"/>
        <v>0</v>
      </c>
      <c r="AG177" s="144">
        <f t="shared" si="308"/>
        <v>0</v>
      </c>
      <c r="AH177" s="144">
        <f t="shared" si="307"/>
        <v>0</v>
      </c>
      <c r="AI177" s="144">
        <f t="shared" si="307"/>
        <v>566.40099999999995</v>
      </c>
      <c r="AJ177" s="144">
        <f t="shared" ref="AJ177:AQ177" si="309">SUM(AJ178:AJ185)</f>
        <v>0</v>
      </c>
      <c r="AK177" s="144">
        <f t="shared" si="309"/>
        <v>0</v>
      </c>
      <c r="AL177" s="144">
        <f t="shared" si="309"/>
        <v>0</v>
      </c>
      <c r="AM177" s="144">
        <f t="shared" si="309"/>
        <v>0</v>
      </c>
      <c r="AN177" s="144">
        <f t="shared" si="309"/>
        <v>109.8</v>
      </c>
      <c r="AO177" s="144">
        <f t="shared" si="309"/>
        <v>0</v>
      </c>
      <c r="AP177" s="144">
        <f t="shared" si="309"/>
        <v>0</v>
      </c>
      <c r="AQ177" s="144">
        <f t="shared" si="309"/>
        <v>0</v>
      </c>
      <c r="AR177" s="144">
        <f t="shared" ref="AR177:BM177" si="310">SUM(AR178:AR185)</f>
        <v>0</v>
      </c>
      <c r="AS177" s="144">
        <f t="shared" si="310"/>
        <v>0</v>
      </c>
      <c r="AT177" s="144">
        <f t="shared" si="310"/>
        <v>0</v>
      </c>
      <c r="AU177" s="144">
        <f t="shared" si="310"/>
        <v>0</v>
      </c>
      <c r="AV177" s="144">
        <f t="shared" si="310"/>
        <v>0</v>
      </c>
      <c r="AW177" s="144">
        <f t="shared" si="310"/>
        <v>0</v>
      </c>
      <c r="AX177" s="144">
        <f t="shared" si="310"/>
        <v>0</v>
      </c>
      <c r="AY177" s="144">
        <f t="shared" si="310"/>
        <v>204.512</v>
      </c>
      <c r="AZ177" s="144">
        <f t="shared" si="310"/>
        <v>0</v>
      </c>
      <c r="BA177" s="144">
        <f t="shared" si="310"/>
        <v>0</v>
      </c>
      <c r="BB177" s="144">
        <f t="shared" si="310"/>
        <v>164.624</v>
      </c>
      <c r="BC177" s="144">
        <f t="shared" ref="BC177:BL177" si="311">SUM(BC178:BC185)</f>
        <v>0</v>
      </c>
      <c r="BD177" s="144">
        <f t="shared" si="311"/>
        <v>87.465000000000003</v>
      </c>
      <c r="BE177" s="144">
        <f t="shared" si="311"/>
        <v>0</v>
      </c>
      <c r="BF177" s="144">
        <f t="shared" si="311"/>
        <v>0</v>
      </c>
      <c r="BG177" s="144">
        <f t="shared" si="311"/>
        <v>0</v>
      </c>
      <c r="BH177" s="144">
        <f t="shared" si="311"/>
        <v>0</v>
      </c>
      <c r="BI177" s="144">
        <f t="shared" si="311"/>
        <v>0</v>
      </c>
      <c r="BJ177" s="144">
        <f t="shared" si="311"/>
        <v>0</v>
      </c>
      <c r="BK177" s="144">
        <f t="shared" si="311"/>
        <v>0</v>
      </c>
      <c r="BL177" s="144">
        <f t="shared" si="311"/>
        <v>0</v>
      </c>
      <c r="BM177" s="144">
        <f t="shared" si="310"/>
        <v>0</v>
      </c>
      <c r="BN177" s="723">
        <f t="shared" si="251"/>
        <v>89.55949414833168</v>
      </c>
      <c r="BO177" s="723">
        <f t="shared" si="305"/>
        <v>99.327368221144994</v>
      </c>
      <c r="BP177" s="723">
        <f t="shared" si="256"/>
        <v>73.31501324172423</v>
      </c>
      <c r="BQ177" s="449"/>
      <c r="BR177" s="128"/>
      <c r="BS177" s="128"/>
      <c r="BT177" s="128"/>
      <c r="BU177" s="128"/>
      <c r="BV177" s="128"/>
    </row>
    <row r="178" spans="1:84" s="25" customFormat="1" ht="30" x14ac:dyDescent="0.25">
      <c r="A178" s="616">
        <v>1</v>
      </c>
      <c r="B178" s="601" t="s">
        <v>74</v>
      </c>
      <c r="C178" s="148">
        <f>+D178+E178</f>
        <v>5.6150000000000002</v>
      </c>
      <c r="D178" s="148">
        <v>5.6150000000000002</v>
      </c>
      <c r="E178" s="361"/>
      <c r="F178" s="382">
        <f>+G178+AI178</f>
        <v>1.631</v>
      </c>
      <c r="G178" s="382">
        <f t="shared" ref="G178:G185" si="312">SUM(H178:AH178)</f>
        <v>1.631</v>
      </c>
      <c r="H178" s="361"/>
      <c r="I178" s="361"/>
      <c r="J178" s="361"/>
      <c r="K178" s="361"/>
      <c r="L178" s="361"/>
      <c r="M178" s="361"/>
      <c r="N178" s="361"/>
      <c r="O178" s="361"/>
      <c r="P178" s="361"/>
      <c r="Q178" s="361"/>
      <c r="R178" s="361"/>
      <c r="S178" s="361">
        <v>1.631</v>
      </c>
      <c r="T178" s="361"/>
      <c r="U178" s="361"/>
      <c r="V178" s="361"/>
      <c r="W178" s="361"/>
      <c r="X178" s="361"/>
      <c r="Y178" s="361"/>
      <c r="Z178" s="361"/>
      <c r="AA178" s="361"/>
      <c r="AB178" s="361"/>
      <c r="AC178" s="361"/>
      <c r="AD178" s="361"/>
      <c r="AE178" s="361"/>
      <c r="AF178" s="361"/>
      <c r="AG178" s="361"/>
      <c r="AH178" s="361"/>
      <c r="AI178" s="382">
        <f t="shared" ref="AI178:AI185" si="313">SUM(AJ178:BM178)</f>
        <v>0</v>
      </c>
      <c r="AJ178" s="361"/>
      <c r="AK178" s="361"/>
      <c r="AL178" s="361"/>
      <c r="AM178" s="361"/>
      <c r="AN178" s="361"/>
      <c r="AO178" s="361"/>
      <c r="AP178" s="361"/>
      <c r="AQ178" s="361"/>
      <c r="AR178" s="361"/>
      <c r="AS178" s="361"/>
      <c r="AT178" s="361"/>
      <c r="AU178" s="361"/>
      <c r="AV178" s="361"/>
      <c r="AW178" s="361"/>
      <c r="AX178" s="361"/>
      <c r="AY178" s="361"/>
      <c r="AZ178" s="361"/>
      <c r="BA178" s="361"/>
      <c r="BB178" s="361"/>
      <c r="BC178" s="361"/>
      <c r="BD178" s="361"/>
      <c r="BE178" s="361"/>
      <c r="BF178" s="361"/>
      <c r="BG178" s="361"/>
      <c r="BH178" s="361"/>
      <c r="BI178" s="361"/>
      <c r="BJ178" s="361"/>
      <c r="BK178" s="361"/>
      <c r="BL178" s="361"/>
      <c r="BM178" s="361"/>
      <c r="BN178" s="725">
        <f t="shared" si="251"/>
        <v>29.047195013357079</v>
      </c>
      <c r="BO178" s="725">
        <f t="shared" si="305"/>
        <v>29.047195013357079</v>
      </c>
      <c r="BP178" s="725"/>
      <c r="BQ178" s="610"/>
      <c r="BR178" s="607"/>
      <c r="BS178" s="607"/>
      <c r="BT178" s="607"/>
      <c r="BU178" s="607"/>
      <c r="BV178" s="607"/>
      <c r="BW178" s="604"/>
      <c r="BX178" s="604"/>
      <c r="BY178" s="604"/>
      <c r="BZ178" s="604"/>
      <c r="CA178" s="604"/>
      <c r="CB178" s="604"/>
      <c r="CC178" s="604"/>
      <c r="CD178" s="604"/>
      <c r="CE178" s="604"/>
      <c r="CF178" s="604"/>
    </row>
    <row r="179" spans="1:84" s="25" customFormat="1" ht="59.25" customHeight="1" x14ac:dyDescent="0.25">
      <c r="A179" s="616">
        <v>2</v>
      </c>
      <c r="B179" s="601" t="s">
        <v>75</v>
      </c>
      <c r="C179" s="148">
        <f t="shared" ref="C179:C184" si="314">+D179+E179</f>
        <v>460</v>
      </c>
      <c r="D179" s="361">
        <v>460</v>
      </c>
      <c r="E179" s="361"/>
      <c r="F179" s="382">
        <f t="shared" ref="F179:F184" si="315">+G179+AI179</f>
        <v>456.69099999999997</v>
      </c>
      <c r="G179" s="382">
        <f t="shared" si="312"/>
        <v>456.69099999999997</v>
      </c>
      <c r="H179" s="361"/>
      <c r="I179" s="361"/>
      <c r="J179" s="361"/>
      <c r="K179" s="361"/>
      <c r="L179" s="361"/>
      <c r="M179" s="361"/>
      <c r="N179" s="361">
        <v>416.94299999999998</v>
      </c>
      <c r="O179" s="361"/>
      <c r="P179" s="361"/>
      <c r="Q179" s="361"/>
      <c r="R179" s="361"/>
      <c r="S179" s="361">
        <v>39.747999999999998</v>
      </c>
      <c r="T179" s="361"/>
      <c r="U179" s="361"/>
      <c r="V179" s="361"/>
      <c r="W179" s="361"/>
      <c r="X179" s="361"/>
      <c r="Y179" s="361"/>
      <c r="Z179" s="361"/>
      <c r="AA179" s="361"/>
      <c r="AB179" s="361"/>
      <c r="AC179" s="361"/>
      <c r="AD179" s="361"/>
      <c r="AE179" s="361"/>
      <c r="AF179" s="361"/>
      <c r="AG179" s="361"/>
      <c r="AH179" s="361"/>
      <c r="AI179" s="382">
        <f t="shared" si="313"/>
        <v>0</v>
      </c>
      <c r="AJ179" s="361"/>
      <c r="AK179" s="361"/>
      <c r="AL179" s="361"/>
      <c r="AM179" s="361"/>
      <c r="AN179" s="361"/>
      <c r="AO179" s="361"/>
      <c r="AP179" s="361"/>
      <c r="AQ179" s="361"/>
      <c r="AR179" s="361"/>
      <c r="AS179" s="361"/>
      <c r="AT179" s="361"/>
      <c r="AU179" s="361"/>
      <c r="AV179" s="361"/>
      <c r="AW179" s="361"/>
      <c r="AX179" s="361"/>
      <c r="AY179" s="361"/>
      <c r="AZ179" s="361"/>
      <c r="BA179" s="361"/>
      <c r="BB179" s="361"/>
      <c r="BC179" s="361"/>
      <c r="BD179" s="361"/>
      <c r="BE179" s="361"/>
      <c r="BF179" s="361"/>
      <c r="BG179" s="361"/>
      <c r="BH179" s="361"/>
      <c r="BI179" s="361"/>
      <c r="BJ179" s="361"/>
      <c r="BK179" s="361"/>
      <c r="BL179" s="361"/>
      <c r="BM179" s="361"/>
      <c r="BN179" s="725">
        <f t="shared" si="251"/>
        <v>99.28065217391304</v>
      </c>
      <c r="BO179" s="725">
        <f t="shared" si="305"/>
        <v>99.28065217391304</v>
      </c>
      <c r="BP179" s="725"/>
      <c r="BQ179" s="610"/>
      <c r="BR179" s="607"/>
      <c r="BS179" s="607"/>
      <c r="BT179" s="607"/>
      <c r="BU179" s="607"/>
      <c r="BV179" s="607"/>
      <c r="BW179" s="604"/>
      <c r="BX179" s="604"/>
      <c r="BY179" s="604"/>
      <c r="BZ179" s="604"/>
      <c r="CA179" s="604"/>
      <c r="CB179" s="604"/>
      <c r="CC179" s="604"/>
      <c r="CD179" s="604"/>
      <c r="CE179" s="604"/>
      <c r="CF179" s="604"/>
    </row>
    <row r="180" spans="1:84" x14ac:dyDescent="0.25">
      <c r="A180" s="159">
        <v>3</v>
      </c>
      <c r="B180" s="160" t="s">
        <v>76</v>
      </c>
      <c r="C180" s="140">
        <f t="shared" si="314"/>
        <v>680</v>
      </c>
      <c r="D180" s="148">
        <v>500</v>
      </c>
      <c r="E180" s="141">
        <v>180</v>
      </c>
      <c r="F180" s="145">
        <f t="shared" si="315"/>
        <v>676.98399999999992</v>
      </c>
      <c r="G180" s="145">
        <f t="shared" si="312"/>
        <v>500</v>
      </c>
      <c r="H180" s="141"/>
      <c r="I180" s="141"/>
      <c r="J180" s="141"/>
      <c r="K180" s="141"/>
      <c r="L180" s="140">
        <v>500</v>
      </c>
      <c r="M180" s="141"/>
      <c r="N180" s="141"/>
      <c r="O180" s="141"/>
      <c r="P180" s="141"/>
      <c r="Q180" s="141"/>
      <c r="R180" s="141"/>
      <c r="S180" s="141"/>
      <c r="T180" s="141"/>
      <c r="U180" s="141"/>
      <c r="V180" s="141"/>
      <c r="W180" s="141"/>
      <c r="X180" s="141"/>
      <c r="Y180" s="141"/>
      <c r="Z180" s="141"/>
      <c r="AA180" s="141"/>
      <c r="AB180" s="141"/>
      <c r="AC180" s="141"/>
      <c r="AD180" s="141"/>
      <c r="AE180" s="141"/>
      <c r="AF180" s="141"/>
      <c r="AG180" s="141"/>
      <c r="AH180" s="141"/>
      <c r="AI180" s="145">
        <f t="shared" si="313"/>
        <v>176.98399999999998</v>
      </c>
      <c r="AJ180" s="141"/>
      <c r="AK180" s="141"/>
      <c r="AL180" s="141"/>
      <c r="AM180" s="141"/>
      <c r="AN180" s="141">
        <v>109.8</v>
      </c>
      <c r="AO180" s="141"/>
      <c r="AP180" s="141"/>
      <c r="AQ180" s="141"/>
      <c r="AR180" s="141"/>
      <c r="AS180" s="141"/>
      <c r="AT180" s="141"/>
      <c r="AU180" s="141"/>
      <c r="AV180" s="141"/>
      <c r="AW180" s="141"/>
      <c r="AX180" s="141"/>
      <c r="AY180" s="361">
        <v>67.183999999999997</v>
      </c>
      <c r="AZ180" s="141"/>
      <c r="BA180" s="141"/>
      <c r="BB180" s="141"/>
      <c r="BC180" s="141"/>
      <c r="BD180" s="141"/>
      <c r="BE180" s="141"/>
      <c r="BF180" s="141"/>
      <c r="BG180" s="141"/>
      <c r="BH180" s="141"/>
      <c r="BI180" s="141"/>
      <c r="BJ180" s="141"/>
      <c r="BK180" s="141"/>
      <c r="BL180" s="141"/>
      <c r="BM180" s="141"/>
      <c r="BN180" s="674">
        <f t="shared" si="251"/>
        <v>99.556470588235285</v>
      </c>
      <c r="BO180" s="674">
        <f t="shared" si="305"/>
        <v>100</v>
      </c>
      <c r="BP180" s="674">
        <f t="shared" si="256"/>
        <v>98.324444444444438</v>
      </c>
      <c r="BQ180" s="449"/>
      <c r="BR180" s="128"/>
      <c r="BS180" s="128"/>
      <c r="BT180" s="128"/>
      <c r="BU180" s="128"/>
      <c r="BV180" s="128"/>
    </row>
    <row r="181" spans="1:84" s="25" customFormat="1" x14ac:dyDescent="0.25">
      <c r="A181" s="616">
        <v>4</v>
      </c>
      <c r="B181" s="601" t="s">
        <v>62</v>
      </c>
      <c r="C181" s="148">
        <f t="shared" si="314"/>
        <v>92.574999999999989</v>
      </c>
      <c r="D181" s="148">
        <v>1.7000000000000001E-2</v>
      </c>
      <c r="E181" s="361">
        <v>92.557999999999993</v>
      </c>
      <c r="F181" s="382">
        <f t="shared" si="315"/>
        <v>0</v>
      </c>
      <c r="G181" s="382">
        <f t="shared" si="312"/>
        <v>0</v>
      </c>
      <c r="H181" s="361"/>
      <c r="I181" s="361"/>
      <c r="J181" s="361"/>
      <c r="K181" s="361"/>
      <c r="L181" s="361"/>
      <c r="M181" s="361"/>
      <c r="N181" s="361"/>
      <c r="O181" s="361"/>
      <c r="P181" s="361"/>
      <c r="Q181" s="361"/>
      <c r="R181" s="361"/>
      <c r="S181" s="361"/>
      <c r="T181" s="361"/>
      <c r="U181" s="361"/>
      <c r="V181" s="361"/>
      <c r="W181" s="361"/>
      <c r="X181" s="361"/>
      <c r="Y181" s="361"/>
      <c r="Z181" s="361"/>
      <c r="AA181" s="361"/>
      <c r="AB181" s="361"/>
      <c r="AC181" s="361"/>
      <c r="AD181" s="361"/>
      <c r="AE181" s="361"/>
      <c r="AF181" s="361"/>
      <c r="AG181" s="361"/>
      <c r="AH181" s="361"/>
      <c r="AI181" s="382">
        <f t="shared" si="313"/>
        <v>0</v>
      </c>
      <c r="AJ181" s="361"/>
      <c r="AK181" s="361"/>
      <c r="AL181" s="361"/>
      <c r="AM181" s="361"/>
      <c r="AN181" s="361"/>
      <c r="AO181" s="361"/>
      <c r="AP181" s="361"/>
      <c r="AQ181" s="361"/>
      <c r="AR181" s="361"/>
      <c r="AS181" s="361"/>
      <c r="AT181" s="361"/>
      <c r="AU181" s="361"/>
      <c r="AV181" s="361"/>
      <c r="AW181" s="361"/>
      <c r="AX181" s="361"/>
      <c r="AY181" s="361"/>
      <c r="AZ181" s="361"/>
      <c r="BA181" s="361"/>
      <c r="BB181" s="361"/>
      <c r="BC181" s="361"/>
      <c r="BD181" s="361"/>
      <c r="BE181" s="361"/>
      <c r="BF181" s="361"/>
      <c r="BG181" s="361"/>
      <c r="BH181" s="361"/>
      <c r="BI181" s="361"/>
      <c r="BJ181" s="361"/>
      <c r="BK181" s="361"/>
      <c r="BL181" s="361"/>
      <c r="BM181" s="361"/>
      <c r="BN181" s="725">
        <f t="shared" si="251"/>
        <v>0</v>
      </c>
      <c r="BO181" s="725">
        <f t="shared" si="305"/>
        <v>0</v>
      </c>
      <c r="BP181" s="725">
        <f t="shared" si="256"/>
        <v>0</v>
      </c>
      <c r="BQ181" s="610"/>
      <c r="BR181" s="607"/>
      <c r="BS181" s="607"/>
      <c r="BT181" s="607"/>
      <c r="BU181" s="607"/>
      <c r="BV181" s="607"/>
      <c r="BW181" s="604"/>
      <c r="BX181" s="604"/>
      <c r="BY181" s="604"/>
      <c r="BZ181" s="604"/>
      <c r="CA181" s="604"/>
      <c r="CB181" s="604"/>
      <c r="CC181" s="604"/>
      <c r="CD181" s="604"/>
      <c r="CE181" s="604"/>
      <c r="CF181" s="604"/>
    </row>
    <row r="182" spans="1:84" x14ac:dyDescent="0.25">
      <c r="A182" s="159">
        <v>5</v>
      </c>
      <c r="B182" s="160" t="s">
        <v>68</v>
      </c>
      <c r="C182" s="140">
        <f t="shared" si="314"/>
        <v>100</v>
      </c>
      <c r="D182" s="140"/>
      <c r="E182" s="141">
        <v>100</v>
      </c>
      <c r="F182" s="145">
        <f t="shared" si="315"/>
        <v>87.465000000000003</v>
      </c>
      <c r="G182" s="145">
        <f t="shared" si="312"/>
        <v>0</v>
      </c>
      <c r="H182" s="141"/>
      <c r="I182" s="141"/>
      <c r="J182" s="141"/>
      <c r="K182" s="141"/>
      <c r="L182" s="141"/>
      <c r="M182" s="141"/>
      <c r="N182" s="141"/>
      <c r="O182" s="141"/>
      <c r="P182" s="141"/>
      <c r="Q182" s="141"/>
      <c r="R182" s="141"/>
      <c r="S182" s="141"/>
      <c r="T182" s="141"/>
      <c r="U182" s="141"/>
      <c r="V182" s="141"/>
      <c r="W182" s="141"/>
      <c r="X182" s="141"/>
      <c r="Y182" s="141"/>
      <c r="Z182" s="141"/>
      <c r="AA182" s="141"/>
      <c r="AB182" s="141"/>
      <c r="AC182" s="141"/>
      <c r="AD182" s="141"/>
      <c r="AE182" s="141"/>
      <c r="AF182" s="141"/>
      <c r="AG182" s="141"/>
      <c r="AH182" s="141"/>
      <c r="AI182" s="145">
        <f t="shared" si="313"/>
        <v>87.465000000000003</v>
      </c>
      <c r="AJ182" s="141"/>
      <c r="AK182" s="141"/>
      <c r="AL182" s="141"/>
      <c r="AM182" s="141"/>
      <c r="AN182" s="141"/>
      <c r="AO182" s="141"/>
      <c r="AP182" s="141"/>
      <c r="AQ182" s="141"/>
      <c r="AR182" s="141"/>
      <c r="AS182" s="141"/>
      <c r="AT182" s="141"/>
      <c r="AU182" s="141"/>
      <c r="AV182" s="141"/>
      <c r="AW182" s="141"/>
      <c r="AX182" s="141"/>
      <c r="AY182" s="141"/>
      <c r="AZ182" s="141"/>
      <c r="BA182" s="141"/>
      <c r="BB182" s="141"/>
      <c r="BC182" s="141"/>
      <c r="BD182" s="141">
        <v>87.465000000000003</v>
      </c>
      <c r="BE182" s="141"/>
      <c r="BF182" s="141"/>
      <c r="BG182" s="141"/>
      <c r="BH182" s="141"/>
      <c r="BI182" s="141"/>
      <c r="BJ182" s="141"/>
      <c r="BK182" s="141"/>
      <c r="BL182" s="141"/>
      <c r="BM182" s="141"/>
      <c r="BN182" s="674">
        <f t="shared" si="251"/>
        <v>87.465000000000003</v>
      </c>
      <c r="BO182" s="674"/>
      <c r="BP182" s="674">
        <f t="shared" si="256"/>
        <v>87.465000000000003</v>
      </c>
      <c r="BQ182" s="449"/>
      <c r="BR182" s="128"/>
      <c r="BS182" s="128"/>
      <c r="BT182" s="128"/>
      <c r="BU182" s="128"/>
      <c r="BV182" s="128"/>
    </row>
    <row r="183" spans="1:84" x14ac:dyDescent="0.25">
      <c r="A183" s="159">
        <v>6</v>
      </c>
      <c r="B183" s="160" t="s">
        <v>63</v>
      </c>
      <c r="C183" s="140">
        <f t="shared" si="314"/>
        <v>200</v>
      </c>
      <c r="D183" s="140"/>
      <c r="E183" s="141">
        <v>200</v>
      </c>
      <c r="F183" s="145">
        <f t="shared" si="315"/>
        <v>164.624</v>
      </c>
      <c r="G183" s="145">
        <f t="shared" si="312"/>
        <v>0</v>
      </c>
      <c r="H183" s="141"/>
      <c r="I183" s="141"/>
      <c r="J183" s="141"/>
      <c r="K183" s="141"/>
      <c r="L183" s="141"/>
      <c r="M183" s="141"/>
      <c r="N183" s="141"/>
      <c r="O183" s="141"/>
      <c r="P183" s="141"/>
      <c r="Q183" s="141"/>
      <c r="R183" s="141"/>
      <c r="S183" s="141"/>
      <c r="T183" s="141"/>
      <c r="U183" s="141"/>
      <c r="V183" s="141"/>
      <c r="W183" s="141"/>
      <c r="X183" s="141"/>
      <c r="Y183" s="141"/>
      <c r="Z183" s="141"/>
      <c r="AA183" s="141"/>
      <c r="AB183" s="141"/>
      <c r="AC183" s="141"/>
      <c r="AD183" s="141"/>
      <c r="AE183" s="141"/>
      <c r="AF183" s="141"/>
      <c r="AG183" s="141"/>
      <c r="AH183" s="141"/>
      <c r="AI183" s="145">
        <f t="shared" si="313"/>
        <v>164.624</v>
      </c>
      <c r="AJ183" s="141"/>
      <c r="AK183" s="141"/>
      <c r="AL183" s="141"/>
      <c r="AM183" s="141"/>
      <c r="AN183" s="141"/>
      <c r="AO183" s="141"/>
      <c r="AP183" s="141"/>
      <c r="AQ183" s="141"/>
      <c r="AR183" s="141"/>
      <c r="AS183" s="141"/>
      <c r="AT183" s="141"/>
      <c r="AU183" s="141"/>
      <c r="AV183" s="141"/>
      <c r="AW183" s="141"/>
      <c r="AX183" s="141"/>
      <c r="AY183" s="141"/>
      <c r="AZ183" s="141"/>
      <c r="BA183" s="141"/>
      <c r="BB183" s="141">
        <v>164.624</v>
      </c>
      <c r="BC183" s="141"/>
      <c r="BD183" s="141"/>
      <c r="BE183" s="141"/>
      <c r="BF183" s="141"/>
      <c r="BG183" s="141"/>
      <c r="BH183" s="141"/>
      <c r="BI183" s="141"/>
      <c r="BJ183" s="141"/>
      <c r="BK183" s="141"/>
      <c r="BL183" s="141"/>
      <c r="BM183" s="141"/>
      <c r="BN183" s="674">
        <f t="shared" si="251"/>
        <v>82.311999999999998</v>
      </c>
      <c r="BO183" s="674"/>
      <c r="BP183" s="674">
        <f t="shared" si="256"/>
        <v>82.311999999999998</v>
      </c>
      <c r="BQ183" s="449"/>
      <c r="BR183" s="265"/>
      <c r="BS183" s="265"/>
      <c r="BT183" s="265"/>
      <c r="BU183" s="265"/>
      <c r="BV183" s="265"/>
    </row>
    <row r="184" spans="1:84" s="25" customFormat="1" x14ac:dyDescent="0.25">
      <c r="A184" s="616">
        <v>7</v>
      </c>
      <c r="B184" s="601" t="s">
        <v>31</v>
      </c>
      <c r="C184" s="148">
        <f t="shared" si="314"/>
        <v>219.172</v>
      </c>
      <c r="D184" s="148">
        <v>19.172000000000001</v>
      </c>
      <c r="E184" s="361">
        <v>200</v>
      </c>
      <c r="F184" s="382">
        <f t="shared" si="315"/>
        <v>156.5</v>
      </c>
      <c r="G184" s="382">
        <f t="shared" si="312"/>
        <v>19.172000000000001</v>
      </c>
      <c r="H184" s="361"/>
      <c r="I184" s="361"/>
      <c r="J184" s="361"/>
      <c r="K184" s="361"/>
      <c r="L184" s="361"/>
      <c r="M184" s="361"/>
      <c r="N184" s="361"/>
      <c r="O184" s="361"/>
      <c r="P184" s="361"/>
      <c r="Q184" s="361"/>
      <c r="R184" s="361"/>
      <c r="S184" s="361">
        <v>19.172000000000001</v>
      </c>
      <c r="T184" s="361"/>
      <c r="U184" s="361"/>
      <c r="V184" s="361"/>
      <c r="W184" s="361"/>
      <c r="X184" s="361"/>
      <c r="Y184" s="361"/>
      <c r="Z184" s="361"/>
      <c r="AA184" s="361"/>
      <c r="AB184" s="361"/>
      <c r="AC184" s="361"/>
      <c r="AD184" s="361"/>
      <c r="AE184" s="361"/>
      <c r="AF184" s="361"/>
      <c r="AG184" s="361"/>
      <c r="AH184" s="361"/>
      <c r="AI184" s="382">
        <f t="shared" si="313"/>
        <v>137.328</v>
      </c>
      <c r="AJ184" s="361"/>
      <c r="AK184" s="361"/>
      <c r="AL184" s="361"/>
      <c r="AM184" s="361"/>
      <c r="AN184" s="361"/>
      <c r="AO184" s="361"/>
      <c r="AP184" s="361"/>
      <c r="AQ184" s="361"/>
      <c r="AR184" s="361"/>
      <c r="AS184" s="361"/>
      <c r="AT184" s="361"/>
      <c r="AU184" s="361"/>
      <c r="AV184" s="361"/>
      <c r="AW184" s="361"/>
      <c r="AX184" s="361"/>
      <c r="AY184" s="361">
        <v>137.328</v>
      </c>
      <c r="AZ184" s="361"/>
      <c r="BA184" s="361"/>
      <c r="BB184" s="361"/>
      <c r="BC184" s="361"/>
      <c r="BD184" s="361"/>
      <c r="BE184" s="361"/>
      <c r="BF184" s="361"/>
      <c r="BG184" s="361"/>
      <c r="BH184" s="361"/>
      <c r="BI184" s="361"/>
      <c r="BJ184" s="361"/>
      <c r="BK184" s="361"/>
      <c r="BL184" s="361"/>
      <c r="BM184" s="361"/>
      <c r="BN184" s="725">
        <f t="shared" ref="BN184:BN215" si="316">+F184/C184*100</f>
        <v>71.405106491705155</v>
      </c>
      <c r="BO184" s="725">
        <f>+G184/D184*100</f>
        <v>100</v>
      </c>
      <c r="BP184" s="725">
        <f t="shared" si="256"/>
        <v>68.664000000000001</v>
      </c>
      <c r="BQ184" s="610"/>
      <c r="BR184" s="607"/>
      <c r="BS184" s="607"/>
      <c r="BT184" s="607"/>
      <c r="BU184" s="607"/>
      <c r="BV184" s="607"/>
      <c r="BW184" s="604"/>
      <c r="BX184" s="604"/>
      <c r="BY184" s="604"/>
      <c r="BZ184" s="604"/>
      <c r="CA184" s="604"/>
      <c r="CB184" s="604"/>
      <c r="CC184" s="604"/>
      <c r="CD184" s="604"/>
      <c r="CE184" s="604"/>
      <c r="CF184" s="604"/>
    </row>
    <row r="185" spans="1:84" s="25" customFormat="1" x14ac:dyDescent="0.25">
      <c r="A185" s="616">
        <v>8</v>
      </c>
      <c r="B185" s="601" t="s">
        <v>70</v>
      </c>
      <c r="C185" s="148">
        <f>+D185+E185</f>
        <v>300</v>
      </c>
      <c r="D185" s="148">
        <v>300</v>
      </c>
      <c r="E185" s="361"/>
      <c r="F185" s="382">
        <f>+G185+AI185</f>
        <v>298.66800000000001</v>
      </c>
      <c r="G185" s="382">
        <f t="shared" si="312"/>
        <v>298.66800000000001</v>
      </c>
      <c r="H185" s="361"/>
      <c r="I185" s="361"/>
      <c r="J185" s="361"/>
      <c r="K185" s="361"/>
      <c r="L185" s="361"/>
      <c r="M185" s="361"/>
      <c r="N185" s="361"/>
      <c r="O185" s="361"/>
      <c r="P185" s="361"/>
      <c r="Q185" s="361"/>
      <c r="R185" s="361"/>
      <c r="S185" s="361">
        <v>298.66800000000001</v>
      </c>
      <c r="T185" s="361"/>
      <c r="U185" s="361"/>
      <c r="V185" s="361"/>
      <c r="W185" s="361"/>
      <c r="X185" s="361"/>
      <c r="Y185" s="361"/>
      <c r="Z185" s="361"/>
      <c r="AA185" s="361"/>
      <c r="AB185" s="361"/>
      <c r="AC185" s="361"/>
      <c r="AD185" s="361"/>
      <c r="AE185" s="361"/>
      <c r="AF185" s="361"/>
      <c r="AG185" s="361"/>
      <c r="AH185" s="361"/>
      <c r="AI185" s="382">
        <f t="shared" si="313"/>
        <v>0</v>
      </c>
      <c r="AJ185" s="361"/>
      <c r="AK185" s="361"/>
      <c r="AL185" s="361"/>
      <c r="AM185" s="361"/>
      <c r="AN185" s="361"/>
      <c r="AO185" s="361"/>
      <c r="AP185" s="361"/>
      <c r="AQ185" s="361"/>
      <c r="AR185" s="361"/>
      <c r="AS185" s="361"/>
      <c r="AT185" s="361"/>
      <c r="AU185" s="361"/>
      <c r="AV185" s="361"/>
      <c r="AW185" s="361"/>
      <c r="AX185" s="361"/>
      <c r="AY185" s="361"/>
      <c r="AZ185" s="361"/>
      <c r="BA185" s="361"/>
      <c r="BB185" s="361"/>
      <c r="BC185" s="361"/>
      <c r="BD185" s="361"/>
      <c r="BE185" s="361"/>
      <c r="BF185" s="361"/>
      <c r="BG185" s="361"/>
      <c r="BH185" s="361"/>
      <c r="BI185" s="361"/>
      <c r="BJ185" s="361"/>
      <c r="BK185" s="361"/>
      <c r="BL185" s="361"/>
      <c r="BM185" s="361"/>
      <c r="BN185" s="725">
        <f t="shared" si="316"/>
        <v>99.555999999999997</v>
      </c>
      <c r="BO185" s="725">
        <f>+G185/D185*100</f>
        <v>99.555999999999997</v>
      </c>
      <c r="BP185" s="725"/>
      <c r="BQ185" s="610"/>
      <c r="BR185" s="607"/>
      <c r="BS185" s="607"/>
      <c r="BT185" s="607"/>
      <c r="BU185" s="607"/>
      <c r="BV185" s="607"/>
      <c r="BW185" s="604"/>
      <c r="BX185" s="604"/>
      <c r="BY185" s="604"/>
      <c r="BZ185" s="604"/>
      <c r="CA185" s="604"/>
      <c r="CB185" s="604"/>
      <c r="CC185" s="604"/>
      <c r="CD185" s="604"/>
      <c r="CE185" s="604"/>
      <c r="CF185" s="604"/>
    </row>
    <row r="186" spans="1:84" x14ac:dyDescent="0.25">
      <c r="A186" s="166" t="s">
        <v>6</v>
      </c>
      <c r="B186" s="168" t="s">
        <v>27</v>
      </c>
      <c r="C186" s="143">
        <f>SUM(C187)</f>
        <v>200</v>
      </c>
      <c r="D186" s="143">
        <f>SUM(D187)</f>
        <v>0</v>
      </c>
      <c r="E186" s="143">
        <f>SUM(E187)</f>
        <v>200</v>
      </c>
      <c r="F186" s="143">
        <f>SUM(F187)</f>
        <v>0</v>
      </c>
      <c r="G186" s="143">
        <f t="shared" ref="G186:AY186" si="317">SUM(G187)</f>
        <v>0</v>
      </c>
      <c r="H186" s="143">
        <f t="shared" si="317"/>
        <v>0</v>
      </c>
      <c r="I186" s="143">
        <f t="shared" si="317"/>
        <v>0</v>
      </c>
      <c r="J186" s="143">
        <f t="shared" si="317"/>
        <v>0</v>
      </c>
      <c r="K186" s="143">
        <f t="shared" si="317"/>
        <v>0</v>
      </c>
      <c r="L186" s="143">
        <f t="shared" si="317"/>
        <v>0</v>
      </c>
      <c r="M186" s="143">
        <f t="shared" si="317"/>
        <v>0</v>
      </c>
      <c r="N186" s="143">
        <f t="shared" si="317"/>
        <v>0</v>
      </c>
      <c r="O186" s="143">
        <f t="shared" si="317"/>
        <v>0</v>
      </c>
      <c r="P186" s="143">
        <f t="shared" si="317"/>
        <v>0</v>
      </c>
      <c r="Q186" s="143">
        <f t="shared" si="317"/>
        <v>0</v>
      </c>
      <c r="R186" s="143">
        <f t="shared" si="317"/>
        <v>0</v>
      </c>
      <c r="S186" s="143">
        <f t="shared" si="317"/>
        <v>0</v>
      </c>
      <c r="T186" s="143">
        <f t="shared" si="317"/>
        <v>0</v>
      </c>
      <c r="U186" s="143">
        <f t="shared" si="317"/>
        <v>0</v>
      </c>
      <c r="V186" s="143">
        <f t="shared" si="317"/>
        <v>0</v>
      </c>
      <c r="W186" s="143">
        <f t="shared" si="317"/>
        <v>0</v>
      </c>
      <c r="X186" s="143">
        <f t="shared" si="317"/>
        <v>0</v>
      </c>
      <c r="Y186" s="143">
        <f t="shared" si="317"/>
        <v>0</v>
      </c>
      <c r="Z186" s="143">
        <f t="shared" si="317"/>
        <v>0</v>
      </c>
      <c r="AA186" s="143">
        <f>SUM(AA187)</f>
        <v>0</v>
      </c>
      <c r="AB186" s="143">
        <f t="shared" si="317"/>
        <v>0</v>
      </c>
      <c r="AC186" s="143">
        <f t="shared" si="317"/>
        <v>0</v>
      </c>
      <c r="AD186" s="143">
        <f>SUM(AD187)</f>
        <v>0</v>
      </c>
      <c r="AE186" s="143">
        <f t="shared" si="317"/>
        <v>0</v>
      </c>
      <c r="AF186" s="143">
        <f t="shared" si="317"/>
        <v>0</v>
      </c>
      <c r="AG186" s="1097">
        <f t="shared" si="317"/>
        <v>0</v>
      </c>
      <c r="AH186" s="143">
        <f t="shared" si="317"/>
        <v>0</v>
      </c>
      <c r="AI186" s="143">
        <f t="shared" si="317"/>
        <v>0</v>
      </c>
      <c r="AJ186" s="143">
        <f t="shared" si="317"/>
        <v>0</v>
      </c>
      <c r="AK186" s="143">
        <f>SUM(AK187)</f>
        <v>0</v>
      </c>
      <c r="AL186" s="143">
        <f t="shared" si="317"/>
        <v>0</v>
      </c>
      <c r="AM186" s="143">
        <f t="shared" si="317"/>
        <v>0</v>
      </c>
      <c r="AN186" s="143">
        <f t="shared" si="317"/>
        <v>0</v>
      </c>
      <c r="AO186" s="143">
        <f t="shared" si="317"/>
        <v>0</v>
      </c>
      <c r="AP186" s="143">
        <f t="shared" si="317"/>
        <v>0</v>
      </c>
      <c r="AQ186" s="143">
        <f t="shared" si="317"/>
        <v>0</v>
      </c>
      <c r="AR186" s="143">
        <f t="shared" si="317"/>
        <v>0</v>
      </c>
      <c r="AS186" s="143">
        <f t="shared" si="317"/>
        <v>0</v>
      </c>
      <c r="AT186" s="143">
        <f t="shared" si="317"/>
        <v>0</v>
      </c>
      <c r="AU186" s="143">
        <f>SUM(AU187)</f>
        <v>0</v>
      </c>
      <c r="AV186" s="143">
        <f t="shared" si="317"/>
        <v>0</v>
      </c>
      <c r="AW186" s="143">
        <f t="shared" si="317"/>
        <v>0</v>
      </c>
      <c r="AX186" s="143">
        <f t="shared" si="317"/>
        <v>0</v>
      </c>
      <c r="AY186" s="143">
        <f t="shared" si="317"/>
        <v>0</v>
      </c>
      <c r="AZ186" s="143">
        <f>SUM(AZ187)</f>
        <v>0</v>
      </c>
      <c r="BA186" s="143">
        <f>SUM(BA187)</f>
        <v>0</v>
      </c>
      <c r="BB186" s="143">
        <f>SUM(BB187)</f>
        <v>0</v>
      </c>
      <c r="BC186" s="143">
        <f>SUM(BC187)</f>
        <v>0</v>
      </c>
      <c r="BD186" s="143">
        <f t="shared" ref="BD186:BE186" si="318">SUM(BD187)</f>
        <v>0</v>
      </c>
      <c r="BE186" s="143">
        <f t="shared" si="318"/>
        <v>0</v>
      </c>
      <c r="BF186" s="143">
        <f>SUM(BF187)</f>
        <v>0</v>
      </c>
      <c r="BG186" s="143">
        <f t="shared" ref="BG186:BH186" si="319">SUM(BG187)</f>
        <v>0</v>
      </c>
      <c r="BH186" s="143">
        <f t="shared" si="319"/>
        <v>0</v>
      </c>
      <c r="BI186" s="143">
        <f>SUM(BI187)</f>
        <v>0</v>
      </c>
      <c r="BJ186" s="143">
        <f t="shared" ref="BJ186:BL186" si="320">SUM(BJ187)</f>
        <v>0</v>
      </c>
      <c r="BK186" s="143">
        <f t="shared" si="320"/>
        <v>0</v>
      </c>
      <c r="BL186" s="1097">
        <f t="shared" si="320"/>
        <v>0</v>
      </c>
      <c r="BM186" s="143">
        <f>SUM(BM187)</f>
        <v>0</v>
      </c>
      <c r="BN186" s="723">
        <f t="shared" si="316"/>
        <v>0</v>
      </c>
      <c r="BO186" s="723"/>
      <c r="BP186" s="723">
        <f t="shared" si="256"/>
        <v>0</v>
      </c>
      <c r="BQ186" s="449"/>
      <c r="BR186" s="128"/>
      <c r="BS186" s="128"/>
      <c r="BT186" s="142"/>
      <c r="BU186" s="128"/>
      <c r="BV186" s="128"/>
    </row>
    <row r="187" spans="1:84" x14ac:dyDescent="0.25">
      <c r="A187" s="260">
        <v>1</v>
      </c>
      <c r="B187" s="261" t="s">
        <v>270</v>
      </c>
      <c r="C187" s="262">
        <f>+D187+E187</f>
        <v>200</v>
      </c>
      <c r="D187" s="263"/>
      <c r="E187" s="263">
        <v>200</v>
      </c>
      <c r="F187" s="145">
        <f>+G187+AI187</f>
        <v>0</v>
      </c>
      <c r="G187" s="145">
        <f>SUM(H187:AH187)</f>
        <v>0</v>
      </c>
      <c r="H187" s="141"/>
      <c r="I187" s="141"/>
      <c r="J187" s="141"/>
      <c r="K187" s="141"/>
      <c r="L187" s="141"/>
      <c r="M187" s="141"/>
      <c r="N187" s="141"/>
      <c r="O187" s="141"/>
      <c r="P187" s="141"/>
      <c r="Q187" s="141"/>
      <c r="R187" s="141"/>
      <c r="S187" s="141"/>
      <c r="T187" s="141"/>
      <c r="U187" s="141"/>
      <c r="V187" s="141"/>
      <c r="W187" s="141"/>
      <c r="X187" s="141"/>
      <c r="Y187" s="141"/>
      <c r="Z187" s="141"/>
      <c r="AA187" s="141"/>
      <c r="AB187" s="141"/>
      <c r="AC187" s="141"/>
      <c r="AD187" s="141"/>
      <c r="AE187" s="141"/>
      <c r="AF187" s="141"/>
      <c r="AG187" s="141"/>
      <c r="AH187" s="141"/>
      <c r="AI187" s="145">
        <f>SUM(AJ187:BM187)</f>
        <v>0</v>
      </c>
      <c r="AJ187" s="141"/>
      <c r="AK187" s="141"/>
      <c r="AL187" s="141"/>
      <c r="AM187" s="141"/>
      <c r="AN187" s="141"/>
      <c r="AO187" s="141"/>
      <c r="AP187" s="141"/>
      <c r="AQ187" s="141"/>
      <c r="AR187" s="141"/>
      <c r="AS187" s="141"/>
      <c r="AT187" s="141"/>
      <c r="AU187" s="141"/>
      <c r="AV187" s="141"/>
      <c r="AW187" s="141"/>
      <c r="AX187" s="141"/>
      <c r="AY187" s="141"/>
      <c r="AZ187" s="141"/>
      <c r="BA187" s="141"/>
      <c r="BB187" s="141"/>
      <c r="BC187" s="141"/>
      <c r="BD187" s="141"/>
      <c r="BE187" s="141"/>
      <c r="BF187" s="141"/>
      <c r="BG187" s="141"/>
      <c r="BH187" s="141"/>
      <c r="BI187" s="141"/>
      <c r="BJ187" s="141"/>
      <c r="BK187" s="141"/>
      <c r="BL187" s="141"/>
      <c r="BM187" s="141"/>
      <c r="BN187" s="674">
        <f t="shared" si="316"/>
        <v>0</v>
      </c>
      <c r="BO187" s="674"/>
      <c r="BP187" s="674">
        <f t="shared" si="256"/>
        <v>0</v>
      </c>
      <c r="BQ187" s="449"/>
      <c r="BR187" s="128"/>
      <c r="BS187" s="128"/>
      <c r="BT187" s="128"/>
      <c r="BU187" s="128"/>
      <c r="BV187" s="128"/>
    </row>
    <row r="188" spans="1:84" s="131" customFormat="1" x14ac:dyDescent="0.25">
      <c r="A188" s="715">
        <v>3</v>
      </c>
      <c r="B188" s="751" t="s">
        <v>638</v>
      </c>
      <c r="C188" s="271">
        <f t="shared" ref="C188:BM188" si="321">+C189</f>
        <v>137.798</v>
      </c>
      <c r="D188" s="271">
        <f t="shared" si="321"/>
        <v>0</v>
      </c>
      <c r="E188" s="271">
        <f t="shared" si="321"/>
        <v>137.798</v>
      </c>
      <c r="F188" s="271">
        <f t="shared" si="321"/>
        <v>0</v>
      </c>
      <c r="G188" s="271">
        <f t="shared" si="321"/>
        <v>0</v>
      </c>
      <c r="H188" s="271">
        <f t="shared" si="321"/>
        <v>0</v>
      </c>
      <c r="I188" s="271">
        <f t="shared" si="321"/>
        <v>0</v>
      </c>
      <c r="J188" s="271">
        <f t="shared" si="321"/>
        <v>0</v>
      </c>
      <c r="K188" s="271">
        <f t="shared" si="321"/>
        <v>0</v>
      </c>
      <c r="L188" s="271">
        <f t="shared" si="321"/>
        <v>0</v>
      </c>
      <c r="M188" s="271">
        <f t="shared" si="321"/>
        <v>0</v>
      </c>
      <c r="N188" s="271">
        <f t="shared" si="321"/>
        <v>0</v>
      </c>
      <c r="O188" s="271">
        <f t="shared" si="321"/>
        <v>0</v>
      </c>
      <c r="P188" s="271">
        <f t="shared" si="321"/>
        <v>0</v>
      </c>
      <c r="Q188" s="271">
        <f t="shared" si="321"/>
        <v>0</v>
      </c>
      <c r="R188" s="271">
        <f t="shared" si="321"/>
        <v>0</v>
      </c>
      <c r="S188" s="271">
        <f t="shared" si="321"/>
        <v>0</v>
      </c>
      <c r="T188" s="271">
        <f t="shared" si="321"/>
        <v>0</v>
      </c>
      <c r="U188" s="271">
        <f t="shared" si="321"/>
        <v>0</v>
      </c>
      <c r="V188" s="271">
        <f t="shared" si="321"/>
        <v>0</v>
      </c>
      <c r="W188" s="271">
        <f t="shared" si="321"/>
        <v>0</v>
      </c>
      <c r="X188" s="271">
        <f t="shared" si="321"/>
        <v>0</v>
      </c>
      <c r="Y188" s="271">
        <f t="shared" si="321"/>
        <v>0</v>
      </c>
      <c r="Z188" s="271">
        <f t="shared" si="321"/>
        <v>0</v>
      </c>
      <c r="AA188" s="271">
        <f t="shared" si="321"/>
        <v>0</v>
      </c>
      <c r="AB188" s="271">
        <f t="shared" si="321"/>
        <v>0</v>
      </c>
      <c r="AC188" s="271">
        <f t="shared" si="321"/>
        <v>0</v>
      </c>
      <c r="AD188" s="271">
        <f t="shared" si="321"/>
        <v>0</v>
      </c>
      <c r="AE188" s="271">
        <f t="shared" si="321"/>
        <v>0</v>
      </c>
      <c r="AF188" s="271">
        <f t="shared" si="321"/>
        <v>0</v>
      </c>
      <c r="AG188" s="271">
        <f t="shared" si="321"/>
        <v>0</v>
      </c>
      <c r="AH188" s="271">
        <f t="shared" si="321"/>
        <v>0</v>
      </c>
      <c r="AI188" s="271">
        <f t="shared" si="321"/>
        <v>0</v>
      </c>
      <c r="AJ188" s="271">
        <f t="shared" si="321"/>
        <v>0</v>
      </c>
      <c r="AK188" s="271">
        <f t="shared" si="321"/>
        <v>0</v>
      </c>
      <c r="AL188" s="271">
        <f t="shared" si="321"/>
        <v>0</v>
      </c>
      <c r="AM188" s="271">
        <f t="shared" si="321"/>
        <v>0</v>
      </c>
      <c r="AN188" s="271">
        <f t="shared" si="321"/>
        <v>0</v>
      </c>
      <c r="AO188" s="271">
        <f t="shared" si="321"/>
        <v>0</v>
      </c>
      <c r="AP188" s="271">
        <f t="shared" si="321"/>
        <v>0</v>
      </c>
      <c r="AQ188" s="271">
        <f t="shared" si="321"/>
        <v>0</v>
      </c>
      <c r="AR188" s="271">
        <f t="shared" si="321"/>
        <v>0</v>
      </c>
      <c r="AS188" s="271">
        <f t="shared" si="321"/>
        <v>0</v>
      </c>
      <c r="AT188" s="271">
        <f t="shared" si="321"/>
        <v>0</v>
      </c>
      <c r="AU188" s="271">
        <f t="shared" si="321"/>
        <v>0</v>
      </c>
      <c r="AV188" s="271">
        <f t="shared" si="321"/>
        <v>0</v>
      </c>
      <c r="AW188" s="271">
        <f t="shared" si="321"/>
        <v>0</v>
      </c>
      <c r="AX188" s="271">
        <f t="shared" si="321"/>
        <v>0</v>
      </c>
      <c r="AY188" s="271">
        <f t="shared" si="321"/>
        <v>0</v>
      </c>
      <c r="AZ188" s="271">
        <f t="shared" si="321"/>
        <v>0</v>
      </c>
      <c r="BA188" s="271">
        <f t="shared" si="321"/>
        <v>0</v>
      </c>
      <c r="BB188" s="271">
        <f t="shared" si="321"/>
        <v>0</v>
      </c>
      <c r="BC188" s="271">
        <f t="shared" si="321"/>
        <v>0</v>
      </c>
      <c r="BD188" s="271">
        <f t="shared" si="321"/>
        <v>0</v>
      </c>
      <c r="BE188" s="271">
        <f t="shared" si="321"/>
        <v>0</v>
      </c>
      <c r="BF188" s="271">
        <f t="shared" si="321"/>
        <v>0</v>
      </c>
      <c r="BG188" s="271">
        <f t="shared" si="321"/>
        <v>0</v>
      </c>
      <c r="BH188" s="271">
        <f t="shared" si="321"/>
        <v>0</v>
      </c>
      <c r="BI188" s="271">
        <f t="shared" si="321"/>
        <v>0</v>
      </c>
      <c r="BJ188" s="271">
        <f t="shared" si="321"/>
        <v>0</v>
      </c>
      <c r="BK188" s="271">
        <f t="shared" si="321"/>
        <v>0</v>
      </c>
      <c r="BL188" s="271">
        <f t="shared" si="321"/>
        <v>0</v>
      </c>
      <c r="BM188" s="271">
        <f t="shared" si="321"/>
        <v>0</v>
      </c>
      <c r="BN188" s="675">
        <f t="shared" si="316"/>
        <v>0</v>
      </c>
      <c r="BO188" s="675"/>
      <c r="BP188" s="675">
        <f t="shared" si="256"/>
        <v>0</v>
      </c>
      <c r="BQ188" s="177"/>
      <c r="BR188" s="130"/>
      <c r="BS188" s="130"/>
      <c r="BT188" s="130"/>
      <c r="BU188" s="130"/>
      <c r="BV188" s="130"/>
      <c r="BW188" s="130"/>
      <c r="BX188" s="130"/>
      <c r="BY188" s="130"/>
      <c r="BZ188" s="130"/>
      <c r="CA188" s="130"/>
      <c r="CB188" s="130"/>
      <c r="CC188" s="130"/>
      <c r="CD188" s="130"/>
      <c r="CE188" s="130"/>
      <c r="CF188" s="130"/>
    </row>
    <row r="189" spans="1:84" s="131" customFormat="1" ht="30" x14ac:dyDescent="0.25">
      <c r="A189" s="159" t="s">
        <v>6</v>
      </c>
      <c r="B189" s="752" t="s">
        <v>639</v>
      </c>
      <c r="C189" s="140">
        <f>+D189+E189</f>
        <v>137.798</v>
      </c>
      <c r="D189" s="140"/>
      <c r="E189" s="141">
        <f>+E190</f>
        <v>137.798</v>
      </c>
      <c r="F189" s="145">
        <f>+G189+AI189</f>
        <v>0</v>
      </c>
      <c r="G189" s="145">
        <f>SUM(H189:AH189)</f>
        <v>0</v>
      </c>
      <c r="H189" s="150"/>
      <c r="I189" s="150"/>
      <c r="J189" s="150"/>
      <c r="K189" s="150"/>
      <c r="L189" s="150"/>
      <c r="M189" s="150"/>
      <c r="N189" s="151"/>
      <c r="O189" s="150"/>
      <c r="P189" s="150"/>
      <c r="Q189" s="150"/>
      <c r="R189" s="150"/>
      <c r="S189" s="150"/>
      <c r="T189" s="150"/>
      <c r="U189" s="150"/>
      <c r="V189" s="150"/>
      <c r="W189" s="150"/>
      <c r="X189" s="150"/>
      <c r="Y189" s="150"/>
      <c r="Z189" s="150"/>
      <c r="AA189" s="150"/>
      <c r="AB189" s="150"/>
      <c r="AC189" s="150"/>
      <c r="AD189" s="150"/>
      <c r="AE189" s="150"/>
      <c r="AF189" s="150"/>
      <c r="AG189" s="150"/>
      <c r="AH189" s="150"/>
      <c r="AI189" s="145">
        <f>SUM(AJ189:BM189)</f>
        <v>0</v>
      </c>
      <c r="AJ189" s="150"/>
      <c r="AK189" s="150"/>
      <c r="AL189" s="150"/>
      <c r="AM189" s="150"/>
      <c r="AN189" s="150"/>
      <c r="AO189" s="150"/>
      <c r="AP189" s="150"/>
      <c r="AQ189" s="150"/>
      <c r="AR189" s="150"/>
      <c r="AS189" s="150"/>
      <c r="AT189" s="150"/>
      <c r="AU189" s="150"/>
      <c r="AV189" s="150"/>
      <c r="AW189" s="150"/>
      <c r="AX189" s="150"/>
      <c r="AY189" s="150"/>
      <c r="AZ189" s="150"/>
      <c r="BA189" s="150"/>
      <c r="BB189" s="150"/>
      <c r="BC189" s="150"/>
      <c r="BD189" s="150"/>
      <c r="BE189" s="150"/>
      <c r="BF189" s="150"/>
      <c r="BG189" s="150"/>
      <c r="BH189" s="150"/>
      <c r="BI189" s="150"/>
      <c r="BJ189" s="150"/>
      <c r="BK189" s="150"/>
      <c r="BL189" s="150"/>
      <c r="BM189" s="150"/>
      <c r="BN189" s="674">
        <f t="shared" si="316"/>
        <v>0</v>
      </c>
      <c r="BO189" s="674"/>
      <c r="BP189" s="674">
        <f t="shared" si="256"/>
        <v>0</v>
      </c>
      <c r="BQ189" s="177"/>
      <c r="BR189" s="130"/>
      <c r="BS189" s="130"/>
      <c r="BT189" s="130"/>
      <c r="BU189" s="130"/>
      <c r="BV189" s="130"/>
      <c r="BW189" s="130"/>
      <c r="BX189" s="130"/>
      <c r="BY189" s="130"/>
      <c r="BZ189" s="130"/>
      <c r="CA189" s="130"/>
      <c r="CB189" s="130"/>
      <c r="CC189" s="130"/>
      <c r="CD189" s="130"/>
      <c r="CE189" s="130"/>
      <c r="CF189" s="130"/>
    </row>
    <row r="190" spans="1:84" s="131" customFormat="1" x14ac:dyDescent="0.25">
      <c r="A190" s="159"/>
      <c r="B190" s="753" t="s">
        <v>302</v>
      </c>
      <c r="C190" s="140">
        <f>+D190+E190</f>
        <v>137.798</v>
      </c>
      <c r="D190" s="151"/>
      <c r="E190" s="151">
        <v>137.798</v>
      </c>
      <c r="F190" s="145">
        <f>+G190+AI190</f>
        <v>0</v>
      </c>
      <c r="G190" s="145">
        <f>SUM(H190:AH190)</f>
        <v>0</v>
      </c>
      <c r="H190" s="150"/>
      <c r="I190" s="150"/>
      <c r="J190" s="150"/>
      <c r="K190" s="150"/>
      <c r="L190" s="150"/>
      <c r="M190" s="150"/>
      <c r="N190" s="151"/>
      <c r="O190" s="150"/>
      <c r="P190" s="150"/>
      <c r="Q190" s="150"/>
      <c r="R190" s="150"/>
      <c r="S190" s="150"/>
      <c r="T190" s="150"/>
      <c r="U190" s="150"/>
      <c r="V190" s="150"/>
      <c r="W190" s="150"/>
      <c r="X190" s="150"/>
      <c r="Y190" s="150"/>
      <c r="Z190" s="150"/>
      <c r="AA190" s="150"/>
      <c r="AB190" s="150"/>
      <c r="AC190" s="150"/>
      <c r="AD190" s="150"/>
      <c r="AE190" s="150"/>
      <c r="AF190" s="150"/>
      <c r="AG190" s="150"/>
      <c r="AH190" s="150"/>
      <c r="AI190" s="145">
        <f>SUM(AJ190:BM190)</f>
        <v>0</v>
      </c>
      <c r="AJ190" s="150"/>
      <c r="AK190" s="150"/>
      <c r="AL190" s="150"/>
      <c r="AM190" s="150"/>
      <c r="AN190" s="150"/>
      <c r="AO190" s="150"/>
      <c r="AP190" s="150"/>
      <c r="AQ190" s="150"/>
      <c r="AR190" s="150"/>
      <c r="AS190" s="150"/>
      <c r="AT190" s="150"/>
      <c r="AU190" s="150"/>
      <c r="AV190" s="150"/>
      <c r="AW190" s="150"/>
      <c r="AX190" s="150"/>
      <c r="AY190" s="150"/>
      <c r="AZ190" s="150"/>
      <c r="BA190" s="150"/>
      <c r="BB190" s="150"/>
      <c r="BC190" s="150"/>
      <c r="BD190" s="150"/>
      <c r="BE190" s="150"/>
      <c r="BF190" s="150"/>
      <c r="BG190" s="150"/>
      <c r="BH190" s="150"/>
      <c r="BI190" s="150"/>
      <c r="BJ190" s="150"/>
      <c r="BK190" s="150"/>
      <c r="BL190" s="150"/>
      <c r="BM190" s="150"/>
      <c r="BN190" s="674">
        <f t="shared" si="316"/>
        <v>0</v>
      </c>
      <c r="BO190" s="674"/>
      <c r="BP190" s="674">
        <f t="shared" si="256"/>
        <v>0</v>
      </c>
      <c r="BQ190" s="177"/>
      <c r="BR190" s="130"/>
      <c r="BS190" s="130"/>
      <c r="BT190" s="130"/>
      <c r="BU190" s="130"/>
      <c r="BV190" s="130"/>
      <c r="BW190" s="130"/>
      <c r="BX190" s="130"/>
      <c r="BY190" s="130"/>
      <c r="BZ190" s="130"/>
      <c r="CA190" s="130"/>
      <c r="CB190" s="130"/>
      <c r="CC190" s="130"/>
      <c r="CD190" s="130"/>
      <c r="CE190" s="130"/>
      <c r="CF190" s="130"/>
    </row>
    <row r="191" spans="1:84" s="3" customFormat="1" ht="14.25" x14ac:dyDescent="0.2">
      <c r="A191" s="161" t="s">
        <v>307</v>
      </c>
      <c r="B191" s="161" t="s">
        <v>303</v>
      </c>
      <c r="C191" s="142">
        <f>+C192+C202+C213</f>
        <v>3607.1029999999996</v>
      </c>
      <c r="D191" s="142">
        <f t="shared" ref="D191:BM191" si="322">+D192+D202+D213</f>
        <v>27.507000000000001</v>
      </c>
      <c r="E191" s="142">
        <f t="shared" si="322"/>
        <v>3579.596</v>
      </c>
      <c r="F191" s="142">
        <f t="shared" si="322"/>
        <v>2180.7979999999998</v>
      </c>
      <c r="G191" s="142">
        <f t="shared" si="322"/>
        <v>27.19</v>
      </c>
      <c r="H191" s="142">
        <f t="shared" si="322"/>
        <v>0</v>
      </c>
      <c r="I191" s="142">
        <f t="shared" si="322"/>
        <v>0</v>
      </c>
      <c r="J191" s="142">
        <f t="shared" si="322"/>
        <v>0</v>
      </c>
      <c r="K191" s="142">
        <f t="shared" si="322"/>
        <v>0</v>
      </c>
      <c r="L191" s="142">
        <f t="shared" si="322"/>
        <v>0</v>
      </c>
      <c r="M191" s="142">
        <f t="shared" si="322"/>
        <v>0</v>
      </c>
      <c r="N191" s="142">
        <f t="shared" si="322"/>
        <v>27.19</v>
      </c>
      <c r="O191" s="142">
        <f t="shared" si="322"/>
        <v>0</v>
      </c>
      <c r="P191" s="142">
        <f t="shared" si="322"/>
        <v>0</v>
      </c>
      <c r="Q191" s="142">
        <f t="shared" si="322"/>
        <v>0</v>
      </c>
      <c r="R191" s="142">
        <f t="shared" si="322"/>
        <v>0</v>
      </c>
      <c r="S191" s="142">
        <f t="shared" si="322"/>
        <v>0</v>
      </c>
      <c r="T191" s="142">
        <f t="shared" si="322"/>
        <v>0</v>
      </c>
      <c r="U191" s="142">
        <f t="shared" si="322"/>
        <v>0</v>
      </c>
      <c r="V191" s="142">
        <f t="shared" si="322"/>
        <v>0</v>
      </c>
      <c r="W191" s="142">
        <f t="shared" si="322"/>
        <v>0</v>
      </c>
      <c r="X191" s="142">
        <f t="shared" si="322"/>
        <v>0</v>
      </c>
      <c r="Y191" s="142">
        <f t="shared" ref="Y191:AG191" si="323">+Y192+Y202+Y213</f>
        <v>0</v>
      </c>
      <c r="Z191" s="142">
        <f t="shared" si="323"/>
        <v>0</v>
      </c>
      <c r="AA191" s="142">
        <f t="shared" si="323"/>
        <v>0</v>
      </c>
      <c r="AB191" s="142">
        <f t="shared" si="323"/>
        <v>0</v>
      </c>
      <c r="AC191" s="142">
        <f t="shared" si="323"/>
        <v>0</v>
      </c>
      <c r="AD191" s="142">
        <f t="shared" si="323"/>
        <v>0</v>
      </c>
      <c r="AE191" s="142">
        <f t="shared" si="323"/>
        <v>0</v>
      </c>
      <c r="AF191" s="142">
        <f t="shared" si="323"/>
        <v>0</v>
      </c>
      <c r="AG191" s="142">
        <f t="shared" si="323"/>
        <v>0</v>
      </c>
      <c r="AH191" s="142">
        <f t="shared" si="322"/>
        <v>0</v>
      </c>
      <c r="AI191" s="142">
        <f t="shared" si="322"/>
        <v>2153.6080000000002</v>
      </c>
      <c r="AJ191" s="142">
        <f t="shared" si="322"/>
        <v>0</v>
      </c>
      <c r="AK191" s="142">
        <f t="shared" si="322"/>
        <v>0</v>
      </c>
      <c r="AL191" s="142">
        <f t="shared" si="322"/>
        <v>291.35900000000004</v>
      </c>
      <c r="AM191" s="142">
        <f t="shared" si="322"/>
        <v>29.934000000000001</v>
      </c>
      <c r="AN191" s="142">
        <f t="shared" si="322"/>
        <v>0</v>
      </c>
      <c r="AO191" s="142">
        <f t="shared" si="322"/>
        <v>0</v>
      </c>
      <c r="AP191" s="142">
        <f t="shared" si="322"/>
        <v>38.867999999999995</v>
      </c>
      <c r="AQ191" s="142">
        <f t="shared" si="322"/>
        <v>599.98</v>
      </c>
      <c r="AR191" s="142">
        <f t="shared" si="322"/>
        <v>0</v>
      </c>
      <c r="AS191" s="142">
        <f t="shared" si="322"/>
        <v>0</v>
      </c>
      <c r="AT191" s="142">
        <f t="shared" si="322"/>
        <v>443.91499999999996</v>
      </c>
      <c r="AU191" s="142">
        <f t="shared" si="322"/>
        <v>167.125</v>
      </c>
      <c r="AV191" s="142">
        <f t="shared" si="322"/>
        <v>185.67500000000001</v>
      </c>
      <c r="AW191" s="142">
        <f t="shared" si="322"/>
        <v>0</v>
      </c>
      <c r="AX191" s="142">
        <f t="shared" si="322"/>
        <v>0</v>
      </c>
      <c r="AY191" s="142">
        <f t="shared" si="322"/>
        <v>0</v>
      </c>
      <c r="AZ191" s="142">
        <f t="shared" si="322"/>
        <v>0</v>
      </c>
      <c r="BA191" s="142">
        <f t="shared" si="322"/>
        <v>285.53800000000001</v>
      </c>
      <c r="BB191" s="142">
        <f>+BB192+BB202+BB213</f>
        <v>0</v>
      </c>
      <c r="BC191" s="142">
        <f t="shared" ref="BC191:BL191" si="324">+BC192+BC202+BC213</f>
        <v>0</v>
      </c>
      <c r="BD191" s="142">
        <f t="shared" si="324"/>
        <v>0</v>
      </c>
      <c r="BE191" s="142">
        <f t="shared" si="324"/>
        <v>111.214</v>
      </c>
      <c r="BF191" s="142">
        <f t="shared" si="324"/>
        <v>0</v>
      </c>
      <c r="BG191" s="142">
        <f t="shared" si="324"/>
        <v>0</v>
      </c>
      <c r="BH191" s="142">
        <f t="shared" si="324"/>
        <v>0</v>
      </c>
      <c r="BI191" s="142">
        <f t="shared" si="324"/>
        <v>0</v>
      </c>
      <c r="BJ191" s="142">
        <f t="shared" si="324"/>
        <v>0</v>
      </c>
      <c r="BK191" s="142">
        <f t="shared" si="324"/>
        <v>0</v>
      </c>
      <c r="BL191" s="142">
        <f t="shared" si="324"/>
        <v>0</v>
      </c>
      <c r="BM191" s="142">
        <f t="shared" si="322"/>
        <v>0</v>
      </c>
      <c r="BN191" s="724">
        <f t="shared" si="316"/>
        <v>60.458434372403559</v>
      </c>
      <c r="BO191" s="724">
        <f>+G191/D191*100</f>
        <v>98.847566074090238</v>
      </c>
      <c r="BP191" s="724">
        <f t="shared" si="256"/>
        <v>60.163437438191359</v>
      </c>
      <c r="BQ191" s="142"/>
      <c r="BR191" s="124"/>
      <c r="BS191" s="124"/>
      <c r="BT191" s="124"/>
      <c r="BU191" s="124"/>
      <c r="BV191" s="124"/>
      <c r="BW191" s="124"/>
      <c r="BX191" s="124"/>
      <c r="BY191" s="124"/>
      <c r="BZ191" s="124"/>
      <c r="CA191" s="124"/>
      <c r="CB191" s="124"/>
      <c r="CC191" s="124"/>
      <c r="CD191" s="124"/>
      <c r="CE191" s="124"/>
      <c r="CF191" s="124"/>
    </row>
    <row r="192" spans="1:84" x14ac:dyDescent="0.25">
      <c r="A192" s="156">
        <v>1</v>
      </c>
      <c r="B192" s="157" t="s">
        <v>24</v>
      </c>
      <c r="C192" s="184">
        <f>+C193+C197</f>
        <v>1911.2329999999999</v>
      </c>
      <c r="D192" s="190">
        <f>+D193+D197</f>
        <v>11.233000000000001</v>
      </c>
      <c r="E192" s="184">
        <f>+E193+E197</f>
        <v>1900</v>
      </c>
      <c r="F192" s="184">
        <f>+F193+F197</f>
        <v>879.56600000000003</v>
      </c>
      <c r="G192" s="184">
        <f>+G193+G197</f>
        <v>10.916</v>
      </c>
      <c r="H192" s="184">
        <f t="shared" ref="H192:O192" si="325">+H193+H197</f>
        <v>0</v>
      </c>
      <c r="I192" s="184">
        <f t="shared" si="325"/>
        <v>0</v>
      </c>
      <c r="J192" s="184">
        <f t="shared" si="325"/>
        <v>0</v>
      </c>
      <c r="K192" s="184">
        <f t="shared" si="325"/>
        <v>0</v>
      </c>
      <c r="L192" s="184">
        <f t="shared" si="325"/>
        <v>0</v>
      </c>
      <c r="M192" s="184">
        <f t="shared" si="325"/>
        <v>0</v>
      </c>
      <c r="N192" s="184">
        <f t="shared" si="325"/>
        <v>10.916</v>
      </c>
      <c r="O192" s="184">
        <f t="shared" si="325"/>
        <v>0</v>
      </c>
      <c r="P192" s="184">
        <f t="shared" ref="P192:AI192" si="326">+P193+P197</f>
        <v>0</v>
      </c>
      <c r="Q192" s="184">
        <f t="shared" si="326"/>
        <v>0</v>
      </c>
      <c r="R192" s="184">
        <f t="shared" si="326"/>
        <v>0</v>
      </c>
      <c r="S192" s="184">
        <f t="shared" si="326"/>
        <v>0</v>
      </c>
      <c r="T192" s="184">
        <f>+T193+T197</f>
        <v>0</v>
      </c>
      <c r="U192" s="184">
        <f>+U193+U197</f>
        <v>0</v>
      </c>
      <c r="V192" s="184">
        <f>+V193+V197</f>
        <v>0</v>
      </c>
      <c r="W192" s="184">
        <f>+W193+W197</f>
        <v>0</v>
      </c>
      <c r="X192" s="184">
        <f>+X193+X197</f>
        <v>0</v>
      </c>
      <c r="Y192" s="184">
        <f t="shared" ref="Y192:AG192" si="327">+Y193+Y197</f>
        <v>0</v>
      </c>
      <c r="Z192" s="184">
        <f t="shared" si="327"/>
        <v>0</v>
      </c>
      <c r="AA192" s="184">
        <f t="shared" si="327"/>
        <v>0</v>
      </c>
      <c r="AB192" s="184">
        <f t="shared" si="327"/>
        <v>0</v>
      </c>
      <c r="AC192" s="184">
        <f t="shared" si="327"/>
        <v>0</v>
      </c>
      <c r="AD192" s="184">
        <f t="shared" si="327"/>
        <v>0</v>
      </c>
      <c r="AE192" s="184">
        <f t="shared" si="327"/>
        <v>0</v>
      </c>
      <c r="AF192" s="184">
        <f t="shared" si="327"/>
        <v>0</v>
      </c>
      <c r="AG192" s="184">
        <f t="shared" si="327"/>
        <v>0</v>
      </c>
      <c r="AH192" s="184">
        <f t="shared" si="326"/>
        <v>0</v>
      </c>
      <c r="AI192" s="184">
        <f t="shared" si="326"/>
        <v>868.65000000000009</v>
      </c>
      <c r="AJ192" s="184">
        <f t="shared" ref="AJ192:AQ192" si="328">+AJ193+AJ197</f>
        <v>0</v>
      </c>
      <c r="AK192" s="184">
        <f t="shared" si="328"/>
        <v>0</v>
      </c>
      <c r="AL192" s="184">
        <f t="shared" si="328"/>
        <v>0</v>
      </c>
      <c r="AM192" s="184">
        <f t="shared" si="328"/>
        <v>0</v>
      </c>
      <c r="AN192" s="184">
        <f t="shared" si="328"/>
        <v>0</v>
      </c>
      <c r="AO192" s="184">
        <f t="shared" si="328"/>
        <v>0</v>
      </c>
      <c r="AP192" s="184">
        <f t="shared" si="328"/>
        <v>0</v>
      </c>
      <c r="AQ192" s="184">
        <f t="shared" si="328"/>
        <v>599.98</v>
      </c>
      <c r="AR192" s="184">
        <f t="shared" ref="AR192:BM192" si="329">+AR193+AR197</f>
        <v>0</v>
      </c>
      <c r="AS192" s="184">
        <f t="shared" si="329"/>
        <v>0</v>
      </c>
      <c r="AT192" s="184">
        <f t="shared" si="329"/>
        <v>0</v>
      </c>
      <c r="AU192" s="184">
        <f t="shared" si="329"/>
        <v>0</v>
      </c>
      <c r="AV192" s="184">
        <f t="shared" si="329"/>
        <v>0</v>
      </c>
      <c r="AW192" s="184">
        <f t="shared" si="329"/>
        <v>0</v>
      </c>
      <c r="AX192" s="184">
        <f t="shared" si="329"/>
        <v>0</v>
      </c>
      <c r="AY192" s="184">
        <f t="shared" si="329"/>
        <v>0</v>
      </c>
      <c r="AZ192" s="184">
        <f t="shared" si="329"/>
        <v>0</v>
      </c>
      <c r="BA192" s="184">
        <f t="shared" si="329"/>
        <v>268.67</v>
      </c>
      <c r="BB192" s="184">
        <f t="shared" si="329"/>
        <v>0</v>
      </c>
      <c r="BC192" s="184">
        <f t="shared" ref="BC192:BL192" si="330">+BC193+BC197</f>
        <v>0</v>
      </c>
      <c r="BD192" s="184">
        <f t="shared" si="330"/>
        <v>0</v>
      </c>
      <c r="BE192" s="184">
        <f t="shared" si="330"/>
        <v>0</v>
      </c>
      <c r="BF192" s="184">
        <f t="shared" si="330"/>
        <v>0</v>
      </c>
      <c r="BG192" s="184">
        <f t="shared" si="330"/>
        <v>0</v>
      </c>
      <c r="BH192" s="184">
        <f t="shared" si="330"/>
        <v>0</v>
      </c>
      <c r="BI192" s="184">
        <f t="shared" si="330"/>
        <v>0</v>
      </c>
      <c r="BJ192" s="184">
        <f t="shared" si="330"/>
        <v>0</v>
      </c>
      <c r="BK192" s="184">
        <f t="shared" si="330"/>
        <v>0</v>
      </c>
      <c r="BL192" s="184">
        <f t="shared" si="330"/>
        <v>0</v>
      </c>
      <c r="BM192" s="184">
        <f t="shared" si="329"/>
        <v>0</v>
      </c>
      <c r="BN192" s="674">
        <f t="shared" si="316"/>
        <v>46.020867157484204</v>
      </c>
      <c r="BO192" s="674">
        <f>+G192/D192*100</f>
        <v>97.177957802902156</v>
      </c>
      <c r="BP192" s="674">
        <f t="shared" si="256"/>
        <v>45.718421052631584</v>
      </c>
      <c r="BQ192" s="185"/>
    </row>
    <row r="193" spans="1:267" x14ac:dyDescent="0.25">
      <c r="A193" s="186" t="s">
        <v>6</v>
      </c>
      <c r="B193" s="158" t="s">
        <v>94</v>
      </c>
      <c r="C193" s="184">
        <f>SUM(C194:C196)</f>
        <v>711.23299999999995</v>
      </c>
      <c r="D193" s="190">
        <f>SUM(D194:D196)</f>
        <v>11.233000000000001</v>
      </c>
      <c r="E193" s="184">
        <f>SUM(E194:E196)</f>
        <v>700</v>
      </c>
      <c r="F193" s="184">
        <f>SUM(F194:F196)</f>
        <v>610.89600000000007</v>
      </c>
      <c r="G193" s="184">
        <f>SUM(G194:G196)</f>
        <v>10.916</v>
      </c>
      <c r="H193" s="184">
        <f t="shared" ref="H193:O193" si="331">SUM(H194:H196)</f>
        <v>0</v>
      </c>
      <c r="I193" s="184">
        <f t="shared" si="331"/>
        <v>0</v>
      </c>
      <c r="J193" s="184">
        <f t="shared" si="331"/>
        <v>0</v>
      </c>
      <c r="K193" s="184">
        <f t="shared" si="331"/>
        <v>0</v>
      </c>
      <c r="L193" s="184">
        <f t="shared" si="331"/>
        <v>0</v>
      </c>
      <c r="M193" s="184">
        <f t="shared" si="331"/>
        <v>0</v>
      </c>
      <c r="N193" s="184">
        <f t="shared" si="331"/>
        <v>10.916</v>
      </c>
      <c r="O193" s="184">
        <f t="shared" si="331"/>
        <v>0</v>
      </c>
      <c r="P193" s="184">
        <f t="shared" ref="P193:AI193" si="332">SUM(P194:P196)</f>
        <v>0</v>
      </c>
      <c r="Q193" s="184">
        <f t="shared" si="332"/>
        <v>0</v>
      </c>
      <c r="R193" s="184">
        <f t="shared" si="332"/>
        <v>0</v>
      </c>
      <c r="S193" s="184">
        <f t="shared" si="332"/>
        <v>0</v>
      </c>
      <c r="T193" s="184">
        <f>SUM(T194:T196)</f>
        <v>0</v>
      </c>
      <c r="U193" s="184">
        <f>SUM(U194:U196)</f>
        <v>0</v>
      </c>
      <c r="V193" s="184">
        <f>SUM(V194:V196)</f>
        <v>0</v>
      </c>
      <c r="W193" s="184">
        <f>SUM(W194:W196)</f>
        <v>0</v>
      </c>
      <c r="X193" s="184">
        <f>SUM(X194:X196)</f>
        <v>0</v>
      </c>
      <c r="Y193" s="184">
        <f t="shared" ref="Y193:AG193" si="333">SUM(Y194:Y196)</f>
        <v>0</v>
      </c>
      <c r="Z193" s="184">
        <f t="shared" si="333"/>
        <v>0</v>
      </c>
      <c r="AA193" s="184">
        <f t="shared" si="333"/>
        <v>0</v>
      </c>
      <c r="AB193" s="184">
        <f t="shared" si="333"/>
        <v>0</v>
      </c>
      <c r="AC193" s="184">
        <f t="shared" si="333"/>
        <v>0</v>
      </c>
      <c r="AD193" s="184">
        <f t="shared" si="333"/>
        <v>0</v>
      </c>
      <c r="AE193" s="184">
        <f t="shared" si="333"/>
        <v>0</v>
      </c>
      <c r="AF193" s="184">
        <f t="shared" si="333"/>
        <v>0</v>
      </c>
      <c r="AG193" s="184">
        <f t="shared" si="333"/>
        <v>0</v>
      </c>
      <c r="AH193" s="184">
        <f t="shared" si="332"/>
        <v>0</v>
      </c>
      <c r="AI193" s="184">
        <f t="shared" si="332"/>
        <v>599.98</v>
      </c>
      <c r="AJ193" s="184">
        <f t="shared" ref="AJ193:AQ193" si="334">SUM(AJ194:AJ196)</f>
        <v>0</v>
      </c>
      <c r="AK193" s="184">
        <f t="shared" si="334"/>
        <v>0</v>
      </c>
      <c r="AL193" s="184">
        <f t="shared" si="334"/>
        <v>0</v>
      </c>
      <c r="AM193" s="184">
        <f t="shared" si="334"/>
        <v>0</v>
      </c>
      <c r="AN193" s="184">
        <f t="shared" si="334"/>
        <v>0</v>
      </c>
      <c r="AO193" s="184">
        <f t="shared" si="334"/>
        <v>0</v>
      </c>
      <c r="AP193" s="184">
        <f t="shared" si="334"/>
        <v>0</v>
      </c>
      <c r="AQ193" s="184">
        <f t="shared" si="334"/>
        <v>599.98</v>
      </c>
      <c r="AR193" s="184">
        <f t="shared" ref="AR193:BM193" si="335">SUM(AR194:AR196)</f>
        <v>0</v>
      </c>
      <c r="AS193" s="184">
        <f t="shared" si="335"/>
        <v>0</v>
      </c>
      <c r="AT193" s="184">
        <f t="shared" si="335"/>
        <v>0</v>
      </c>
      <c r="AU193" s="184">
        <f t="shared" si="335"/>
        <v>0</v>
      </c>
      <c r="AV193" s="184">
        <f t="shared" si="335"/>
        <v>0</v>
      </c>
      <c r="AW193" s="184">
        <f t="shared" si="335"/>
        <v>0</v>
      </c>
      <c r="AX193" s="184">
        <f t="shared" si="335"/>
        <v>0</v>
      </c>
      <c r="AY193" s="184">
        <f t="shared" si="335"/>
        <v>0</v>
      </c>
      <c r="AZ193" s="184">
        <f t="shared" si="335"/>
        <v>0</v>
      </c>
      <c r="BA193" s="184">
        <f t="shared" si="335"/>
        <v>0</v>
      </c>
      <c r="BB193" s="184">
        <f t="shared" si="335"/>
        <v>0</v>
      </c>
      <c r="BC193" s="184">
        <f t="shared" ref="BC193:BL193" si="336">SUM(BC194:BC196)</f>
        <v>0</v>
      </c>
      <c r="BD193" s="184">
        <f t="shared" si="336"/>
        <v>0</v>
      </c>
      <c r="BE193" s="184">
        <f t="shared" si="336"/>
        <v>0</v>
      </c>
      <c r="BF193" s="184">
        <f t="shared" si="336"/>
        <v>0</v>
      </c>
      <c r="BG193" s="184">
        <f t="shared" si="336"/>
        <v>0</v>
      </c>
      <c r="BH193" s="184">
        <f t="shared" si="336"/>
        <v>0</v>
      </c>
      <c r="BI193" s="184">
        <f t="shared" si="336"/>
        <v>0</v>
      </c>
      <c r="BJ193" s="184">
        <f t="shared" si="336"/>
        <v>0</v>
      </c>
      <c r="BK193" s="184">
        <f t="shared" si="336"/>
        <v>0</v>
      </c>
      <c r="BL193" s="184">
        <f t="shared" si="336"/>
        <v>0</v>
      </c>
      <c r="BM193" s="184">
        <f t="shared" si="335"/>
        <v>0</v>
      </c>
      <c r="BN193" s="674">
        <f t="shared" si="316"/>
        <v>85.892527483960961</v>
      </c>
      <c r="BO193" s="674">
        <f>+G193/D193*100</f>
        <v>97.177957802902156</v>
      </c>
      <c r="BP193" s="674">
        <f t="shared" si="256"/>
        <v>85.71142857142857</v>
      </c>
      <c r="BQ193" s="185"/>
    </row>
    <row r="194" spans="1:267" s="25" customFormat="1" x14ac:dyDescent="0.25">
      <c r="A194" s="617">
        <v>1</v>
      </c>
      <c r="B194" s="625" t="s">
        <v>33</v>
      </c>
      <c r="C194" s="148">
        <f t="shared" ref="C194:C200" si="337">+D194+E194</f>
        <v>7.6669999999999998</v>
      </c>
      <c r="D194" s="626">
        <v>7.6669999999999998</v>
      </c>
      <c r="E194" s="627"/>
      <c r="F194" s="382">
        <f>+G194+AI194</f>
        <v>7.3719999999999999</v>
      </c>
      <c r="G194" s="382">
        <f>SUM(H194:AH194)</f>
        <v>7.3719999999999999</v>
      </c>
      <c r="H194" s="361"/>
      <c r="I194" s="361"/>
      <c r="J194" s="361"/>
      <c r="K194" s="361"/>
      <c r="L194" s="361"/>
      <c r="M194" s="361"/>
      <c r="N194" s="361">
        <v>7.3719999999999999</v>
      </c>
      <c r="O194" s="361"/>
      <c r="P194" s="361"/>
      <c r="Q194" s="361"/>
      <c r="R194" s="361"/>
      <c r="S194" s="361"/>
      <c r="T194" s="361"/>
      <c r="U194" s="361"/>
      <c r="V194" s="361"/>
      <c r="W194" s="361"/>
      <c r="X194" s="361"/>
      <c r="Y194" s="361"/>
      <c r="Z194" s="361"/>
      <c r="AA194" s="361"/>
      <c r="AB194" s="361"/>
      <c r="AC194" s="361"/>
      <c r="AD194" s="361"/>
      <c r="AE194" s="361"/>
      <c r="AF194" s="361"/>
      <c r="AG194" s="361"/>
      <c r="AH194" s="361"/>
      <c r="AI194" s="382">
        <f>SUM(AJ194:BM194)</f>
        <v>0</v>
      </c>
      <c r="AJ194" s="361"/>
      <c r="AK194" s="361"/>
      <c r="AL194" s="361"/>
      <c r="AM194" s="361"/>
      <c r="AN194" s="361"/>
      <c r="AO194" s="361"/>
      <c r="AP194" s="361"/>
      <c r="AQ194" s="361"/>
      <c r="AR194" s="361"/>
      <c r="AS194" s="361"/>
      <c r="AT194" s="361"/>
      <c r="AU194" s="361"/>
      <c r="AV194" s="361"/>
      <c r="AW194" s="361"/>
      <c r="AX194" s="361"/>
      <c r="AY194" s="361"/>
      <c r="AZ194" s="361"/>
      <c r="BA194" s="361"/>
      <c r="BB194" s="361"/>
      <c r="BC194" s="361"/>
      <c r="BD194" s="361"/>
      <c r="BE194" s="361"/>
      <c r="BF194" s="361"/>
      <c r="BG194" s="361"/>
      <c r="BH194" s="361"/>
      <c r="BI194" s="361"/>
      <c r="BJ194" s="361"/>
      <c r="BK194" s="361"/>
      <c r="BL194" s="361"/>
      <c r="BM194" s="361"/>
      <c r="BN194" s="725">
        <f t="shared" si="316"/>
        <v>96.152341202556414</v>
      </c>
      <c r="BO194" s="725">
        <f>+G194/D194*100</f>
        <v>96.152341202556414</v>
      </c>
      <c r="BP194" s="725"/>
      <c r="BQ194" s="794"/>
      <c r="BR194" s="604"/>
      <c r="BS194" s="604"/>
      <c r="BT194" s="604"/>
      <c r="BU194" s="604"/>
      <c r="BV194" s="604"/>
      <c r="BW194" s="604"/>
      <c r="BX194" s="604"/>
      <c r="BY194" s="604"/>
      <c r="BZ194" s="604"/>
      <c r="CA194" s="604"/>
      <c r="CB194" s="604"/>
      <c r="CC194" s="604"/>
      <c r="CD194" s="604"/>
      <c r="CE194" s="604"/>
      <c r="CF194" s="604"/>
    </row>
    <row r="195" spans="1:267" s="25" customFormat="1" x14ac:dyDescent="0.25">
      <c r="A195" s="617">
        <v>2</v>
      </c>
      <c r="B195" s="625" t="s">
        <v>34</v>
      </c>
      <c r="C195" s="148">
        <f>+D195+E195</f>
        <v>3.5659999999999998</v>
      </c>
      <c r="D195" s="626">
        <v>3.5659999999999998</v>
      </c>
      <c r="E195" s="627"/>
      <c r="F195" s="382">
        <f>+G195+AI195</f>
        <v>3.544</v>
      </c>
      <c r="G195" s="382">
        <f>SUM(H195:AH195)</f>
        <v>3.544</v>
      </c>
      <c r="H195" s="361"/>
      <c r="I195" s="361"/>
      <c r="J195" s="361"/>
      <c r="K195" s="361"/>
      <c r="L195" s="361"/>
      <c r="M195" s="361"/>
      <c r="N195" s="361">
        <v>3.544</v>
      </c>
      <c r="O195" s="361"/>
      <c r="P195" s="361"/>
      <c r="Q195" s="361"/>
      <c r="R195" s="361"/>
      <c r="S195" s="361"/>
      <c r="T195" s="361"/>
      <c r="U195" s="361"/>
      <c r="V195" s="361"/>
      <c r="W195" s="361"/>
      <c r="X195" s="361"/>
      <c r="Y195" s="361"/>
      <c r="Z195" s="361"/>
      <c r="AA195" s="361"/>
      <c r="AB195" s="361"/>
      <c r="AC195" s="361"/>
      <c r="AD195" s="361"/>
      <c r="AE195" s="361"/>
      <c r="AF195" s="361"/>
      <c r="AG195" s="361"/>
      <c r="AH195" s="361"/>
      <c r="AI195" s="382">
        <f>SUM(AJ195:BM195)</f>
        <v>0</v>
      </c>
      <c r="AJ195" s="361"/>
      <c r="AK195" s="361"/>
      <c r="AL195" s="361"/>
      <c r="AM195" s="361"/>
      <c r="AN195" s="361"/>
      <c r="AO195" s="361"/>
      <c r="AP195" s="361"/>
      <c r="AQ195" s="361"/>
      <c r="AR195" s="361"/>
      <c r="AS195" s="361"/>
      <c r="AT195" s="361"/>
      <c r="AU195" s="361"/>
      <c r="AV195" s="361"/>
      <c r="AW195" s="361"/>
      <c r="AX195" s="361"/>
      <c r="AY195" s="361"/>
      <c r="AZ195" s="361"/>
      <c r="BA195" s="361"/>
      <c r="BB195" s="361"/>
      <c r="BC195" s="361"/>
      <c r="BD195" s="361"/>
      <c r="BE195" s="361"/>
      <c r="BF195" s="361"/>
      <c r="BG195" s="361"/>
      <c r="BH195" s="361"/>
      <c r="BI195" s="361"/>
      <c r="BJ195" s="361"/>
      <c r="BK195" s="361"/>
      <c r="BL195" s="361"/>
      <c r="BM195" s="361"/>
      <c r="BN195" s="725">
        <f t="shared" si="316"/>
        <v>99.383062254627035</v>
      </c>
      <c r="BO195" s="725">
        <f>+G195/D195*100</f>
        <v>99.383062254627035</v>
      </c>
      <c r="BP195" s="725"/>
      <c r="BQ195" s="795"/>
      <c r="BR195" s="604"/>
      <c r="BS195" s="604"/>
      <c r="BT195" s="604"/>
      <c r="BU195" s="604"/>
      <c r="BV195" s="604"/>
      <c r="BW195" s="604"/>
      <c r="BX195" s="604"/>
      <c r="BY195" s="604"/>
      <c r="BZ195" s="604"/>
      <c r="CA195" s="604"/>
      <c r="CB195" s="604"/>
      <c r="CC195" s="604"/>
      <c r="CD195" s="604"/>
      <c r="CE195" s="604"/>
      <c r="CF195" s="604"/>
    </row>
    <row r="196" spans="1:267" x14ac:dyDescent="0.25">
      <c r="A196" s="171">
        <v>3</v>
      </c>
      <c r="B196" s="183" t="s">
        <v>30</v>
      </c>
      <c r="C196" s="140">
        <f>+D196+E196</f>
        <v>700</v>
      </c>
      <c r="D196" s="242"/>
      <c r="E196" s="521">
        <v>700</v>
      </c>
      <c r="F196" s="145">
        <f>+G196+AI196</f>
        <v>599.98</v>
      </c>
      <c r="G196" s="145">
        <f>SUM(H196:AH196)</f>
        <v>0</v>
      </c>
      <c r="H196" s="141"/>
      <c r="I196" s="141"/>
      <c r="J196" s="141"/>
      <c r="K196" s="141"/>
      <c r="L196" s="141"/>
      <c r="M196" s="141"/>
      <c r="N196" s="141"/>
      <c r="O196" s="141"/>
      <c r="P196" s="141"/>
      <c r="Q196" s="141"/>
      <c r="R196" s="141"/>
      <c r="S196" s="141"/>
      <c r="T196" s="141"/>
      <c r="U196" s="141"/>
      <c r="V196" s="141"/>
      <c r="W196" s="141"/>
      <c r="X196" s="141"/>
      <c r="Y196" s="141"/>
      <c r="Z196" s="141"/>
      <c r="AA196" s="141"/>
      <c r="AB196" s="141"/>
      <c r="AC196" s="141"/>
      <c r="AD196" s="141"/>
      <c r="AE196" s="141"/>
      <c r="AF196" s="141"/>
      <c r="AG196" s="141"/>
      <c r="AH196" s="141"/>
      <c r="AI196" s="145">
        <f>SUM(AJ196:BM196)</f>
        <v>599.98</v>
      </c>
      <c r="AJ196" s="141"/>
      <c r="AK196" s="141"/>
      <c r="AL196" s="141"/>
      <c r="AM196" s="141"/>
      <c r="AN196" s="141"/>
      <c r="AO196" s="141"/>
      <c r="AP196" s="141"/>
      <c r="AQ196" s="141">
        <v>599.98</v>
      </c>
      <c r="AR196" s="141"/>
      <c r="AS196" s="141"/>
      <c r="AT196" s="141"/>
      <c r="AU196" s="141"/>
      <c r="AV196" s="141"/>
      <c r="AW196" s="141"/>
      <c r="AX196" s="141"/>
      <c r="AY196" s="141"/>
      <c r="AZ196" s="141"/>
      <c r="BA196" s="141"/>
      <c r="BB196" s="141"/>
      <c r="BC196" s="141"/>
      <c r="BD196" s="141"/>
      <c r="BE196" s="141"/>
      <c r="BF196" s="141"/>
      <c r="BG196" s="141"/>
      <c r="BH196" s="141"/>
      <c r="BI196" s="141"/>
      <c r="BJ196" s="141"/>
      <c r="BK196" s="141"/>
      <c r="BL196" s="141"/>
      <c r="BM196" s="141"/>
      <c r="BN196" s="674">
        <f t="shared" si="316"/>
        <v>85.71142857142857</v>
      </c>
      <c r="BO196" s="674"/>
      <c r="BP196" s="674">
        <f t="shared" si="256"/>
        <v>85.71142857142857</v>
      </c>
      <c r="BQ196" s="185"/>
    </row>
    <row r="197" spans="1:267" x14ac:dyDescent="0.25">
      <c r="A197" s="166" t="s">
        <v>6</v>
      </c>
      <c r="B197" s="168" t="s">
        <v>27</v>
      </c>
      <c r="C197" s="184">
        <f>SUM(C198:C201)</f>
        <v>1200</v>
      </c>
      <c r="D197" s="184">
        <f>SUM(D198:D201)</f>
        <v>0</v>
      </c>
      <c r="E197" s="184">
        <f>SUM(E198:E201)</f>
        <v>1200</v>
      </c>
      <c r="F197" s="184">
        <f>SUM(F198:F201)</f>
        <v>268.67</v>
      </c>
      <c r="G197" s="184">
        <f>SUM(G198:G201)</f>
        <v>0</v>
      </c>
      <c r="H197" s="184">
        <f t="shared" ref="H197:O197" si="338">SUM(H198:H201)</f>
        <v>0</v>
      </c>
      <c r="I197" s="184">
        <f t="shared" si="338"/>
        <v>0</v>
      </c>
      <c r="J197" s="184">
        <f t="shared" si="338"/>
        <v>0</v>
      </c>
      <c r="K197" s="184">
        <f t="shared" si="338"/>
        <v>0</v>
      </c>
      <c r="L197" s="184">
        <f t="shared" si="338"/>
        <v>0</v>
      </c>
      <c r="M197" s="184">
        <f t="shared" si="338"/>
        <v>0</v>
      </c>
      <c r="N197" s="184">
        <f t="shared" si="338"/>
        <v>0</v>
      </c>
      <c r="O197" s="184">
        <f t="shared" si="338"/>
        <v>0</v>
      </c>
      <c r="P197" s="184">
        <f t="shared" ref="P197:AI197" si="339">SUM(P198:P201)</f>
        <v>0</v>
      </c>
      <c r="Q197" s="184">
        <f t="shared" si="339"/>
        <v>0</v>
      </c>
      <c r="R197" s="184">
        <f t="shared" si="339"/>
        <v>0</v>
      </c>
      <c r="S197" s="184">
        <f t="shared" si="339"/>
        <v>0</v>
      </c>
      <c r="T197" s="184">
        <f>SUM(T198:T201)</f>
        <v>0</v>
      </c>
      <c r="U197" s="184">
        <f>SUM(U198:U201)</f>
        <v>0</v>
      </c>
      <c r="V197" s="184">
        <f>SUM(V198:V201)</f>
        <v>0</v>
      </c>
      <c r="W197" s="184">
        <f>SUM(W198:W201)</f>
        <v>0</v>
      </c>
      <c r="X197" s="184">
        <f>SUM(X198:X201)</f>
        <v>0</v>
      </c>
      <c r="Y197" s="184">
        <f t="shared" ref="Y197:AG197" si="340">SUM(Y198:Y201)</f>
        <v>0</v>
      </c>
      <c r="Z197" s="184">
        <f t="shared" si="340"/>
        <v>0</v>
      </c>
      <c r="AA197" s="184">
        <f t="shared" si="340"/>
        <v>0</v>
      </c>
      <c r="AB197" s="184">
        <f t="shared" si="340"/>
        <v>0</v>
      </c>
      <c r="AC197" s="184">
        <f t="shared" si="340"/>
        <v>0</v>
      </c>
      <c r="AD197" s="184">
        <f t="shared" si="340"/>
        <v>0</v>
      </c>
      <c r="AE197" s="184">
        <f t="shared" si="340"/>
        <v>0</v>
      </c>
      <c r="AF197" s="184">
        <f t="shared" si="340"/>
        <v>0</v>
      </c>
      <c r="AG197" s="184">
        <f t="shared" si="340"/>
        <v>0</v>
      </c>
      <c r="AH197" s="184">
        <f t="shared" si="339"/>
        <v>0</v>
      </c>
      <c r="AI197" s="184">
        <f t="shared" si="339"/>
        <v>268.67</v>
      </c>
      <c r="AJ197" s="184">
        <f t="shared" ref="AJ197:AQ197" si="341">SUM(AJ198:AJ201)</f>
        <v>0</v>
      </c>
      <c r="AK197" s="184">
        <f t="shared" si="341"/>
        <v>0</v>
      </c>
      <c r="AL197" s="184">
        <f t="shared" si="341"/>
        <v>0</v>
      </c>
      <c r="AM197" s="184">
        <f t="shared" si="341"/>
        <v>0</v>
      </c>
      <c r="AN197" s="184">
        <f t="shared" si="341"/>
        <v>0</v>
      </c>
      <c r="AO197" s="184">
        <f t="shared" si="341"/>
        <v>0</v>
      </c>
      <c r="AP197" s="184">
        <f t="shared" si="341"/>
        <v>0</v>
      </c>
      <c r="AQ197" s="184">
        <f t="shared" si="341"/>
        <v>0</v>
      </c>
      <c r="AR197" s="184">
        <f t="shared" ref="AR197:BM197" si="342">SUM(AR198:AR201)</f>
        <v>0</v>
      </c>
      <c r="AS197" s="184">
        <f t="shared" si="342"/>
        <v>0</v>
      </c>
      <c r="AT197" s="184">
        <f t="shared" si="342"/>
        <v>0</v>
      </c>
      <c r="AU197" s="184">
        <f t="shared" si="342"/>
        <v>0</v>
      </c>
      <c r="AV197" s="184">
        <f t="shared" si="342"/>
        <v>0</v>
      </c>
      <c r="AW197" s="184">
        <f t="shared" si="342"/>
        <v>0</v>
      </c>
      <c r="AX197" s="184">
        <f t="shared" si="342"/>
        <v>0</v>
      </c>
      <c r="AY197" s="184">
        <f t="shared" si="342"/>
        <v>0</v>
      </c>
      <c r="AZ197" s="184">
        <f t="shared" si="342"/>
        <v>0</v>
      </c>
      <c r="BA197" s="184">
        <f t="shared" si="342"/>
        <v>268.67</v>
      </c>
      <c r="BB197" s="184">
        <f t="shared" si="342"/>
        <v>0</v>
      </c>
      <c r="BC197" s="184">
        <f t="shared" ref="BC197:BL197" si="343">SUM(BC198:BC201)</f>
        <v>0</v>
      </c>
      <c r="BD197" s="184">
        <f t="shared" si="343"/>
        <v>0</v>
      </c>
      <c r="BE197" s="184">
        <f t="shared" si="343"/>
        <v>0</v>
      </c>
      <c r="BF197" s="184">
        <f t="shared" si="343"/>
        <v>0</v>
      </c>
      <c r="BG197" s="184">
        <f t="shared" si="343"/>
        <v>0</v>
      </c>
      <c r="BH197" s="184">
        <f t="shared" si="343"/>
        <v>0</v>
      </c>
      <c r="BI197" s="184">
        <f t="shared" si="343"/>
        <v>0</v>
      </c>
      <c r="BJ197" s="184">
        <f t="shared" si="343"/>
        <v>0</v>
      </c>
      <c r="BK197" s="184">
        <f t="shared" si="343"/>
        <v>0</v>
      </c>
      <c r="BL197" s="184">
        <f t="shared" si="343"/>
        <v>0</v>
      </c>
      <c r="BM197" s="184">
        <f t="shared" si="342"/>
        <v>0</v>
      </c>
      <c r="BN197" s="723">
        <f t="shared" si="316"/>
        <v>22.389166666666668</v>
      </c>
      <c r="BO197" s="723"/>
      <c r="BP197" s="723">
        <f t="shared" si="256"/>
        <v>22.389166666666668</v>
      </c>
      <c r="BQ197" s="185"/>
    </row>
    <row r="198" spans="1:267" x14ac:dyDescent="0.25">
      <c r="A198" s="171">
        <v>1</v>
      </c>
      <c r="B198" s="283" t="s">
        <v>304</v>
      </c>
      <c r="C198" s="140">
        <f t="shared" si="337"/>
        <v>200</v>
      </c>
      <c r="D198" s="242"/>
      <c r="E198" s="274">
        <v>200</v>
      </c>
      <c r="F198" s="145">
        <f>+G198+AI198</f>
        <v>0</v>
      </c>
      <c r="G198" s="145">
        <f>SUM(H198:AH198)</f>
        <v>0</v>
      </c>
      <c r="H198" s="141"/>
      <c r="I198" s="141"/>
      <c r="J198" s="141"/>
      <c r="K198" s="141"/>
      <c r="L198" s="141"/>
      <c r="M198" s="141"/>
      <c r="N198" s="141"/>
      <c r="O198" s="141"/>
      <c r="P198" s="141"/>
      <c r="Q198" s="141"/>
      <c r="R198" s="141"/>
      <c r="S198" s="141"/>
      <c r="T198" s="141"/>
      <c r="U198" s="141"/>
      <c r="V198" s="141"/>
      <c r="W198" s="141"/>
      <c r="X198" s="141"/>
      <c r="Y198" s="141"/>
      <c r="Z198" s="141"/>
      <c r="AA198" s="141"/>
      <c r="AB198" s="141"/>
      <c r="AC198" s="141"/>
      <c r="AD198" s="141"/>
      <c r="AE198" s="141"/>
      <c r="AF198" s="141"/>
      <c r="AG198" s="141"/>
      <c r="AH198" s="141"/>
      <c r="AI198" s="145">
        <f>SUM(AJ198:BM198)</f>
        <v>0</v>
      </c>
      <c r="AJ198" s="141"/>
      <c r="AK198" s="141"/>
      <c r="AL198" s="141"/>
      <c r="AM198" s="141"/>
      <c r="AN198" s="141"/>
      <c r="AO198" s="141"/>
      <c r="AP198" s="141"/>
      <c r="AQ198" s="141"/>
      <c r="AR198" s="141"/>
      <c r="AS198" s="141"/>
      <c r="AT198" s="141"/>
      <c r="AU198" s="141"/>
      <c r="AV198" s="141"/>
      <c r="AW198" s="141"/>
      <c r="AX198" s="141"/>
      <c r="AY198" s="141"/>
      <c r="AZ198" s="141"/>
      <c r="BA198" s="141"/>
      <c r="BB198" s="141"/>
      <c r="BC198" s="141"/>
      <c r="BD198" s="141"/>
      <c r="BE198" s="141"/>
      <c r="BF198" s="141"/>
      <c r="BG198" s="141"/>
      <c r="BH198" s="141"/>
      <c r="BI198" s="141"/>
      <c r="BJ198" s="141"/>
      <c r="BK198" s="141"/>
      <c r="BL198" s="141"/>
      <c r="BM198" s="141"/>
      <c r="BN198" s="674">
        <f t="shared" si="316"/>
        <v>0</v>
      </c>
      <c r="BO198" s="674"/>
      <c r="BP198" s="674">
        <f t="shared" si="256"/>
        <v>0</v>
      </c>
      <c r="BQ198" s="1254"/>
    </row>
    <row r="199" spans="1:267" x14ac:dyDescent="0.25">
      <c r="A199" s="171">
        <v>2</v>
      </c>
      <c r="B199" s="282" t="s">
        <v>305</v>
      </c>
      <c r="C199" s="148">
        <f t="shared" si="337"/>
        <v>300</v>
      </c>
      <c r="D199" s="242"/>
      <c r="E199" s="274">
        <v>300</v>
      </c>
      <c r="F199" s="145">
        <f>+G199+AI199</f>
        <v>0</v>
      </c>
      <c r="G199" s="145">
        <f>SUM(H199:AH199)</f>
        <v>0</v>
      </c>
      <c r="H199" s="141"/>
      <c r="I199" s="141"/>
      <c r="J199" s="141"/>
      <c r="K199" s="141"/>
      <c r="L199" s="141"/>
      <c r="M199" s="141"/>
      <c r="N199" s="141"/>
      <c r="O199" s="141"/>
      <c r="P199" s="141"/>
      <c r="Q199" s="141"/>
      <c r="R199" s="141"/>
      <c r="S199" s="141"/>
      <c r="T199" s="141"/>
      <c r="U199" s="141"/>
      <c r="V199" s="141"/>
      <c r="W199" s="141"/>
      <c r="X199" s="141"/>
      <c r="Y199" s="141"/>
      <c r="Z199" s="141"/>
      <c r="AA199" s="141"/>
      <c r="AB199" s="141"/>
      <c r="AC199" s="141"/>
      <c r="AD199" s="141"/>
      <c r="AE199" s="141"/>
      <c r="AF199" s="141"/>
      <c r="AG199" s="141"/>
      <c r="AH199" s="141"/>
      <c r="AI199" s="145">
        <f>SUM(AJ199:BM199)</f>
        <v>0</v>
      </c>
      <c r="AJ199" s="141"/>
      <c r="AK199" s="141"/>
      <c r="AL199" s="141"/>
      <c r="AM199" s="141"/>
      <c r="AN199" s="141"/>
      <c r="AO199" s="141"/>
      <c r="AP199" s="141"/>
      <c r="AQ199" s="141"/>
      <c r="AR199" s="141"/>
      <c r="AS199" s="141"/>
      <c r="AT199" s="141"/>
      <c r="AU199" s="141"/>
      <c r="AV199" s="141"/>
      <c r="AW199" s="141"/>
      <c r="AX199" s="141"/>
      <c r="AY199" s="141"/>
      <c r="AZ199" s="141"/>
      <c r="BA199" s="141"/>
      <c r="BB199" s="141"/>
      <c r="BC199" s="141"/>
      <c r="BD199" s="141"/>
      <c r="BE199" s="141"/>
      <c r="BF199" s="141"/>
      <c r="BG199" s="141"/>
      <c r="BH199" s="141"/>
      <c r="BI199" s="141"/>
      <c r="BJ199" s="141"/>
      <c r="BK199" s="141"/>
      <c r="BL199" s="141"/>
      <c r="BM199" s="141"/>
      <c r="BN199" s="674">
        <f t="shared" si="316"/>
        <v>0</v>
      </c>
      <c r="BO199" s="674"/>
      <c r="BP199" s="674">
        <f t="shared" si="256"/>
        <v>0</v>
      </c>
      <c r="BQ199" s="1254"/>
    </row>
    <row r="200" spans="1:267" x14ac:dyDescent="0.25">
      <c r="A200" s="200">
        <v>3</v>
      </c>
      <c r="B200" s="283" t="s">
        <v>306</v>
      </c>
      <c r="C200" s="140">
        <f t="shared" si="337"/>
        <v>300</v>
      </c>
      <c r="D200" s="242"/>
      <c r="E200" s="274">
        <v>300</v>
      </c>
      <c r="F200" s="145">
        <f>+G200+AI200</f>
        <v>268.67</v>
      </c>
      <c r="G200" s="145">
        <f>SUM(H200:AH200)</f>
        <v>0</v>
      </c>
      <c r="H200" s="141"/>
      <c r="I200" s="141"/>
      <c r="J200" s="141"/>
      <c r="K200" s="141"/>
      <c r="L200" s="141"/>
      <c r="M200" s="141"/>
      <c r="N200" s="141"/>
      <c r="O200" s="141"/>
      <c r="P200" s="141"/>
      <c r="Q200" s="141"/>
      <c r="R200" s="141"/>
      <c r="S200" s="141"/>
      <c r="T200" s="141"/>
      <c r="U200" s="141"/>
      <c r="V200" s="141"/>
      <c r="W200" s="141"/>
      <c r="X200" s="141"/>
      <c r="Y200" s="141"/>
      <c r="Z200" s="141"/>
      <c r="AA200" s="141"/>
      <c r="AB200" s="141"/>
      <c r="AC200" s="141"/>
      <c r="AD200" s="141"/>
      <c r="AE200" s="141"/>
      <c r="AF200" s="141"/>
      <c r="AG200" s="141"/>
      <c r="AH200" s="141"/>
      <c r="AI200" s="145">
        <f>SUM(AJ200:BM200)</f>
        <v>268.67</v>
      </c>
      <c r="AJ200" s="141"/>
      <c r="AK200" s="141"/>
      <c r="AL200" s="141"/>
      <c r="AM200" s="141"/>
      <c r="AN200" s="141"/>
      <c r="AO200" s="141"/>
      <c r="AP200" s="141"/>
      <c r="AQ200" s="141"/>
      <c r="AR200" s="141"/>
      <c r="AS200" s="141"/>
      <c r="AT200" s="141"/>
      <c r="AU200" s="141"/>
      <c r="AV200" s="141"/>
      <c r="AW200" s="141"/>
      <c r="AX200" s="141"/>
      <c r="AY200" s="141"/>
      <c r="AZ200" s="141"/>
      <c r="BA200" s="141">
        <v>268.67</v>
      </c>
      <c r="BB200" s="141"/>
      <c r="BC200" s="141"/>
      <c r="BD200" s="141"/>
      <c r="BE200" s="141"/>
      <c r="BF200" s="141"/>
      <c r="BG200" s="141"/>
      <c r="BH200" s="141"/>
      <c r="BI200" s="141"/>
      <c r="BJ200" s="141"/>
      <c r="BK200" s="141"/>
      <c r="BL200" s="141"/>
      <c r="BM200" s="141"/>
      <c r="BN200" s="674">
        <f t="shared" si="316"/>
        <v>89.556666666666672</v>
      </c>
      <c r="BO200" s="674"/>
      <c r="BP200" s="674">
        <f t="shared" si="256"/>
        <v>89.556666666666672</v>
      </c>
      <c r="BQ200" s="796"/>
    </row>
    <row r="201" spans="1:267" ht="30" x14ac:dyDescent="0.25">
      <c r="A201" s="170">
        <v>4</v>
      </c>
      <c r="B201" s="283" t="s">
        <v>296</v>
      </c>
      <c r="C201" s="140">
        <f>+D201+E201</f>
        <v>400</v>
      </c>
      <c r="D201" s="140"/>
      <c r="E201" s="141">
        <v>400</v>
      </c>
      <c r="F201" s="145">
        <f>+G201+AI201</f>
        <v>0</v>
      </c>
      <c r="G201" s="145">
        <f>SUM(H201:AH201)</f>
        <v>0</v>
      </c>
      <c r="H201" s="141"/>
      <c r="I201" s="141"/>
      <c r="J201" s="141"/>
      <c r="K201" s="141"/>
      <c r="L201" s="141"/>
      <c r="M201" s="141"/>
      <c r="N201" s="141"/>
      <c r="O201" s="141"/>
      <c r="P201" s="141"/>
      <c r="Q201" s="141"/>
      <c r="R201" s="141"/>
      <c r="S201" s="141"/>
      <c r="T201" s="141"/>
      <c r="U201" s="141"/>
      <c r="V201" s="141"/>
      <c r="W201" s="141"/>
      <c r="X201" s="141"/>
      <c r="Y201" s="141"/>
      <c r="Z201" s="141"/>
      <c r="AA201" s="141"/>
      <c r="AB201" s="141"/>
      <c r="AC201" s="141"/>
      <c r="AD201" s="141"/>
      <c r="AE201" s="141"/>
      <c r="AF201" s="141"/>
      <c r="AG201" s="141"/>
      <c r="AH201" s="141"/>
      <c r="AI201" s="145">
        <f>SUM(AJ201:BM201)</f>
        <v>0</v>
      </c>
      <c r="AJ201" s="141"/>
      <c r="AK201" s="141"/>
      <c r="AL201" s="141"/>
      <c r="AM201" s="141"/>
      <c r="AN201" s="141"/>
      <c r="AO201" s="141"/>
      <c r="AP201" s="141"/>
      <c r="AQ201" s="141"/>
      <c r="AR201" s="141"/>
      <c r="AS201" s="141"/>
      <c r="AT201" s="141"/>
      <c r="AU201" s="141"/>
      <c r="AV201" s="141"/>
      <c r="AW201" s="141"/>
      <c r="AX201" s="141"/>
      <c r="AY201" s="141"/>
      <c r="AZ201" s="141"/>
      <c r="BA201" s="141"/>
      <c r="BB201" s="141"/>
      <c r="BC201" s="141"/>
      <c r="BD201" s="141"/>
      <c r="BE201" s="141"/>
      <c r="BF201" s="141"/>
      <c r="BG201" s="141"/>
      <c r="BH201" s="141"/>
      <c r="BI201" s="141"/>
      <c r="BJ201" s="141"/>
      <c r="BK201" s="141"/>
      <c r="BL201" s="141"/>
      <c r="BM201" s="141"/>
      <c r="BN201" s="674">
        <f t="shared" si="316"/>
        <v>0</v>
      </c>
      <c r="BO201" s="674"/>
      <c r="BP201" s="674">
        <f t="shared" si="256"/>
        <v>0</v>
      </c>
      <c r="BQ201" s="797"/>
      <c r="BR201" s="128"/>
      <c r="BS201" s="128"/>
      <c r="BT201" s="128"/>
      <c r="BU201" s="128"/>
      <c r="BV201" s="128"/>
    </row>
    <row r="202" spans="1:267" x14ac:dyDescent="0.25">
      <c r="A202" s="156">
        <v>2</v>
      </c>
      <c r="B202" s="157" t="s">
        <v>50</v>
      </c>
      <c r="C202" s="143">
        <f>+C203+C211</f>
        <v>1616.2739999999999</v>
      </c>
      <c r="D202" s="143">
        <f>+D203+D211</f>
        <v>16.274000000000001</v>
      </c>
      <c r="E202" s="143">
        <f>+E203+E211</f>
        <v>1600</v>
      </c>
      <c r="F202" s="143">
        <f>+F203+F211</f>
        <v>1301.232</v>
      </c>
      <c r="G202" s="143">
        <f>+G203+G211</f>
        <v>16.274000000000001</v>
      </c>
      <c r="H202" s="143">
        <f t="shared" ref="H202:O202" si="344">+H203+H211</f>
        <v>0</v>
      </c>
      <c r="I202" s="143">
        <f t="shared" si="344"/>
        <v>0</v>
      </c>
      <c r="J202" s="143">
        <f t="shared" si="344"/>
        <v>0</v>
      </c>
      <c r="K202" s="143">
        <f t="shared" si="344"/>
        <v>0</v>
      </c>
      <c r="L202" s="143">
        <f t="shared" si="344"/>
        <v>0</v>
      </c>
      <c r="M202" s="143">
        <f t="shared" si="344"/>
        <v>0</v>
      </c>
      <c r="N202" s="143">
        <f t="shared" si="344"/>
        <v>16.274000000000001</v>
      </c>
      <c r="O202" s="143">
        <f t="shared" si="344"/>
        <v>0</v>
      </c>
      <c r="P202" s="143">
        <f t="shared" ref="P202:AI202" si="345">+P203+P211</f>
        <v>0</v>
      </c>
      <c r="Q202" s="143">
        <f t="shared" si="345"/>
        <v>0</v>
      </c>
      <c r="R202" s="143">
        <f t="shared" si="345"/>
        <v>0</v>
      </c>
      <c r="S202" s="143">
        <f t="shared" si="345"/>
        <v>0</v>
      </c>
      <c r="T202" s="143">
        <f>+T203+T211</f>
        <v>0</v>
      </c>
      <c r="U202" s="143">
        <f>+U203+U211</f>
        <v>0</v>
      </c>
      <c r="V202" s="143">
        <f>+V203+V211</f>
        <v>0</v>
      </c>
      <c r="W202" s="143">
        <f>+W203+W211</f>
        <v>0</v>
      </c>
      <c r="X202" s="143">
        <f>+X203+X211</f>
        <v>0</v>
      </c>
      <c r="Y202" s="143">
        <f t="shared" ref="Y202:AG202" si="346">+Y203+Y211</f>
        <v>0</v>
      </c>
      <c r="Z202" s="143">
        <f t="shared" si="346"/>
        <v>0</v>
      </c>
      <c r="AA202" s="143">
        <f t="shared" si="346"/>
        <v>0</v>
      </c>
      <c r="AB202" s="143">
        <f t="shared" si="346"/>
        <v>0</v>
      </c>
      <c r="AC202" s="143">
        <f t="shared" si="346"/>
        <v>0</v>
      </c>
      <c r="AD202" s="143">
        <f t="shared" si="346"/>
        <v>0</v>
      </c>
      <c r="AE202" s="143">
        <f t="shared" si="346"/>
        <v>0</v>
      </c>
      <c r="AF202" s="143">
        <f t="shared" si="346"/>
        <v>0</v>
      </c>
      <c r="AG202" s="1097">
        <f t="shared" si="346"/>
        <v>0</v>
      </c>
      <c r="AH202" s="143">
        <f t="shared" si="345"/>
        <v>0</v>
      </c>
      <c r="AI202" s="143">
        <f t="shared" si="345"/>
        <v>1284.9579999999999</v>
      </c>
      <c r="AJ202" s="143">
        <f t="shared" ref="AJ202:AQ202" si="347">+AJ203+AJ211</f>
        <v>0</v>
      </c>
      <c r="AK202" s="143">
        <f t="shared" si="347"/>
        <v>0</v>
      </c>
      <c r="AL202" s="143">
        <f t="shared" si="347"/>
        <v>291.35900000000004</v>
      </c>
      <c r="AM202" s="143">
        <f t="shared" si="347"/>
        <v>29.934000000000001</v>
      </c>
      <c r="AN202" s="143">
        <f t="shared" si="347"/>
        <v>0</v>
      </c>
      <c r="AO202" s="143">
        <f t="shared" si="347"/>
        <v>0</v>
      </c>
      <c r="AP202" s="143">
        <f t="shared" si="347"/>
        <v>38.867999999999995</v>
      </c>
      <c r="AQ202" s="143">
        <f t="shared" si="347"/>
        <v>0</v>
      </c>
      <c r="AR202" s="143">
        <f t="shared" ref="AR202:BM202" si="348">+AR203+AR211</f>
        <v>0</v>
      </c>
      <c r="AS202" s="143">
        <f t="shared" si="348"/>
        <v>0</v>
      </c>
      <c r="AT202" s="143">
        <f t="shared" si="348"/>
        <v>443.91499999999996</v>
      </c>
      <c r="AU202" s="143">
        <f t="shared" si="348"/>
        <v>167.125</v>
      </c>
      <c r="AV202" s="143">
        <f t="shared" si="348"/>
        <v>185.67500000000001</v>
      </c>
      <c r="AW202" s="143">
        <f t="shared" si="348"/>
        <v>0</v>
      </c>
      <c r="AX202" s="143">
        <f t="shared" si="348"/>
        <v>0</v>
      </c>
      <c r="AY202" s="143">
        <f t="shared" si="348"/>
        <v>0</v>
      </c>
      <c r="AZ202" s="143">
        <f t="shared" si="348"/>
        <v>0</v>
      </c>
      <c r="BA202" s="143">
        <f t="shared" si="348"/>
        <v>16.867999999999999</v>
      </c>
      <c r="BB202" s="143">
        <f t="shared" si="348"/>
        <v>0</v>
      </c>
      <c r="BC202" s="143">
        <f t="shared" ref="BC202:BL202" si="349">+BC203+BC211</f>
        <v>0</v>
      </c>
      <c r="BD202" s="143">
        <f t="shared" si="349"/>
        <v>0</v>
      </c>
      <c r="BE202" s="143">
        <f t="shared" si="349"/>
        <v>111.214</v>
      </c>
      <c r="BF202" s="143">
        <f t="shared" si="349"/>
        <v>0</v>
      </c>
      <c r="BG202" s="143">
        <f t="shared" si="349"/>
        <v>0</v>
      </c>
      <c r="BH202" s="143">
        <f t="shared" si="349"/>
        <v>0</v>
      </c>
      <c r="BI202" s="143">
        <f t="shared" si="349"/>
        <v>0</v>
      </c>
      <c r="BJ202" s="143">
        <f t="shared" si="349"/>
        <v>0</v>
      </c>
      <c r="BK202" s="143">
        <f t="shared" si="349"/>
        <v>0</v>
      </c>
      <c r="BL202" s="1097">
        <f t="shared" si="349"/>
        <v>0</v>
      </c>
      <c r="BM202" s="143">
        <f t="shared" si="348"/>
        <v>0</v>
      </c>
      <c r="BN202" s="723">
        <f t="shared" si="316"/>
        <v>80.508131665794295</v>
      </c>
      <c r="BO202" s="723">
        <f>+G202/D202*100</f>
        <v>100</v>
      </c>
      <c r="BP202" s="723">
        <f t="shared" si="256"/>
        <v>80.309874999999991</v>
      </c>
      <c r="BQ202" s="174"/>
      <c r="BR202" s="134"/>
      <c r="BS202" s="134"/>
      <c r="BT202" s="134"/>
      <c r="BU202" s="134"/>
      <c r="BV202" s="134"/>
      <c r="BW202" s="124"/>
      <c r="BX202" s="124"/>
      <c r="BY202" s="124"/>
      <c r="BZ202" s="124"/>
      <c r="CA202" s="124"/>
      <c r="CB202" s="124"/>
      <c r="CC202" s="124"/>
      <c r="CD202" s="124"/>
      <c r="CE202" s="124"/>
      <c r="CF202" s="124"/>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c r="DN202" s="3"/>
      <c r="DO202" s="3"/>
      <c r="DP202" s="3"/>
      <c r="DQ202" s="3"/>
      <c r="DR202" s="3"/>
      <c r="DS202" s="3"/>
      <c r="DT202" s="3"/>
      <c r="DU202" s="3"/>
      <c r="DV202" s="3"/>
      <c r="DW202" s="3"/>
      <c r="DX202" s="3"/>
      <c r="DY202" s="3"/>
      <c r="DZ202" s="3"/>
      <c r="EA202" s="3"/>
      <c r="EB202" s="3"/>
      <c r="EC202" s="3"/>
      <c r="ED202" s="3"/>
      <c r="EE202" s="3"/>
      <c r="EF202" s="3"/>
      <c r="EG202" s="3"/>
      <c r="EH202" s="3"/>
      <c r="EI202" s="3"/>
      <c r="EJ202" s="3"/>
      <c r="EK202" s="3"/>
      <c r="EL202" s="3"/>
      <c r="EM202" s="3"/>
      <c r="EN202" s="3"/>
      <c r="EO202" s="3"/>
      <c r="EP202" s="3"/>
      <c r="EQ202" s="3"/>
      <c r="ER202" s="3"/>
      <c r="ES202" s="3"/>
      <c r="ET202" s="3"/>
      <c r="EU202" s="3"/>
      <c r="EV202" s="3"/>
      <c r="EW202" s="3"/>
      <c r="EX202" s="3"/>
      <c r="EY202" s="3"/>
      <c r="EZ202" s="3"/>
      <c r="FA202" s="3"/>
      <c r="FB202" s="3"/>
      <c r="FC202" s="3"/>
      <c r="FD202" s="3"/>
      <c r="FE202" s="3"/>
      <c r="FF202" s="3"/>
      <c r="FG202" s="3"/>
      <c r="FH202" s="3"/>
      <c r="FI202" s="3"/>
      <c r="FJ202" s="3"/>
      <c r="FK202" s="3"/>
      <c r="FL202" s="3"/>
      <c r="FM202" s="3"/>
      <c r="FN202" s="3"/>
      <c r="FO202" s="3"/>
      <c r="FP202" s="3"/>
      <c r="FQ202" s="3"/>
      <c r="FR202" s="3"/>
      <c r="FS202" s="3"/>
      <c r="FT202" s="3"/>
      <c r="FU202" s="3"/>
      <c r="FV202" s="3"/>
      <c r="FW202" s="3"/>
      <c r="FX202" s="3"/>
      <c r="FY202" s="3"/>
      <c r="FZ202" s="3"/>
      <c r="GA202" s="3"/>
      <c r="GB202" s="3"/>
      <c r="GC202" s="3"/>
      <c r="GD202" s="3"/>
      <c r="GE202" s="3"/>
      <c r="GF202" s="3"/>
      <c r="GG202" s="3"/>
      <c r="GH202" s="3"/>
      <c r="GI202" s="3"/>
      <c r="GJ202" s="3"/>
      <c r="GK202" s="3"/>
      <c r="GL202" s="3"/>
      <c r="GM202" s="3"/>
      <c r="GN202" s="3"/>
      <c r="GO202" s="3"/>
      <c r="GP202" s="3"/>
      <c r="GQ202" s="3"/>
      <c r="GR202" s="3"/>
      <c r="GS202" s="3"/>
      <c r="GT202" s="3"/>
      <c r="GU202" s="3"/>
      <c r="GV202" s="3"/>
      <c r="GW202" s="3"/>
      <c r="GX202" s="3"/>
      <c r="GY202" s="3"/>
      <c r="GZ202" s="3"/>
      <c r="HA202" s="3"/>
      <c r="HB202" s="3"/>
      <c r="HC202" s="3"/>
      <c r="HD202" s="3"/>
      <c r="HE202" s="3"/>
      <c r="HF202" s="3"/>
      <c r="HG202" s="3"/>
      <c r="HH202" s="3"/>
      <c r="HI202" s="3"/>
      <c r="HJ202" s="3"/>
      <c r="HK202" s="3"/>
      <c r="HL202" s="3"/>
      <c r="HM202" s="3"/>
      <c r="HN202" s="3"/>
      <c r="HO202" s="3"/>
      <c r="HP202" s="3"/>
      <c r="HQ202" s="3"/>
      <c r="HR202" s="3"/>
      <c r="HS202" s="3"/>
      <c r="HT202" s="3"/>
      <c r="HU202" s="3"/>
      <c r="HV202" s="3"/>
      <c r="HW202" s="3"/>
      <c r="HX202" s="3"/>
      <c r="HY202" s="3"/>
      <c r="HZ202" s="3"/>
      <c r="IA202" s="3"/>
      <c r="IB202" s="3"/>
      <c r="IC202" s="3"/>
      <c r="ID202" s="3"/>
      <c r="IE202" s="3"/>
      <c r="IF202" s="3"/>
      <c r="IG202" s="3"/>
      <c r="IH202" s="3"/>
      <c r="II202" s="3"/>
      <c r="IJ202" s="3"/>
      <c r="IK202" s="3"/>
      <c r="IL202" s="3"/>
      <c r="IM202" s="3"/>
      <c r="IN202" s="3"/>
      <c r="IO202" s="3"/>
      <c r="IP202" s="3"/>
      <c r="IQ202" s="3"/>
      <c r="IR202" s="3"/>
      <c r="IS202" s="3"/>
      <c r="IT202" s="3"/>
      <c r="IU202" s="3"/>
      <c r="IV202" s="3"/>
      <c r="IW202" s="3"/>
      <c r="IX202" s="3"/>
      <c r="IY202" s="3"/>
      <c r="IZ202" s="3"/>
      <c r="JA202" s="3"/>
      <c r="JB202" s="3"/>
      <c r="JC202" s="3"/>
      <c r="JD202" s="3"/>
      <c r="JE202" s="3"/>
      <c r="JF202" s="3"/>
      <c r="JG202" s="3"/>
    </row>
    <row r="203" spans="1:267" s="131" customFormat="1" x14ac:dyDescent="0.25">
      <c r="A203" s="186" t="s">
        <v>6</v>
      </c>
      <c r="B203" s="158" t="s">
        <v>94</v>
      </c>
      <c r="C203" s="144">
        <f>SUM(C204:C210)</f>
        <v>1416.2739999999999</v>
      </c>
      <c r="D203" s="144">
        <f>SUM(D204:D210)</f>
        <v>16.274000000000001</v>
      </c>
      <c r="E203" s="144">
        <f>SUM(E204:E210)</f>
        <v>1400</v>
      </c>
      <c r="F203" s="144">
        <f>SUM(F204:F210)</f>
        <v>1301.232</v>
      </c>
      <c r="G203" s="144">
        <f>SUM(G204:G210)</f>
        <v>16.274000000000001</v>
      </c>
      <c r="H203" s="144">
        <f t="shared" ref="H203:O203" si="350">SUM(H204:H210)</f>
        <v>0</v>
      </c>
      <c r="I203" s="144">
        <f t="shared" si="350"/>
        <v>0</v>
      </c>
      <c r="J203" s="144">
        <f t="shared" si="350"/>
        <v>0</v>
      </c>
      <c r="K203" s="144">
        <f t="shared" si="350"/>
        <v>0</v>
      </c>
      <c r="L203" s="144">
        <f t="shared" si="350"/>
        <v>0</v>
      </c>
      <c r="M203" s="144">
        <f t="shared" si="350"/>
        <v>0</v>
      </c>
      <c r="N203" s="144">
        <f t="shared" si="350"/>
        <v>16.274000000000001</v>
      </c>
      <c r="O203" s="144">
        <f t="shared" si="350"/>
        <v>0</v>
      </c>
      <c r="P203" s="144">
        <f t="shared" ref="P203:AI203" si="351">SUM(P204:P210)</f>
        <v>0</v>
      </c>
      <c r="Q203" s="144">
        <f t="shared" si="351"/>
        <v>0</v>
      </c>
      <c r="R203" s="144">
        <f t="shared" si="351"/>
        <v>0</v>
      </c>
      <c r="S203" s="144">
        <f t="shared" si="351"/>
        <v>0</v>
      </c>
      <c r="T203" s="144">
        <f>SUM(T204:T210)</f>
        <v>0</v>
      </c>
      <c r="U203" s="144">
        <f>SUM(U204:U210)</f>
        <v>0</v>
      </c>
      <c r="V203" s="144">
        <f>SUM(V204:V210)</f>
        <v>0</v>
      </c>
      <c r="W203" s="144">
        <f>SUM(W204:W210)</f>
        <v>0</v>
      </c>
      <c r="X203" s="144">
        <f>SUM(X204:X210)</f>
        <v>0</v>
      </c>
      <c r="Y203" s="144">
        <f t="shared" ref="Y203:AG203" si="352">SUM(Y204:Y210)</f>
        <v>0</v>
      </c>
      <c r="Z203" s="144">
        <f t="shared" si="352"/>
        <v>0</v>
      </c>
      <c r="AA203" s="144">
        <f t="shared" si="352"/>
        <v>0</v>
      </c>
      <c r="AB203" s="144">
        <f t="shared" si="352"/>
        <v>0</v>
      </c>
      <c r="AC203" s="144">
        <f t="shared" si="352"/>
        <v>0</v>
      </c>
      <c r="AD203" s="144">
        <f t="shared" si="352"/>
        <v>0</v>
      </c>
      <c r="AE203" s="144">
        <f t="shared" si="352"/>
        <v>0</v>
      </c>
      <c r="AF203" s="144">
        <f t="shared" si="352"/>
        <v>0</v>
      </c>
      <c r="AG203" s="144">
        <f t="shared" si="352"/>
        <v>0</v>
      </c>
      <c r="AH203" s="144">
        <f t="shared" si="351"/>
        <v>0</v>
      </c>
      <c r="AI203" s="144">
        <f t="shared" si="351"/>
        <v>1284.9579999999999</v>
      </c>
      <c r="AJ203" s="144">
        <f t="shared" ref="AJ203:AQ203" si="353">SUM(AJ204:AJ210)</f>
        <v>0</v>
      </c>
      <c r="AK203" s="144">
        <f t="shared" si="353"/>
        <v>0</v>
      </c>
      <c r="AL203" s="144">
        <f t="shared" si="353"/>
        <v>291.35900000000004</v>
      </c>
      <c r="AM203" s="144">
        <f t="shared" si="353"/>
        <v>29.934000000000001</v>
      </c>
      <c r="AN203" s="144">
        <f t="shared" si="353"/>
        <v>0</v>
      </c>
      <c r="AO203" s="144">
        <f t="shared" si="353"/>
        <v>0</v>
      </c>
      <c r="AP203" s="144">
        <f t="shared" si="353"/>
        <v>38.867999999999995</v>
      </c>
      <c r="AQ203" s="144">
        <f t="shared" si="353"/>
        <v>0</v>
      </c>
      <c r="AR203" s="144">
        <f t="shared" ref="AR203:BM203" si="354">SUM(AR204:AR210)</f>
        <v>0</v>
      </c>
      <c r="AS203" s="144">
        <f t="shared" si="354"/>
        <v>0</v>
      </c>
      <c r="AT203" s="144">
        <f t="shared" si="354"/>
        <v>443.91499999999996</v>
      </c>
      <c r="AU203" s="144">
        <f t="shared" si="354"/>
        <v>167.125</v>
      </c>
      <c r="AV203" s="144">
        <f t="shared" si="354"/>
        <v>185.67500000000001</v>
      </c>
      <c r="AW203" s="144">
        <f t="shared" si="354"/>
        <v>0</v>
      </c>
      <c r="AX203" s="144">
        <f t="shared" si="354"/>
        <v>0</v>
      </c>
      <c r="AY203" s="144">
        <f t="shared" si="354"/>
        <v>0</v>
      </c>
      <c r="AZ203" s="144">
        <f t="shared" si="354"/>
        <v>0</v>
      </c>
      <c r="BA203" s="144">
        <f t="shared" si="354"/>
        <v>16.867999999999999</v>
      </c>
      <c r="BB203" s="144">
        <f t="shared" si="354"/>
        <v>0</v>
      </c>
      <c r="BC203" s="144">
        <f t="shared" ref="BC203:BL203" si="355">SUM(BC204:BC210)</f>
        <v>0</v>
      </c>
      <c r="BD203" s="144">
        <f t="shared" si="355"/>
        <v>0</v>
      </c>
      <c r="BE203" s="144">
        <f t="shared" si="355"/>
        <v>111.214</v>
      </c>
      <c r="BF203" s="144">
        <f t="shared" si="355"/>
        <v>0</v>
      </c>
      <c r="BG203" s="144">
        <f t="shared" si="355"/>
        <v>0</v>
      </c>
      <c r="BH203" s="144">
        <f t="shared" si="355"/>
        <v>0</v>
      </c>
      <c r="BI203" s="144">
        <f t="shared" si="355"/>
        <v>0</v>
      </c>
      <c r="BJ203" s="144">
        <f t="shared" si="355"/>
        <v>0</v>
      </c>
      <c r="BK203" s="144">
        <f t="shared" si="355"/>
        <v>0</v>
      </c>
      <c r="BL203" s="144">
        <f t="shared" si="355"/>
        <v>0</v>
      </c>
      <c r="BM203" s="144">
        <f t="shared" si="354"/>
        <v>0</v>
      </c>
      <c r="BN203" s="723">
        <f t="shared" si="316"/>
        <v>91.877136768732612</v>
      </c>
      <c r="BO203" s="723">
        <f>+G203/D203*100</f>
        <v>100</v>
      </c>
      <c r="BP203" s="723">
        <f t="shared" si="256"/>
        <v>91.782714285714277</v>
      </c>
      <c r="BQ203" s="169"/>
      <c r="BR203" s="135"/>
      <c r="BS203" s="135"/>
      <c r="BT203" s="135"/>
      <c r="BU203" s="135"/>
      <c r="BV203" s="135"/>
      <c r="BW203" s="130"/>
      <c r="BX203" s="130"/>
      <c r="BY203" s="130"/>
      <c r="BZ203" s="130"/>
      <c r="CA203" s="130"/>
      <c r="CB203" s="130"/>
      <c r="CC203" s="130"/>
      <c r="CD203" s="130"/>
      <c r="CE203" s="130"/>
      <c r="CF203" s="130"/>
    </row>
    <row r="204" spans="1:267" ht="30" x14ac:dyDescent="0.25">
      <c r="A204" s="159">
        <v>1</v>
      </c>
      <c r="B204" s="160" t="s">
        <v>64</v>
      </c>
      <c r="C204" s="140">
        <f t="shared" ref="C204:C210" si="356">+D204+E204</f>
        <v>200</v>
      </c>
      <c r="D204" s="140"/>
      <c r="E204" s="141">
        <v>200</v>
      </c>
      <c r="F204" s="145">
        <f t="shared" ref="F204:F210" si="357">+G204+AI204</f>
        <v>177.12299999999999</v>
      </c>
      <c r="G204" s="145">
        <f t="shared" ref="G204:G210" si="358">SUM(H204:AH204)</f>
        <v>0</v>
      </c>
      <c r="H204" s="141"/>
      <c r="I204" s="141"/>
      <c r="J204" s="141"/>
      <c r="K204" s="141"/>
      <c r="L204" s="141"/>
      <c r="M204" s="141"/>
      <c r="N204" s="141"/>
      <c r="O204" s="141"/>
      <c r="P204" s="141"/>
      <c r="Q204" s="141"/>
      <c r="R204" s="141"/>
      <c r="S204" s="141"/>
      <c r="T204" s="141"/>
      <c r="U204" s="141"/>
      <c r="V204" s="141"/>
      <c r="W204" s="141"/>
      <c r="X204" s="141"/>
      <c r="Y204" s="141"/>
      <c r="Z204" s="141"/>
      <c r="AA204" s="141"/>
      <c r="AB204" s="141"/>
      <c r="AC204" s="141"/>
      <c r="AD204" s="141"/>
      <c r="AE204" s="141"/>
      <c r="AF204" s="141"/>
      <c r="AG204" s="141"/>
      <c r="AH204" s="141"/>
      <c r="AI204" s="145">
        <f t="shared" ref="AI204:AI210" si="359">SUM(AJ204:BM204)</f>
        <v>177.12299999999999</v>
      </c>
      <c r="AJ204" s="141"/>
      <c r="AK204" s="141"/>
      <c r="AL204" s="141"/>
      <c r="AM204" s="141"/>
      <c r="AN204" s="141"/>
      <c r="AO204" s="141"/>
      <c r="AP204" s="141">
        <v>9.9979999999999993</v>
      </c>
      <c r="AQ204" s="141"/>
      <c r="AR204" s="141"/>
      <c r="AS204" s="141"/>
      <c r="AT204" s="141"/>
      <c r="AU204" s="141">
        <v>167.125</v>
      </c>
      <c r="AV204" s="141"/>
      <c r="AW204" s="141"/>
      <c r="AX204" s="141"/>
      <c r="AY204" s="141"/>
      <c r="AZ204" s="141"/>
      <c r="BA204" s="141"/>
      <c r="BB204" s="141"/>
      <c r="BC204" s="141"/>
      <c r="BD204" s="141"/>
      <c r="BE204" s="141"/>
      <c r="BF204" s="141"/>
      <c r="BG204" s="141"/>
      <c r="BH204" s="141"/>
      <c r="BI204" s="141"/>
      <c r="BJ204" s="141"/>
      <c r="BK204" s="141"/>
      <c r="BL204" s="141"/>
      <c r="BM204" s="141"/>
      <c r="BN204" s="674">
        <f t="shared" si="316"/>
        <v>88.561499999999995</v>
      </c>
      <c r="BO204" s="674"/>
      <c r="BP204" s="674">
        <f t="shared" si="256"/>
        <v>88.561499999999995</v>
      </c>
      <c r="BQ204" s="449"/>
      <c r="BR204" s="128"/>
      <c r="BS204" s="128"/>
      <c r="BT204" s="128"/>
      <c r="BU204" s="128"/>
      <c r="BV204" s="128"/>
    </row>
    <row r="205" spans="1:267" x14ac:dyDescent="0.25">
      <c r="A205" s="159">
        <v>2</v>
      </c>
      <c r="B205" s="160" t="s">
        <v>67</v>
      </c>
      <c r="C205" s="140">
        <f t="shared" si="356"/>
        <v>200</v>
      </c>
      <c r="D205" s="140"/>
      <c r="E205" s="141">
        <v>200</v>
      </c>
      <c r="F205" s="145">
        <f t="shared" si="357"/>
        <v>185.18299999999999</v>
      </c>
      <c r="G205" s="145">
        <f t="shared" si="358"/>
        <v>0</v>
      </c>
      <c r="H205" s="141"/>
      <c r="I205" s="141"/>
      <c r="J205" s="141"/>
      <c r="K205" s="141"/>
      <c r="L205" s="141"/>
      <c r="M205" s="141"/>
      <c r="N205" s="141"/>
      <c r="O205" s="141"/>
      <c r="P205" s="141"/>
      <c r="Q205" s="141"/>
      <c r="R205" s="141"/>
      <c r="S205" s="141"/>
      <c r="T205" s="141"/>
      <c r="U205" s="141"/>
      <c r="V205" s="141"/>
      <c r="W205" s="141"/>
      <c r="X205" s="141"/>
      <c r="Y205" s="141"/>
      <c r="Z205" s="141"/>
      <c r="AA205" s="141"/>
      <c r="AB205" s="141"/>
      <c r="AC205" s="141"/>
      <c r="AD205" s="141"/>
      <c r="AE205" s="141"/>
      <c r="AF205" s="141"/>
      <c r="AG205" s="141"/>
      <c r="AH205" s="141"/>
      <c r="AI205" s="145">
        <f t="shared" si="359"/>
        <v>185.18299999999999</v>
      </c>
      <c r="AJ205" s="141"/>
      <c r="AK205" s="141"/>
      <c r="AL205" s="141">
        <v>147.13900000000001</v>
      </c>
      <c r="AM205" s="141"/>
      <c r="AN205" s="141"/>
      <c r="AO205" s="141"/>
      <c r="AP205" s="141">
        <v>9.7289999999999992</v>
      </c>
      <c r="AQ205" s="141"/>
      <c r="AR205" s="141"/>
      <c r="AS205" s="141"/>
      <c r="AT205" s="141"/>
      <c r="AU205" s="141"/>
      <c r="AV205" s="141"/>
      <c r="AW205" s="141"/>
      <c r="AX205" s="141"/>
      <c r="AY205" s="141"/>
      <c r="AZ205" s="141"/>
      <c r="BA205" s="141"/>
      <c r="BB205" s="141"/>
      <c r="BC205" s="141"/>
      <c r="BD205" s="141"/>
      <c r="BE205" s="141">
        <v>28.315000000000001</v>
      </c>
      <c r="BF205" s="141"/>
      <c r="BG205" s="141"/>
      <c r="BH205" s="141"/>
      <c r="BI205" s="141"/>
      <c r="BJ205" s="141"/>
      <c r="BK205" s="141"/>
      <c r="BL205" s="141"/>
      <c r="BM205" s="141"/>
      <c r="BN205" s="674">
        <f t="shared" si="316"/>
        <v>92.591499999999996</v>
      </c>
      <c r="BO205" s="674"/>
      <c r="BP205" s="674">
        <f t="shared" si="256"/>
        <v>92.591499999999996</v>
      </c>
      <c r="BQ205" s="1247"/>
      <c r="BR205" s="128"/>
      <c r="BS205" s="128"/>
      <c r="BT205" s="128"/>
      <c r="BU205" s="128"/>
      <c r="BV205" s="128"/>
    </row>
    <row r="206" spans="1:267" ht="30" x14ac:dyDescent="0.25">
      <c r="A206" s="159">
        <v>3</v>
      </c>
      <c r="B206" s="160" t="s">
        <v>65</v>
      </c>
      <c r="C206" s="140">
        <f t="shared" si="356"/>
        <v>200</v>
      </c>
      <c r="D206" s="140"/>
      <c r="E206" s="141">
        <v>200</v>
      </c>
      <c r="F206" s="145">
        <f t="shared" si="357"/>
        <v>170.23499999999999</v>
      </c>
      <c r="G206" s="145">
        <f t="shared" si="358"/>
        <v>0</v>
      </c>
      <c r="H206" s="141"/>
      <c r="I206" s="141"/>
      <c r="J206" s="141"/>
      <c r="K206" s="141"/>
      <c r="L206" s="141"/>
      <c r="M206" s="141"/>
      <c r="N206" s="141"/>
      <c r="O206" s="141"/>
      <c r="P206" s="141"/>
      <c r="Q206" s="141"/>
      <c r="R206" s="141"/>
      <c r="S206" s="141"/>
      <c r="T206" s="141"/>
      <c r="U206" s="141"/>
      <c r="V206" s="141"/>
      <c r="W206" s="141"/>
      <c r="X206" s="141"/>
      <c r="Y206" s="141"/>
      <c r="Z206" s="141"/>
      <c r="AA206" s="141"/>
      <c r="AB206" s="141"/>
      <c r="AC206" s="141"/>
      <c r="AD206" s="141"/>
      <c r="AE206" s="141"/>
      <c r="AF206" s="141"/>
      <c r="AG206" s="141"/>
      <c r="AH206" s="141"/>
      <c r="AI206" s="145">
        <f t="shared" si="359"/>
        <v>170.23499999999999</v>
      </c>
      <c r="AJ206" s="141"/>
      <c r="AK206" s="141"/>
      <c r="AL206" s="141">
        <v>144.22</v>
      </c>
      <c r="AM206" s="141"/>
      <c r="AN206" s="141"/>
      <c r="AO206" s="141"/>
      <c r="AP206" s="141">
        <v>9.1470000000000002</v>
      </c>
      <c r="AQ206" s="141"/>
      <c r="AR206" s="141"/>
      <c r="AS206" s="141"/>
      <c r="AT206" s="141"/>
      <c r="AU206" s="141"/>
      <c r="AV206" s="141"/>
      <c r="AW206" s="141"/>
      <c r="AX206" s="141"/>
      <c r="AY206" s="141"/>
      <c r="AZ206" s="141"/>
      <c r="BA206" s="141">
        <v>16.867999999999999</v>
      </c>
      <c r="BB206" s="141"/>
      <c r="BC206" s="141"/>
      <c r="BD206" s="141"/>
      <c r="BE206" s="141"/>
      <c r="BF206" s="141"/>
      <c r="BG206" s="141"/>
      <c r="BH206" s="141"/>
      <c r="BI206" s="141"/>
      <c r="BJ206" s="141"/>
      <c r="BK206" s="141"/>
      <c r="BL206" s="141"/>
      <c r="BM206" s="141"/>
      <c r="BN206" s="674">
        <f t="shared" si="316"/>
        <v>85.117499999999993</v>
      </c>
      <c r="BO206" s="674"/>
      <c r="BP206" s="674">
        <f t="shared" si="256"/>
        <v>85.117499999999993</v>
      </c>
      <c r="BQ206" s="1247"/>
      <c r="BR206" s="128"/>
      <c r="BS206" s="128"/>
      <c r="BT206" s="128"/>
      <c r="BU206" s="128"/>
      <c r="BV206" s="128"/>
    </row>
    <row r="207" spans="1:267" ht="30" x14ac:dyDescent="0.25">
      <c r="A207" s="159">
        <v>4</v>
      </c>
      <c r="B207" s="160" t="s">
        <v>66</v>
      </c>
      <c r="C207" s="140">
        <f t="shared" si="356"/>
        <v>200</v>
      </c>
      <c r="D207" s="140"/>
      <c r="E207" s="141">
        <v>200</v>
      </c>
      <c r="F207" s="145">
        <f t="shared" si="357"/>
        <v>195.66900000000001</v>
      </c>
      <c r="G207" s="145">
        <f t="shared" si="358"/>
        <v>0</v>
      </c>
      <c r="H207" s="141"/>
      <c r="I207" s="141"/>
      <c r="J207" s="141"/>
      <c r="K207" s="141"/>
      <c r="L207" s="141"/>
      <c r="M207" s="141"/>
      <c r="N207" s="141"/>
      <c r="O207" s="141"/>
      <c r="P207" s="141"/>
      <c r="Q207" s="141"/>
      <c r="R207" s="141"/>
      <c r="S207" s="141"/>
      <c r="T207" s="141"/>
      <c r="U207" s="141"/>
      <c r="V207" s="141"/>
      <c r="W207" s="141"/>
      <c r="X207" s="141"/>
      <c r="Y207" s="141"/>
      <c r="Z207" s="141"/>
      <c r="AA207" s="141"/>
      <c r="AB207" s="141"/>
      <c r="AC207" s="141"/>
      <c r="AD207" s="141"/>
      <c r="AE207" s="141"/>
      <c r="AF207" s="141"/>
      <c r="AG207" s="141"/>
      <c r="AH207" s="141"/>
      <c r="AI207" s="145">
        <f t="shared" si="359"/>
        <v>195.66900000000001</v>
      </c>
      <c r="AJ207" s="141"/>
      <c r="AK207" s="141"/>
      <c r="AL207" s="141"/>
      <c r="AM207" s="141"/>
      <c r="AN207" s="141"/>
      <c r="AO207" s="141"/>
      <c r="AP207" s="141">
        <v>9.9939999999999998</v>
      </c>
      <c r="AQ207" s="141"/>
      <c r="AR207" s="141"/>
      <c r="AS207" s="141"/>
      <c r="AT207" s="141"/>
      <c r="AU207" s="141"/>
      <c r="AV207" s="141">
        <v>185.67500000000001</v>
      </c>
      <c r="AW207" s="141"/>
      <c r="AX207" s="141"/>
      <c r="AY207" s="141"/>
      <c r="AZ207" s="141"/>
      <c r="BA207" s="141"/>
      <c r="BB207" s="141"/>
      <c r="BC207" s="141"/>
      <c r="BD207" s="141"/>
      <c r="BE207" s="141"/>
      <c r="BF207" s="141"/>
      <c r="BG207" s="141"/>
      <c r="BH207" s="141"/>
      <c r="BI207" s="141"/>
      <c r="BJ207" s="141"/>
      <c r="BK207" s="141"/>
      <c r="BL207" s="141"/>
      <c r="BM207" s="141"/>
      <c r="BN207" s="674">
        <f t="shared" si="316"/>
        <v>97.834500000000006</v>
      </c>
      <c r="BO207" s="674"/>
      <c r="BP207" s="674">
        <f t="shared" si="256"/>
        <v>97.834500000000006</v>
      </c>
      <c r="BQ207" s="449"/>
      <c r="BR207" s="128"/>
      <c r="BS207" s="128"/>
      <c r="BT207" s="128"/>
      <c r="BU207" s="128"/>
      <c r="BV207" s="128"/>
    </row>
    <row r="208" spans="1:267" x14ac:dyDescent="0.25">
      <c r="A208" s="159">
        <v>5</v>
      </c>
      <c r="B208" s="160" t="s">
        <v>57</v>
      </c>
      <c r="C208" s="140">
        <f t="shared" si="356"/>
        <v>200</v>
      </c>
      <c r="D208" s="140"/>
      <c r="E208" s="141">
        <v>200</v>
      </c>
      <c r="F208" s="145">
        <f t="shared" si="357"/>
        <v>182.30099999999999</v>
      </c>
      <c r="G208" s="145">
        <f t="shared" si="358"/>
        <v>0</v>
      </c>
      <c r="H208" s="141"/>
      <c r="I208" s="141"/>
      <c r="J208" s="141"/>
      <c r="K208" s="141"/>
      <c r="L208" s="141"/>
      <c r="M208" s="141"/>
      <c r="N208" s="141"/>
      <c r="O208" s="141"/>
      <c r="P208" s="141"/>
      <c r="Q208" s="141"/>
      <c r="R208" s="141"/>
      <c r="S208" s="141"/>
      <c r="T208" s="141"/>
      <c r="U208" s="141"/>
      <c r="V208" s="141"/>
      <c r="W208" s="141"/>
      <c r="X208" s="141"/>
      <c r="Y208" s="141"/>
      <c r="Z208" s="141"/>
      <c r="AA208" s="141"/>
      <c r="AB208" s="141"/>
      <c r="AC208" s="141"/>
      <c r="AD208" s="141"/>
      <c r="AE208" s="141"/>
      <c r="AF208" s="141"/>
      <c r="AG208" s="141"/>
      <c r="AH208" s="141"/>
      <c r="AI208" s="145">
        <f t="shared" si="359"/>
        <v>182.30099999999999</v>
      </c>
      <c r="AJ208" s="141"/>
      <c r="AK208" s="141"/>
      <c r="AL208" s="141"/>
      <c r="AM208" s="141"/>
      <c r="AN208" s="141"/>
      <c r="AO208" s="141"/>
      <c r="AP208" s="141"/>
      <c r="AQ208" s="141"/>
      <c r="AR208" s="141"/>
      <c r="AS208" s="141"/>
      <c r="AT208" s="361">
        <v>182.30099999999999</v>
      </c>
      <c r="AU208" s="141"/>
      <c r="AV208" s="141"/>
      <c r="AW208" s="141"/>
      <c r="AX208" s="141"/>
      <c r="AY208" s="141"/>
      <c r="AZ208" s="141"/>
      <c r="BA208" s="141"/>
      <c r="BB208" s="141"/>
      <c r="BC208" s="141"/>
      <c r="BD208" s="141"/>
      <c r="BE208" s="141"/>
      <c r="BF208" s="141"/>
      <c r="BG208" s="141"/>
      <c r="BH208" s="141"/>
      <c r="BI208" s="141"/>
      <c r="BJ208" s="141"/>
      <c r="BK208" s="141"/>
      <c r="BL208" s="141"/>
      <c r="BM208" s="141"/>
      <c r="BN208" s="674">
        <f t="shared" si="316"/>
        <v>91.150499999999994</v>
      </c>
      <c r="BO208" s="674"/>
      <c r="BP208" s="674">
        <f t="shared" si="256"/>
        <v>91.150499999999994</v>
      </c>
      <c r="BQ208" s="1247"/>
      <c r="BR208" s="128"/>
      <c r="BS208" s="128"/>
      <c r="BT208" s="128"/>
      <c r="BU208" s="128"/>
      <c r="BV208" s="128"/>
    </row>
    <row r="209" spans="1:84" x14ac:dyDescent="0.25">
      <c r="A209" s="159">
        <v>6</v>
      </c>
      <c r="B209" s="160" t="s">
        <v>56</v>
      </c>
      <c r="C209" s="140">
        <f t="shared" si="356"/>
        <v>200</v>
      </c>
      <c r="D209" s="140"/>
      <c r="E209" s="141">
        <v>200</v>
      </c>
      <c r="F209" s="145">
        <f t="shared" si="357"/>
        <v>180.31100000000001</v>
      </c>
      <c r="G209" s="145">
        <f t="shared" si="358"/>
        <v>0</v>
      </c>
      <c r="H209" s="141"/>
      <c r="I209" s="141"/>
      <c r="J209" s="141"/>
      <c r="K209" s="141"/>
      <c r="L209" s="141"/>
      <c r="M209" s="141"/>
      <c r="N209" s="141"/>
      <c r="O209" s="141"/>
      <c r="P209" s="141"/>
      <c r="Q209" s="141"/>
      <c r="R209" s="141"/>
      <c r="S209" s="141"/>
      <c r="T209" s="141"/>
      <c r="U209" s="141"/>
      <c r="V209" s="141"/>
      <c r="W209" s="141"/>
      <c r="X209" s="141"/>
      <c r="Y209" s="141"/>
      <c r="Z209" s="141"/>
      <c r="AA209" s="141"/>
      <c r="AB209" s="141"/>
      <c r="AC209" s="141"/>
      <c r="AD209" s="141"/>
      <c r="AE209" s="141"/>
      <c r="AF209" s="141"/>
      <c r="AG209" s="141"/>
      <c r="AH209" s="141"/>
      <c r="AI209" s="145">
        <f t="shared" si="359"/>
        <v>180.31100000000001</v>
      </c>
      <c r="AJ209" s="141"/>
      <c r="AK209" s="141"/>
      <c r="AL209" s="141"/>
      <c r="AM209" s="141">
        <v>29.934000000000001</v>
      </c>
      <c r="AN209" s="141"/>
      <c r="AO209" s="141"/>
      <c r="AP209" s="141"/>
      <c r="AQ209" s="141"/>
      <c r="AR209" s="141"/>
      <c r="AS209" s="141"/>
      <c r="AT209" s="361">
        <v>107.18600000000001</v>
      </c>
      <c r="AU209" s="141"/>
      <c r="AV209" s="141"/>
      <c r="AW209" s="141"/>
      <c r="AX209" s="141"/>
      <c r="AY209" s="141"/>
      <c r="AZ209" s="141"/>
      <c r="BA209" s="141"/>
      <c r="BB209" s="141"/>
      <c r="BC209" s="141"/>
      <c r="BD209" s="141"/>
      <c r="BE209" s="141">
        <v>43.191000000000003</v>
      </c>
      <c r="BF209" s="141"/>
      <c r="BG209" s="141"/>
      <c r="BH209" s="141"/>
      <c r="BI209" s="141"/>
      <c r="BJ209" s="141"/>
      <c r="BK209" s="141"/>
      <c r="BL209" s="141"/>
      <c r="BM209" s="141"/>
      <c r="BN209" s="674">
        <f t="shared" si="316"/>
        <v>90.155500000000004</v>
      </c>
      <c r="BO209" s="674"/>
      <c r="BP209" s="674">
        <f t="shared" si="256"/>
        <v>90.155500000000004</v>
      </c>
      <c r="BQ209" s="1247"/>
      <c r="BR209" s="128"/>
      <c r="BS209" s="128"/>
      <c r="BT209" s="128"/>
      <c r="BU209" s="128"/>
      <c r="BV209" s="128"/>
    </row>
    <row r="210" spans="1:84" x14ac:dyDescent="0.25">
      <c r="A210" s="159">
        <v>7</v>
      </c>
      <c r="B210" s="160" t="s">
        <v>58</v>
      </c>
      <c r="C210" s="140">
        <f t="shared" si="356"/>
        <v>216.274</v>
      </c>
      <c r="D210" s="140">
        <v>16.274000000000001</v>
      </c>
      <c r="E210" s="141">
        <v>200</v>
      </c>
      <c r="F210" s="145">
        <f t="shared" si="357"/>
        <v>210.41</v>
      </c>
      <c r="G210" s="145">
        <f t="shared" si="358"/>
        <v>16.274000000000001</v>
      </c>
      <c r="H210" s="141"/>
      <c r="I210" s="141"/>
      <c r="J210" s="141"/>
      <c r="K210" s="141"/>
      <c r="L210" s="141"/>
      <c r="M210" s="141"/>
      <c r="N210" s="141">
        <v>16.274000000000001</v>
      </c>
      <c r="O210" s="141"/>
      <c r="P210" s="141"/>
      <c r="Q210" s="141"/>
      <c r="R210" s="141"/>
      <c r="S210" s="141"/>
      <c r="T210" s="141"/>
      <c r="U210" s="141"/>
      <c r="V210" s="141"/>
      <c r="W210" s="141"/>
      <c r="X210" s="141"/>
      <c r="Y210" s="141"/>
      <c r="Z210" s="141"/>
      <c r="AA210" s="141"/>
      <c r="AB210" s="141"/>
      <c r="AC210" s="141"/>
      <c r="AD210" s="141"/>
      <c r="AE210" s="141"/>
      <c r="AF210" s="141"/>
      <c r="AG210" s="141"/>
      <c r="AH210" s="141"/>
      <c r="AI210" s="145">
        <f t="shared" si="359"/>
        <v>194.136</v>
      </c>
      <c r="AJ210" s="141"/>
      <c r="AK210" s="141"/>
      <c r="AL210" s="141"/>
      <c r="AM210" s="141"/>
      <c r="AN210" s="141"/>
      <c r="AO210" s="141"/>
      <c r="AP210" s="141"/>
      <c r="AQ210" s="141"/>
      <c r="AR210" s="141"/>
      <c r="AS210" s="141"/>
      <c r="AT210" s="361">
        <v>154.428</v>
      </c>
      <c r="AU210" s="141"/>
      <c r="AV210" s="141"/>
      <c r="AW210" s="141"/>
      <c r="AX210" s="141"/>
      <c r="AY210" s="141"/>
      <c r="AZ210" s="141"/>
      <c r="BA210" s="141"/>
      <c r="BB210" s="141"/>
      <c r="BC210" s="141"/>
      <c r="BD210" s="141"/>
      <c r="BE210" s="141">
        <v>39.707999999999998</v>
      </c>
      <c r="BF210" s="141"/>
      <c r="BG210" s="141"/>
      <c r="BH210" s="141"/>
      <c r="BI210" s="141"/>
      <c r="BJ210" s="141"/>
      <c r="BK210" s="141"/>
      <c r="BL210" s="141"/>
      <c r="BM210" s="141"/>
      <c r="BN210" s="674">
        <f t="shared" si="316"/>
        <v>97.288624615071612</v>
      </c>
      <c r="BO210" s="674">
        <f>+G210/D210*100</f>
        <v>100</v>
      </c>
      <c r="BP210" s="674">
        <f t="shared" si="256"/>
        <v>97.067999999999998</v>
      </c>
      <c r="BQ210" s="1247"/>
      <c r="BR210" s="128"/>
      <c r="BS210" s="128"/>
      <c r="BT210" s="128"/>
      <c r="BU210" s="128"/>
      <c r="BV210" s="128"/>
    </row>
    <row r="211" spans="1:84" x14ac:dyDescent="0.25">
      <c r="A211" s="170" t="s">
        <v>6</v>
      </c>
      <c r="B211" s="168" t="s">
        <v>27</v>
      </c>
      <c r="C211" s="144">
        <f>SUM(C212:C212)</f>
        <v>200</v>
      </c>
      <c r="D211" s="144">
        <f t="shared" ref="D211:BM211" si="360">SUM(D212:D212)</f>
        <v>0</v>
      </c>
      <c r="E211" s="144">
        <f t="shared" si="360"/>
        <v>200</v>
      </c>
      <c r="F211" s="144">
        <f t="shared" si="360"/>
        <v>0</v>
      </c>
      <c r="G211" s="144">
        <f t="shared" si="360"/>
        <v>0</v>
      </c>
      <c r="H211" s="144">
        <f t="shared" si="360"/>
        <v>0</v>
      </c>
      <c r="I211" s="144">
        <f t="shared" si="360"/>
        <v>0</v>
      </c>
      <c r="J211" s="144">
        <f t="shared" si="360"/>
        <v>0</v>
      </c>
      <c r="K211" s="144">
        <f t="shared" si="360"/>
        <v>0</v>
      </c>
      <c r="L211" s="144">
        <f t="shared" si="360"/>
        <v>0</v>
      </c>
      <c r="M211" s="144">
        <f t="shared" si="360"/>
        <v>0</v>
      </c>
      <c r="N211" s="144">
        <f t="shared" si="360"/>
        <v>0</v>
      </c>
      <c r="O211" s="144">
        <f t="shared" si="360"/>
        <v>0</v>
      </c>
      <c r="P211" s="144">
        <f t="shared" si="360"/>
        <v>0</v>
      </c>
      <c r="Q211" s="144">
        <f t="shared" si="360"/>
        <v>0</v>
      </c>
      <c r="R211" s="144">
        <f t="shared" si="360"/>
        <v>0</v>
      </c>
      <c r="S211" s="144">
        <f t="shared" si="360"/>
        <v>0</v>
      </c>
      <c r="T211" s="144">
        <f t="shared" si="360"/>
        <v>0</v>
      </c>
      <c r="U211" s="144">
        <f t="shared" si="360"/>
        <v>0</v>
      </c>
      <c r="V211" s="144">
        <f t="shared" si="360"/>
        <v>0</v>
      </c>
      <c r="W211" s="144">
        <f t="shared" si="360"/>
        <v>0</v>
      </c>
      <c r="X211" s="144">
        <f t="shared" si="360"/>
        <v>0</v>
      </c>
      <c r="Y211" s="144">
        <f t="shared" si="360"/>
        <v>0</v>
      </c>
      <c r="Z211" s="144">
        <f t="shared" si="360"/>
        <v>0</v>
      </c>
      <c r="AA211" s="144">
        <f t="shared" si="360"/>
        <v>0</v>
      </c>
      <c r="AB211" s="144">
        <f t="shared" si="360"/>
        <v>0</v>
      </c>
      <c r="AC211" s="144">
        <f t="shared" si="360"/>
        <v>0</v>
      </c>
      <c r="AD211" s="144">
        <f t="shared" si="360"/>
        <v>0</v>
      </c>
      <c r="AE211" s="144">
        <f t="shared" si="360"/>
        <v>0</v>
      </c>
      <c r="AF211" s="144">
        <f t="shared" si="360"/>
        <v>0</v>
      </c>
      <c r="AG211" s="144">
        <f t="shared" si="360"/>
        <v>0</v>
      </c>
      <c r="AH211" s="144">
        <f t="shared" si="360"/>
        <v>0</v>
      </c>
      <c r="AI211" s="144">
        <f t="shared" si="360"/>
        <v>0</v>
      </c>
      <c r="AJ211" s="144">
        <f t="shared" si="360"/>
        <v>0</v>
      </c>
      <c r="AK211" s="144">
        <f t="shared" si="360"/>
        <v>0</v>
      </c>
      <c r="AL211" s="144">
        <f t="shared" si="360"/>
        <v>0</v>
      </c>
      <c r="AM211" s="144">
        <f t="shared" si="360"/>
        <v>0</v>
      </c>
      <c r="AN211" s="144">
        <f t="shared" si="360"/>
        <v>0</v>
      </c>
      <c r="AO211" s="144">
        <f t="shared" si="360"/>
        <v>0</v>
      </c>
      <c r="AP211" s="144">
        <f t="shared" si="360"/>
        <v>0</v>
      </c>
      <c r="AQ211" s="144">
        <f t="shared" si="360"/>
        <v>0</v>
      </c>
      <c r="AR211" s="144">
        <f t="shared" si="360"/>
        <v>0</v>
      </c>
      <c r="AS211" s="144">
        <f t="shared" si="360"/>
        <v>0</v>
      </c>
      <c r="AT211" s="144">
        <f t="shared" si="360"/>
        <v>0</v>
      </c>
      <c r="AU211" s="144">
        <f t="shared" si="360"/>
        <v>0</v>
      </c>
      <c r="AV211" s="144">
        <f t="shared" si="360"/>
        <v>0</v>
      </c>
      <c r="AW211" s="144">
        <f t="shared" si="360"/>
        <v>0</v>
      </c>
      <c r="AX211" s="144">
        <f t="shared" si="360"/>
        <v>0</v>
      </c>
      <c r="AY211" s="144">
        <f t="shared" si="360"/>
        <v>0</v>
      </c>
      <c r="AZ211" s="144">
        <f t="shared" si="360"/>
        <v>0</v>
      </c>
      <c r="BA211" s="144">
        <f t="shared" si="360"/>
        <v>0</v>
      </c>
      <c r="BB211" s="144">
        <f t="shared" si="360"/>
        <v>0</v>
      </c>
      <c r="BC211" s="144">
        <f t="shared" si="360"/>
        <v>0</v>
      </c>
      <c r="BD211" s="144">
        <f t="shared" si="360"/>
        <v>0</v>
      </c>
      <c r="BE211" s="144">
        <f t="shared" si="360"/>
        <v>0</v>
      </c>
      <c r="BF211" s="144">
        <f t="shared" si="360"/>
        <v>0</v>
      </c>
      <c r="BG211" s="144">
        <f t="shared" si="360"/>
        <v>0</v>
      </c>
      <c r="BH211" s="144">
        <f t="shared" si="360"/>
        <v>0</v>
      </c>
      <c r="BI211" s="144">
        <f t="shared" si="360"/>
        <v>0</v>
      </c>
      <c r="BJ211" s="144">
        <f t="shared" si="360"/>
        <v>0</v>
      </c>
      <c r="BK211" s="144">
        <f t="shared" si="360"/>
        <v>0</v>
      </c>
      <c r="BL211" s="144">
        <f t="shared" si="360"/>
        <v>0</v>
      </c>
      <c r="BM211" s="144">
        <f t="shared" si="360"/>
        <v>0</v>
      </c>
      <c r="BN211" s="723">
        <f t="shared" si="316"/>
        <v>0</v>
      </c>
      <c r="BO211" s="723"/>
      <c r="BP211" s="723">
        <f t="shared" si="256"/>
        <v>0</v>
      </c>
      <c r="BQ211" s="449"/>
      <c r="BR211" s="128"/>
      <c r="BS211" s="128"/>
      <c r="BT211" s="128"/>
      <c r="BU211" s="128"/>
      <c r="BV211" s="128"/>
    </row>
    <row r="212" spans="1:84" x14ac:dyDescent="0.25">
      <c r="A212" s="159">
        <v>1</v>
      </c>
      <c r="B212" s="160" t="s">
        <v>265</v>
      </c>
      <c r="C212" s="140">
        <f>+D212+E212</f>
        <v>200</v>
      </c>
      <c r="D212" s="140"/>
      <c r="E212" s="141">
        <v>200</v>
      </c>
      <c r="F212" s="145">
        <f>+G212+AI212</f>
        <v>0</v>
      </c>
      <c r="G212" s="145">
        <f>SUM(H212:AH212)</f>
        <v>0</v>
      </c>
      <c r="H212" s="141"/>
      <c r="I212" s="141"/>
      <c r="J212" s="141"/>
      <c r="K212" s="141"/>
      <c r="L212" s="141"/>
      <c r="M212" s="141"/>
      <c r="N212" s="141"/>
      <c r="O212" s="141"/>
      <c r="P212" s="141"/>
      <c r="Q212" s="141"/>
      <c r="R212" s="141"/>
      <c r="S212" s="141"/>
      <c r="T212" s="141"/>
      <c r="U212" s="141"/>
      <c r="V212" s="141"/>
      <c r="W212" s="141"/>
      <c r="X212" s="141"/>
      <c r="Y212" s="141"/>
      <c r="Z212" s="141"/>
      <c r="AA212" s="141"/>
      <c r="AB212" s="141"/>
      <c r="AC212" s="141"/>
      <c r="AD212" s="141"/>
      <c r="AE212" s="141"/>
      <c r="AF212" s="141"/>
      <c r="AG212" s="141"/>
      <c r="AH212" s="141"/>
      <c r="AI212" s="145">
        <f>SUM(AJ212:BM212)</f>
        <v>0</v>
      </c>
      <c r="AJ212" s="141"/>
      <c r="AK212" s="141"/>
      <c r="AL212" s="141"/>
      <c r="AM212" s="141"/>
      <c r="AN212" s="141"/>
      <c r="AO212" s="141"/>
      <c r="AP212" s="141"/>
      <c r="AQ212" s="141"/>
      <c r="AR212" s="141"/>
      <c r="AS212" s="141"/>
      <c r="AT212" s="141"/>
      <c r="AU212" s="141"/>
      <c r="AV212" s="141"/>
      <c r="AW212" s="141"/>
      <c r="AX212" s="141"/>
      <c r="AY212" s="141"/>
      <c r="AZ212" s="141"/>
      <c r="BA212" s="141"/>
      <c r="BB212" s="141"/>
      <c r="BC212" s="141"/>
      <c r="BD212" s="141"/>
      <c r="BE212" s="141"/>
      <c r="BF212" s="141"/>
      <c r="BG212" s="141"/>
      <c r="BH212" s="141"/>
      <c r="BI212" s="141"/>
      <c r="BJ212" s="141"/>
      <c r="BK212" s="141"/>
      <c r="BL212" s="141"/>
      <c r="BM212" s="141"/>
      <c r="BN212" s="674">
        <f t="shared" si="316"/>
        <v>0</v>
      </c>
      <c r="BO212" s="674"/>
      <c r="BP212" s="674">
        <f t="shared" si="256"/>
        <v>0</v>
      </c>
      <c r="BQ212" s="738"/>
      <c r="BR212" s="128"/>
      <c r="BS212" s="128"/>
      <c r="BT212" s="128"/>
      <c r="BU212" s="128"/>
      <c r="BV212" s="128"/>
    </row>
    <row r="213" spans="1:84" ht="30" x14ac:dyDescent="0.25">
      <c r="A213" s="163">
        <v>3</v>
      </c>
      <c r="B213" s="180" t="s">
        <v>663</v>
      </c>
      <c r="C213" s="745">
        <f t="shared" ref="C213:BM213" si="361">+C214</f>
        <v>79.596000000000004</v>
      </c>
      <c r="D213" s="745">
        <f t="shared" si="361"/>
        <v>0</v>
      </c>
      <c r="E213" s="745">
        <f t="shared" si="361"/>
        <v>79.596000000000004</v>
      </c>
      <c r="F213" s="745">
        <f t="shared" si="361"/>
        <v>0</v>
      </c>
      <c r="G213" s="745">
        <f t="shared" si="361"/>
        <v>0</v>
      </c>
      <c r="H213" s="745">
        <f t="shared" si="361"/>
        <v>0</v>
      </c>
      <c r="I213" s="745">
        <f t="shared" si="361"/>
        <v>0</v>
      </c>
      <c r="J213" s="745">
        <f t="shared" si="361"/>
        <v>0</v>
      </c>
      <c r="K213" s="745">
        <f t="shared" si="361"/>
        <v>0</v>
      </c>
      <c r="L213" s="745">
        <f t="shared" si="361"/>
        <v>0</v>
      </c>
      <c r="M213" s="745">
        <f t="shared" si="361"/>
        <v>0</v>
      </c>
      <c r="N213" s="745">
        <f t="shared" si="361"/>
        <v>0</v>
      </c>
      <c r="O213" s="745">
        <f t="shared" si="361"/>
        <v>0</v>
      </c>
      <c r="P213" s="745">
        <f t="shared" si="361"/>
        <v>0</v>
      </c>
      <c r="Q213" s="745">
        <f t="shared" si="361"/>
        <v>0</v>
      </c>
      <c r="R213" s="745">
        <f t="shared" si="361"/>
        <v>0</v>
      </c>
      <c r="S213" s="745">
        <f t="shared" si="361"/>
        <v>0</v>
      </c>
      <c r="T213" s="745">
        <f t="shared" si="361"/>
        <v>0</v>
      </c>
      <c r="U213" s="745">
        <f t="shared" si="361"/>
        <v>0</v>
      </c>
      <c r="V213" s="745">
        <f t="shared" si="361"/>
        <v>0</v>
      </c>
      <c r="W213" s="745">
        <f t="shared" si="361"/>
        <v>0</v>
      </c>
      <c r="X213" s="745">
        <f t="shared" si="361"/>
        <v>0</v>
      </c>
      <c r="Y213" s="745">
        <f t="shared" si="361"/>
        <v>0</v>
      </c>
      <c r="Z213" s="745">
        <f t="shared" si="361"/>
        <v>0</v>
      </c>
      <c r="AA213" s="745">
        <f t="shared" si="361"/>
        <v>0</v>
      </c>
      <c r="AB213" s="745">
        <f t="shared" si="361"/>
        <v>0</v>
      </c>
      <c r="AC213" s="745">
        <f t="shared" si="361"/>
        <v>0</v>
      </c>
      <c r="AD213" s="745">
        <f t="shared" si="361"/>
        <v>0</v>
      </c>
      <c r="AE213" s="745">
        <f t="shared" si="361"/>
        <v>0</v>
      </c>
      <c r="AF213" s="745">
        <f t="shared" si="361"/>
        <v>0</v>
      </c>
      <c r="AG213" s="745">
        <f t="shared" si="361"/>
        <v>0</v>
      </c>
      <c r="AH213" s="745">
        <f t="shared" si="361"/>
        <v>0</v>
      </c>
      <c r="AI213" s="745">
        <f t="shared" si="361"/>
        <v>0</v>
      </c>
      <c r="AJ213" s="745">
        <f t="shared" si="361"/>
        <v>0</v>
      </c>
      <c r="AK213" s="745">
        <f t="shared" si="361"/>
        <v>0</v>
      </c>
      <c r="AL213" s="745">
        <f t="shared" si="361"/>
        <v>0</v>
      </c>
      <c r="AM213" s="745">
        <f t="shared" si="361"/>
        <v>0</v>
      </c>
      <c r="AN213" s="745">
        <f t="shared" si="361"/>
        <v>0</v>
      </c>
      <c r="AO213" s="745">
        <f t="shared" si="361"/>
        <v>0</v>
      </c>
      <c r="AP213" s="745">
        <f t="shared" si="361"/>
        <v>0</v>
      </c>
      <c r="AQ213" s="745">
        <f t="shared" si="361"/>
        <v>0</v>
      </c>
      <c r="AR213" s="745">
        <f t="shared" si="361"/>
        <v>0</v>
      </c>
      <c r="AS213" s="745">
        <f t="shared" si="361"/>
        <v>0</v>
      </c>
      <c r="AT213" s="745">
        <f t="shared" si="361"/>
        <v>0</v>
      </c>
      <c r="AU213" s="745">
        <f t="shared" si="361"/>
        <v>0</v>
      </c>
      <c r="AV213" s="745">
        <f t="shared" si="361"/>
        <v>0</v>
      </c>
      <c r="AW213" s="745">
        <f t="shared" si="361"/>
        <v>0</v>
      </c>
      <c r="AX213" s="745">
        <f t="shared" si="361"/>
        <v>0</v>
      </c>
      <c r="AY213" s="745">
        <f t="shared" si="361"/>
        <v>0</v>
      </c>
      <c r="AZ213" s="745">
        <f t="shared" si="361"/>
        <v>0</v>
      </c>
      <c r="BA213" s="745">
        <f t="shared" si="361"/>
        <v>0</v>
      </c>
      <c r="BB213" s="745">
        <f t="shared" si="361"/>
        <v>0</v>
      </c>
      <c r="BC213" s="745">
        <f t="shared" si="361"/>
        <v>0</v>
      </c>
      <c r="BD213" s="745">
        <f t="shared" si="361"/>
        <v>0</v>
      </c>
      <c r="BE213" s="745">
        <f t="shared" si="361"/>
        <v>0</v>
      </c>
      <c r="BF213" s="745">
        <f t="shared" si="361"/>
        <v>0</v>
      </c>
      <c r="BG213" s="745">
        <f t="shared" si="361"/>
        <v>0</v>
      </c>
      <c r="BH213" s="745">
        <f t="shared" si="361"/>
        <v>0</v>
      </c>
      <c r="BI213" s="745">
        <f t="shared" si="361"/>
        <v>0</v>
      </c>
      <c r="BJ213" s="745">
        <f t="shared" si="361"/>
        <v>0</v>
      </c>
      <c r="BK213" s="745">
        <f t="shared" si="361"/>
        <v>0</v>
      </c>
      <c r="BL213" s="745">
        <f t="shared" si="361"/>
        <v>0</v>
      </c>
      <c r="BM213" s="745">
        <f t="shared" si="361"/>
        <v>0</v>
      </c>
      <c r="BN213" s="675">
        <f t="shared" si="316"/>
        <v>0</v>
      </c>
      <c r="BO213" s="675"/>
      <c r="BP213" s="675">
        <f t="shared" si="256"/>
        <v>0</v>
      </c>
      <c r="BQ213" s="160" t="s">
        <v>664</v>
      </c>
      <c r="BR213" s="128"/>
      <c r="BS213" s="128"/>
      <c r="BT213" s="128"/>
      <c r="BU213" s="128"/>
      <c r="BV213" s="128"/>
    </row>
    <row r="214" spans="1:84" ht="30" x14ac:dyDescent="0.25">
      <c r="A214" s="741"/>
      <c r="B214" s="165" t="s">
        <v>303</v>
      </c>
      <c r="C214" s="140">
        <f>+D214+E214</f>
        <v>79.596000000000004</v>
      </c>
      <c r="D214" s="151"/>
      <c r="E214" s="151">
        <v>79.596000000000004</v>
      </c>
      <c r="F214" s="145">
        <f>+G214+AI214</f>
        <v>0</v>
      </c>
      <c r="G214" s="145">
        <f>SUM(H214:AH214)</f>
        <v>0</v>
      </c>
      <c r="H214" s="150"/>
      <c r="I214" s="150"/>
      <c r="J214" s="150"/>
      <c r="K214" s="150"/>
      <c r="L214" s="150"/>
      <c r="M214" s="150"/>
      <c r="N214" s="151"/>
      <c r="O214" s="150"/>
      <c r="P214" s="150"/>
      <c r="Q214" s="150"/>
      <c r="R214" s="150"/>
      <c r="S214" s="150"/>
      <c r="T214" s="150"/>
      <c r="U214" s="150"/>
      <c r="V214" s="150"/>
      <c r="W214" s="150"/>
      <c r="X214" s="150"/>
      <c r="Y214" s="150"/>
      <c r="Z214" s="150"/>
      <c r="AA214" s="150"/>
      <c r="AB214" s="150"/>
      <c r="AC214" s="150"/>
      <c r="AD214" s="150"/>
      <c r="AE214" s="150"/>
      <c r="AF214" s="150"/>
      <c r="AG214" s="150"/>
      <c r="AH214" s="150"/>
      <c r="AI214" s="145">
        <f>SUM(AJ214:BM214)</f>
        <v>0</v>
      </c>
      <c r="AJ214" s="150"/>
      <c r="AK214" s="150"/>
      <c r="AL214" s="150"/>
      <c r="AM214" s="150"/>
      <c r="AN214" s="150"/>
      <c r="AO214" s="150"/>
      <c r="AP214" s="150"/>
      <c r="AQ214" s="150"/>
      <c r="AR214" s="150"/>
      <c r="AS214" s="150"/>
      <c r="AT214" s="150"/>
      <c r="AU214" s="150"/>
      <c r="AV214" s="150"/>
      <c r="AW214" s="150"/>
      <c r="AX214" s="150"/>
      <c r="AY214" s="150"/>
      <c r="AZ214" s="150"/>
      <c r="BA214" s="150"/>
      <c r="BB214" s="150"/>
      <c r="BC214" s="150"/>
      <c r="BD214" s="150"/>
      <c r="BE214" s="150"/>
      <c r="BF214" s="150"/>
      <c r="BG214" s="150"/>
      <c r="BH214" s="150"/>
      <c r="BI214" s="150"/>
      <c r="BJ214" s="150"/>
      <c r="BK214" s="150"/>
      <c r="BL214" s="150"/>
      <c r="BM214" s="150"/>
      <c r="BN214" s="674">
        <f t="shared" si="316"/>
        <v>0</v>
      </c>
      <c r="BO214" s="674"/>
      <c r="BP214" s="674">
        <f t="shared" si="256"/>
        <v>0</v>
      </c>
      <c r="BQ214" s="160" t="s">
        <v>665</v>
      </c>
      <c r="BR214" s="128"/>
      <c r="BS214" s="128"/>
      <c r="BT214" s="128"/>
      <c r="BU214" s="128"/>
      <c r="BV214" s="128"/>
    </row>
    <row r="215" spans="1:84" x14ac:dyDescent="0.25">
      <c r="A215" s="252"/>
      <c r="B215" s="253" t="s">
        <v>336</v>
      </c>
      <c r="C215" s="254">
        <f t="shared" ref="C215:AO215" si="362">+C216+C236+C258+C265+C280+C292+C309</f>
        <v>40104.539999999994</v>
      </c>
      <c r="D215" s="254">
        <f t="shared" si="362"/>
        <v>1592.48</v>
      </c>
      <c r="E215" s="254">
        <f t="shared" si="362"/>
        <v>38512.06</v>
      </c>
      <c r="F215" s="254">
        <f t="shared" si="362"/>
        <v>24024.921000000002</v>
      </c>
      <c r="G215" s="254">
        <f t="shared" si="362"/>
        <v>1282.944</v>
      </c>
      <c r="H215" s="254">
        <f t="shared" si="362"/>
        <v>27.712</v>
      </c>
      <c r="I215" s="254">
        <f t="shared" si="362"/>
        <v>0</v>
      </c>
      <c r="J215" s="254">
        <f t="shared" si="362"/>
        <v>0</v>
      </c>
      <c r="K215" s="254">
        <f t="shared" si="362"/>
        <v>973.95</v>
      </c>
      <c r="L215" s="254">
        <f t="shared" si="362"/>
        <v>0</v>
      </c>
      <c r="M215" s="254">
        <f t="shared" si="362"/>
        <v>0</v>
      </c>
      <c r="N215" s="254">
        <f t="shared" si="362"/>
        <v>113.90599999999999</v>
      </c>
      <c r="O215" s="254">
        <f t="shared" si="362"/>
        <v>0</v>
      </c>
      <c r="P215" s="254">
        <f t="shared" si="362"/>
        <v>0</v>
      </c>
      <c r="Q215" s="254">
        <f t="shared" si="362"/>
        <v>3.1019999999999999</v>
      </c>
      <c r="R215" s="254">
        <f t="shared" si="362"/>
        <v>62.355000000000004</v>
      </c>
      <c r="S215" s="254">
        <f t="shared" si="362"/>
        <v>84.319000000000003</v>
      </c>
      <c r="T215" s="254">
        <f t="shared" si="362"/>
        <v>0</v>
      </c>
      <c r="U215" s="254">
        <f t="shared" si="362"/>
        <v>0</v>
      </c>
      <c r="V215" s="254">
        <f t="shared" si="362"/>
        <v>0</v>
      </c>
      <c r="W215" s="254">
        <f t="shared" si="362"/>
        <v>17.600000000000001</v>
      </c>
      <c r="X215" s="254">
        <f t="shared" si="362"/>
        <v>0</v>
      </c>
      <c r="Y215" s="254">
        <f t="shared" si="362"/>
        <v>0</v>
      </c>
      <c r="Z215" s="254">
        <f t="shared" si="362"/>
        <v>0</v>
      </c>
      <c r="AA215" s="254">
        <f t="shared" si="362"/>
        <v>0</v>
      </c>
      <c r="AB215" s="254">
        <f t="shared" ref="AB215:AG215" si="363">+AB216+AB236+AB258+AB265+AB280+AB292+AB309</f>
        <v>0</v>
      </c>
      <c r="AC215" s="254">
        <f t="shared" si="363"/>
        <v>0</v>
      </c>
      <c r="AD215" s="254">
        <f t="shared" si="363"/>
        <v>0</v>
      </c>
      <c r="AE215" s="254">
        <f t="shared" si="363"/>
        <v>0</v>
      </c>
      <c r="AF215" s="254">
        <f t="shared" si="363"/>
        <v>0</v>
      </c>
      <c r="AG215" s="254">
        <f t="shared" si="363"/>
        <v>0</v>
      </c>
      <c r="AH215" s="254">
        <f t="shared" si="362"/>
        <v>0</v>
      </c>
      <c r="AI215" s="254">
        <f t="shared" si="362"/>
        <v>22741.976999999999</v>
      </c>
      <c r="AJ215" s="254">
        <f t="shared" si="362"/>
        <v>0</v>
      </c>
      <c r="AK215" s="254">
        <f t="shared" si="362"/>
        <v>0</v>
      </c>
      <c r="AL215" s="254">
        <f t="shared" si="362"/>
        <v>1558.5530000000001</v>
      </c>
      <c r="AM215" s="254">
        <f t="shared" si="362"/>
        <v>1662.3719999999998</v>
      </c>
      <c r="AN215" s="254">
        <f t="shared" si="362"/>
        <v>909.53499999999997</v>
      </c>
      <c r="AO215" s="254">
        <f t="shared" si="362"/>
        <v>0</v>
      </c>
      <c r="AP215" s="254">
        <f t="shared" ref="AP215:BM215" si="364">+AP216+AP236+AP258+AP265+AP280+AP292+AP309</f>
        <v>1850.2469999999998</v>
      </c>
      <c r="AQ215" s="254">
        <f t="shared" si="364"/>
        <v>0</v>
      </c>
      <c r="AR215" s="254">
        <f t="shared" si="364"/>
        <v>1351.8989999999999</v>
      </c>
      <c r="AS215" s="254">
        <f t="shared" si="364"/>
        <v>0</v>
      </c>
      <c r="AT215" s="254">
        <f t="shared" si="364"/>
        <v>0</v>
      </c>
      <c r="AU215" s="254">
        <f t="shared" si="364"/>
        <v>0</v>
      </c>
      <c r="AV215" s="254">
        <f t="shared" si="364"/>
        <v>0</v>
      </c>
      <c r="AW215" s="254">
        <f t="shared" si="364"/>
        <v>2495.1990000000001</v>
      </c>
      <c r="AX215" s="254">
        <f t="shared" si="364"/>
        <v>0</v>
      </c>
      <c r="AY215" s="254">
        <f t="shared" si="364"/>
        <v>0</v>
      </c>
      <c r="AZ215" s="254">
        <f t="shared" si="364"/>
        <v>0</v>
      </c>
      <c r="BA215" s="254">
        <f t="shared" si="364"/>
        <v>0</v>
      </c>
      <c r="BB215" s="254">
        <f t="shared" si="364"/>
        <v>142.75099999999998</v>
      </c>
      <c r="BC215" s="254">
        <f t="shared" si="364"/>
        <v>566.4</v>
      </c>
      <c r="BD215" s="254">
        <f t="shared" si="364"/>
        <v>2312.9650000000001</v>
      </c>
      <c r="BE215" s="254">
        <f t="shared" si="364"/>
        <v>2983.5370000000003</v>
      </c>
      <c r="BF215" s="254">
        <f t="shared" ref="BF215:BL215" si="365">+BF216+BF236+BF258+BF265+BF280+BF292+BF309</f>
        <v>0</v>
      </c>
      <c r="BG215" s="254">
        <f t="shared" si="365"/>
        <v>0</v>
      </c>
      <c r="BH215" s="254">
        <f t="shared" si="365"/>
        <v>1776.8820000000001</v>
      </c>
      <c r="BI215" s="254">
        <f t="shared" si="365"/>
        <v>1533.4780000000001</v>
      </c>
      <c r="BJ215" s="254">
        <f t="shared" si="365"/>
        <v>0</v>
      </c>
      <c r="BK215" s="254">
        <f t="shared" si="365"/>
        <v>3564.52</v>
      </c>
      <c r="BL215" s="254">
        <f t="shared" si="365"/>
        <v>33.639000000000003</v>
      </c>
      <c r="BM215" s="254">
        <f t="shared" si="364"/>
        <v>0</v>
      </c>
      <c r="BN215" s="726">
        <f t="shared" si="316"/>
        <v>59.905738851511593</v>
      </c>
      <c r="BO215" s="726">
        <f>+G215/D215*100</f>
        <v>80.562644428815432</v>
      </c>
      <c r="BP215" s="726">
        <f t="shared" si="256"/>
        <v>59.051572416536537</v>
      </c>
      <c r="BQ215" s="153"/>
      <c r="BS215" s="120">
        <v>1592.472</v>
      </c>
      <c r="BT215" s="255">
        <f>+D215-BS215</f>
        <v>8.0000000000381988E-3</v>
      </c>
    </row>
    <row r="216" spans="1:84" x14ac:dyDescent="0.25">
      <c r="A216" s="161" t="s">
        <v>672</v>
      </c>
      <c r="B216" s="161" t="s">
        <v>337</v>
      </c>
      <c r="C216" s="142">
        <f>+C217+C220+C233</f>
        <v>8805.5290000000005</v>
      </c>
      <c r="D216" s="142">
        <f t="shared" ref="D216:AW216" si="366">+D217+D220+D233</f>
        <v>76.873999999999995</v>
      </c>
      <c r="E216" s="142">
        <f t="shared" si="366"/>
        <v>8728.6550000000007</v>
      </c>
      <c r="F216" s="142">
        <f t="shared" si="366"/>
        <v>6508.6570000000002</v>
      </c>
      <c r="G216" s="142">
        <f t="shared" si="366"/>
        <v>27.712</v>
      </c>
      <c r="H216" s="142">
        <f t="shared" si="366"/>
        <v>27.712</v>
      </c>
      <c r="I216" s="142">
        <f t="shared" si="366"/>
        <v>0</v>
      </c>
      <c r="J216" s="142">
        <f t="shared" si="366"/>
        <v>0</v>
      </c>
      <c r="K216" s="142">
        <f t="shared" si="366"/>
        <v>0</v>
      </c>
      <c r="L216" s="142">
        <f t="shared" si="366"/>
        <v>0</v>
      </c>
      <c r="M216" s="142">
        <f t="shared" si="366"/>
        <v>0</v>
      </c>
      <c r="N216" s="142">
        <f t="shared" si="366"/>
        <v>0</v>
      </c>
      <c r="O216" s="142">
        <f t="shared" si="366"/>
        <v>0</v>
      </c>
      <c r="P216" s="142">
        <f t="shared" si="366"/>
        <v>0</v>
      </c>
      <c r="Q216" s="142">
        <f t="shared" si="366"/>
        <v>0</v>
      </c>
      <c r="R216" s="142">
        <f t="shared" si="366"/>
        <v>0</v>
      </c>
      <c r="S216" s="142">
        <f t="shared" si="366"/>
        <v>0</v>
      </c>
      <c r="T216" s="142">
        <f t="shared" si="366"/>
        <v>0</v>
      </c>
      <c r="U216" s="142">
        <f t="shared" si="366"/>
        <v>0</v>
      </c>
      <c r="V216" s="142">
        <f>+V217+V220+V233</f>
        <v>0</v>
      </c>
      <c r="W216" s="142">
        <f>+W217+W220+W233</f>
        <v>0</v>
      </c>
      <c r="X216" s="142">
        <f>+X217+X220+X233</f>
        <v>0</v>
      </c>
      <c r="Y216" s="142">
        <f t="shared" ref="Y216:Z216" si="367">+Y217+Y220+Y233</f>
        <v>0</v>
      </c>
      <c r="Z216" s="142">
        <f t="shared" si="367"/>
        <v>0</v>
      </c>
      <c r="AA216" s="142">
        <f>+AA217+AA220</f>
        <v>0</v>
      </c>
      <c r="AB216" s="142">
        <f t="shared" ref="AB216:AC216" si="368">+AB217+AB220+AB233</f>
        <v>0</v>
      </c>
      <c r="AC216" s="142">
        <f t="shared" si="368"/>
        <v>0</v>
      </c>
      <c r="AD216" s="142">
        <f>+AD217+AD220</f>
        <v>0</v>
      </c>
      <c r="AE216" s="142">
        <f t="shared" ref="AE216:AG216" si="369">+AE217+AE220+AE233</f>
        <v>0</v>
      </c>
      <c r="AF216" s="142">
        <f t="shared" si="369"/>
        <v>0</v>
      </c>
      <c r="AG216" s="142">
        <f t="shared" si="369"/>
        <v>0</v>
      </c>
      <c r="AH216" s="142">
        <f t="shared" si="366"/>
        <v>0</v>
      </c>
      <c r="AI216" s="142">
        <f t="shared" si="366"/>
        <v>6480.9449999999997</v>
      </c>
      <c r="AJ216" s="142">
        <f t="shared" si="366"/>
        <v>0</v>
      </c>
      <c r="AK216" s="142">
        <f t="shared" si="366"/>
        <v>0</v>
      </c>
      <c r="AL216" s="142">
        <f t="shared" si="366"/>
        <v>0</v>
      </c>
      <c r="AM216" s="142">
        <f t="shared" si="366"/>
        <v>1662.3719999999998</v>
      </c>
      <c r="AN216" s="142">
        <f t="shared" si="366"/>
        <v>0</v>
      </c>
      <c r="AO216" s="142">
        <f t="shared" si="366"/>
        <v>0</v>
      </c>
      <c r="AP216" s="142">
        <f t="shared" si="366"/>
        <v>0</v>
      </c>
      <c r="AQ216" s="142">
        <f t="shared" si="366"/>
        <v>0</v>
      </c>
      <c r="AR216" s="142">
        <f t="shared" si="366"/>
        <v>1351.8989999999999</v>
      </c>
      <c r="AS216" s="142">
        <f t="shared" si="366"/>
        <v>0</v>
      </c>
      <c r="AT216" s="142">
        <f t="shared" si="366"/>
        <v>0</v>
      </c>
      <c r="AU216" s="142">
        <f t="shared" si="366"/>
        <v>0</v>
      </c>
      <c r="AV216" s="142">
        <f t="shared" si="366"/>
        <v>0</v>
      </c>
      <c r="AW216" s="142">
        <f t="shared" si="366"/>
        <v>0</v>
      </c>
      <c r="AX216" s="142">
        <f>+AX217+AX220+AX233</f>
        <v>0</v>
      </c>
      <c r="AY216" s="142">
        <f>+AY217+AY220+AY233</f>
        <v>0</v>
      </c>
      <c r="AZ216" s="142">
        <f>+AZ217+AZ220</f>
        <v>0</v>
      </c>
      <c r="BA216" s="142">
        <f>+BA217+BA220</f>
        <v>0</v>
      </c>
      <c r="BB216" s="142">
        <f>+BB217+BB220</f>
        <v>0</v>
      </c>
      <c r="BC216" s="142">
        <f>+BC217+BC220</f>
        <v>0</v>
      </c>
      <c r="BD216" s="142">
        <f t="shared" ref="BD216:BE216" si="370">+BD217+BD220+BD233</f>
        <v>0</v>
      </c>
      <c r="BE216" s="142">
        <f t="shared" si="370"/>
        <v>0</v>
      </c>
      <c r="BF216" s="142">
        <f>+BF217+BF220</f>
        <v>0</v>
      </c>
      <c r="BG216" s="142">
        <f t="shared" ref="BG216:BH216" si="371">+BG217+BG220+BG233</f>
        <v>0</v>
      </c>
      <c r="BH216" s="142">
        <f t="shared" si="371"/>
        <v>0</v>
      </c>
      <c r="BI216" s="142">
        <f>+BI217+BI220</f>
        <v>0</v>
      </c>
      <c r="BJ216" s="142">
        <f t="shared" ref="BJ216:BL216" si="372">+BJ217+BJ220+BJ233</f>
        <v>0</v>
      </c>
      <c r="BK216" s="142">
        <f t="shared" si="372"/>
        <v>3466.674</v>
      </c>
      <c r="BL216" s="142">
        <f t="shared" si="372"/>
        <v>0</v>
      </c>
      <c r="BM216" s="142">
        <f>+BM217+BM220</f>
        <v>0</v>
      </c>
      <c r="BN216" s="724">
        <f>+F216/C216*100</f>
        <v>73.915570546641774</v>
      </c>
      <c r="BO216" s="724">
        <f>+G216/D216*100</f>
        <v>36.048599006165936</v>
      </c>
      <c r="BP216" s="724">
        <f t="shared" si="256"/>
        <v>74.24906815540308</v>
      </c>
      <c r="BQ216" s="142"/>
    </row>
    <row r="217" spans="1:84" x14ac:dyDescent="0.25">
      <c r="A217" s="156">
        <v>1</v>
      </c>
      <c r="B217" s="157" t="s">
        <v>50</v>
      </c>
      <c r="C217" s="176">
        <f>+C218</f>
        <v>577.26499999999999</v>
      </c>
      <c r="D217" s="176">
        <f t="shared" ref="D217:BM217" si="373">+D218</f>
        <v>63.265000000000001</v>
      </c>
      <c r="E217" s="176">
        <f t="shared" si="373"/>
        <v>514</v>
      </c>
      <c r="F217" s="176">
        <f t="shared" si="373"/>
        <v>27.712</v>
      </c>
      <c r="G217" s="176">
        <f t="shared" si="373"/>
        <v>27.712</v>
      </c>
      <c r="H217" s="176">
        <f t="shared" si="373"/>
        <v>27.712</v>
      </c>
      <c r="I217" s="176">
        <f t="shared" si="373"/>
        <v>0</v>
      </c>
      <c r="J217" s="176">
        <f t="shared" si="373"/>
        <v>0</v>
      </c>
      <c r="K217" s="176">
        <f t="shared" si="373"/>
        <v>0</v>
      </c>
      <c r="L217" s="176">
        <f t="shared" si="373"/>
        <v>0</v>
      </c>
      <c r="M217" s="176">
        <f t="shared" si="373"/>
        <v>0</v>
      </c>
      <c r="N217" s="176">
        <f t="shared" si="373"/>
        <v>0</v>
      </c>
      <c r="O217" s="176">
        <f t="shared" si="373"/>
        <v>0</v>
      </c>
      <c r="P217" s="176">
        <f t="shared" si="373"/>
        <v>0</v>
      </c>
      <c r="Q217" s="176">
        <f t="shared" si="373"/>
        <v>0</v>
      </c>
      <c r="R217" s="176">
        <f t="shared" si="373"/>
        <v>0</v>
      </c>
      <c r="S217" s="176">
        <f t="shared" si="373"/>
        <v>0</v>
      </c>
      <c r="T217" s="176">
        <f t="shared" si="373"/>
        <v>0</v>
      </c>
      <c r="U217" s="176">
        <f t="shared" si="373"/>
        <v>0</v>
      </c>
      <c r="V217" s="176">
        <f t="shared" si="373"/>
        <v>0</v>
      </c>
      <c r="W217" s="176">
        <f t="shared" si="373"/>
        <v>0</v>
      </c>
      <c r="X217" s="176">
        <f t="shared" si="373"/>
        <v>0</v>
      </c>
      <c r="Y217" s="176">
        <f t="shared" si="373"/>
        <v>0</v>
      </c>
      <c r="Z217" s="176">
        <f t="shared" si="373"/>
        <v>0</v>
      </c>
      <c r="AA217" s="176">
        <f t="shared" si="373"/>
        <v>0</v>
      </c>
      <c r="AB217" s="176">
        <f t="shared" si="373"/>
        <v>0</v>
      </c>
      <c r="AC217" s="176">
        <f t="shared" si="373"/>
        <v>0</v>
      </c>
      <c r="AD217" s="176">
        <f t="shared" si="373"/>
        <v>0</v>
      </c>
      <c r="AE217" s="176">
        <f t="shared" si="373"/>
        <v>0</v>
      </c>
      <c r="AF217" s="176">
        <f t="shared" si="373"/>
        <v>0</v>
      </c>
      <c r="AG217" s="176">
        <f t="shared" si="373"/>
        <v>0</v>
      </c>
      <c r="AH217" s="176">
        <f t="shared" si="373"/>
        <v>0</v>
      </c>
      <c r="AI217" s="176">
        <f t="shared" si="373"/>
        <v>0</v>
      </c>
      <c r="AJ217" s="176">
        <f t="shared" si="373"/>
        <v>0</v>
      </c>
      <c r="AK217" s="176">
        <f t="shared" si="373"/>
        <v>0</v>
      </c>
      <c r="AL217" s="176">
        <f t="shared" si="373"/>
        <v>0</v>
      </c>
      <c r="AM217" s="176">
        <f t="shared" si="373"/>
        <v>0</v>
      </c>
      <c r="AN217" s="176">
        <f t="shared" si="373"/>
        <v>0</v>
      </c>
      <c r="AO217" s="176">
        <f t="shared" si="373"/>
        <v>0</v>
      </c>
      <c r="AP217" s="176">
        <f t="shared" si="373"/>
        <v>0</v>
      </c>
      <c r="AQ217" s="176">
        <f t="shared" si="373"/>
        <v>0</v>
      </c>
      <c r="AR217" s="176">
        <f t="shared" si="373"/>
        <v>0</v>
      </c>
      <c r="AS217" s="176">
        <f t="shared" si="373"/>
        <v>0</v>
      </c>
      <c r="AT217" s="176">
        <f t="shared" si="373"/>
        <v>0</v>
      </c>
      <c r="AU217" s="176">
        <f t="shared" si="373"/>
        <v>0</v>
      </c>
      <c r="AV217" s="176">
        <f t="shared" si="373"/>
        <v>0</v>
      </c>
      <c r="AW217" s="176">
        <f t="shared" si="373"/>
        <v>0</v>
      </c>
      <c r="AX217" s="176">
        <f t="shared" si="373"/>
        <v>0</v>
      </c>
      <c r="AY217" s="176">
        <f t="shared" si="373"/>
        <v>0</v>
      </c>
      <c r="AZ217" s="176">
        <f t="shared" si="373"/>
        <v>0</v>
      </c>
      <c r="BA217" s="176">
        <f t="shared" si="373"/>
        <v>0</v>
      </c>
      <c r="BB217" s="176">
        <f t="shared" si="373"/>
        <v>0</v>
      </c>
      <c r="BC217" s="176">
        <f t="shared" si="373"/>
        <v>0</v>
      </c>
      <c r="BD217" s="176">
        <f t="shared" si="373"/>
        <v>0</v>
      </c>
      <c r="BE217" s="176">
        <f t="shared" si="373"/>
        <v>0</v>
      </c>
      <c r="BF217" s="176">
        <f t="shared" si="373"/>
        <v>0</v>
      </c>
      <c r="BG217" s="176">
        <f t="shared" si="373"/>
        <v>0</v>
      </c>
      <c r="BH217" s="176">
        <f t="shared" si="373"/>
        <v>0</v>
      </c>
      <c r="BI217" s="176">
        <f t="shared" si="373"/>
        <v>0</v>
      </c>
      <c r="BJ217" s="176">
        <f t="shared" si="373"/>
        <v>0</v>
      </c>
      <c r="BK217" s="176">
        <f t="shared" si="373"/>
        <v>0</v>
      </c>
      <c r="BL217" s="176">
        <f t="shared" si="373"/>
        <v>0</v>
      </c>
      <c r="BM217" s="176">
        <f t="shared" si="373"/>
        <v>0</v>
      </c>
      <c r="BN217" s="675">
        <f t="shared" ref="BN217:BN231" si="374">+F217/C217*100</f>
        <v>4.8005681965821587</v>
      </c>
      <c r="BO217" s="675">
        <f t="shared" ref="BO217:BO227" si="375">+G217/D217*100</f>
        <v>43.803050659922548</v>
      </c>
      <c r="BP217" s="675">
        <f t="shared" ref="BP217:BP231" si="376">+AI217/E217*100</f>
        <v>0</v>
      </c>
      <c r="BQ217" s="165"/>
    </row>
    <row r="218" spans="1:84" x14ac:dyDescent="0.25">
      <c r="A218" s="7" t="s">
        <v>6</v>
      </c>
      <c r="B218" s="180" t="s">
        <v>26</v>
      </c>
      <c r="C218" s="176">
        <f>C219</f>
        <v>577.26499999999999</v>
      </c>
      <c r="D218" s="176">
        <f t="shared" ref="D218:BM218" si="377">D219</f>
        <v>63.265000000000001</v>
      </c>
      <c r="E218" s="176">
        <f t="shared" si="377"/>
        <v>514</v>
      </c>
      <c r="F218" s="176">
        <f t="shared" si="377"/>
        <v>27.712</v>
      </c>
      <c r="G218" s="176">
        <f t="shared" si="377"/>
        <v>27.712</v>
      </c>
      <c r="H218" s="176">
        <f t="shared" si="377"/>
        <v>27.712</v>
      </c>
      <c r="I218" s="176">
        <f t="shared" si="377"/>
        <v>0</v>
      </c>
      <c r="J218" s="176">
        <f t="shared" si="377"/>
        <v>0</v>
      </c>
      <c r="K218" s="176">
        <f t="shared" si="377"/>
        <v>0</v>
      </c>
      <c r="L218" s="176">
        <f t="shared" si="377"/>
        <v>0</v>
      </c>
      <c r="M218" s="176">
        <f t="shared" si="377"/>
        <v>0</v>
      </c>
      <c r="N218" s="176">
        <f t="shared" si="377"/>
        <v>0</v>
      </c>
      <c r="O218" s="176">
        <f t="shared" si="377"/>
        <v>0</v>
      </c>
      <c r="P218" s="176">
        <f t="shared" si="377"/>
        <v>0</v>
      </c>
      <c r="Q218" s="176">
        <f t="shared" si="377"/>
        <v>0</v>
      </c>
      <c r="R218" s="176">
        <f t="shared" si="377"/>
        <v>0</v>
      </c>
      <c r="S218" s="176">
        <f t="shared" si="377"/>
        <v>0</v>
      </c>
      <c r="T218" s="176">
        <f t="shared" si="377"/>
        <v>0</v>
      </c>
      <c r="U218" s="176">
        <f t="shared" si="377"/>
        <v>0</v>
      </c>
      <c r="V218" s="176">
        <f t="shared" si="377"/>
        <v>0</v>
      </c>
      <c r="W218" s="176">
        <f t="shared" si="377"/>
        <v>0</v>
      </c>
      <c r="X218" s="176">
        <f t="shared" si="377"/>
        <v>0</v>
      </c>
      <c r="Y218" s="176">
        <f t="shared" si="377"/>
        <v>0</v>
      </c>
      <c r="Z218" s="176">
        <f t="shared" si="377"/>
        <v>0</v>
      </c>
      <c r="AA218" s="176">
        <f t="shared" si="377"/>
        <v>0</v>
      </c>
      <c r="AB218" s="176">
        <f t="shared" si="377"/>
        <v>0</v>
      </c>
      <c r="AC218" s="176">
        <f t="shared" si="377"/>
        <v>0</v>
      </c>
      <c r="AD218" s="176">
        <f t="shared" si="377"/>
        <v>0</v>
      </c>
      <c r="AE218" s="176">
        <f t="shared" si="377"/>
        <v>0</v>
      </c>
      <c r="AF218" s="176">
        <f t="shared" si="377"/>
        <v>0</v>
      </c>
      <c r="AG218" s="176">
        <f t="shared" si="377"/>
        <v>0</v>
      </c>
      <c r="AH218" s="176">
        <f t="shared" si="377"/>
        <v>0</v>
      </c>
      <c r="AI218" s="176">
        <f t="shared" si="377"/>
        <v>0</v>
      </c>
      <c r="AJ218" s="176">
        <f t="shared" si="377"/>
        <v>0</v>
      </c>
      <c r="AK218" s="176">
        <f t="shared" si="377"/>
        <v>0</v>
      </c>
      <c r="AL218" s="176">
        <f t="shared" si="377"/>
        <v>0</v>
      </c>
      <c r="AM218" s="176">
        <f t="shared" si="377"/>
        <v>0</v>
      </c>
      <c r="AN218" s="176">
        <f t="shared" si="377"/>
        <v>0</v>
      </c>
      <c r="AO218" s="176">
        <f t="shared" si="377"/>
        <v>0</v>
      </c>
      <c r="AP218" s="176">
        <f t="shared" si="377"/>
        <v>0</v>
      </c>
      <c r="AQ218" s="176">
        <f t="shared" si="377"/>
        <v>0</v>
      </c>
      <c r="AR218" s="176">
        <f t="shared" si="377"/>
        <v>0</v>
      </c>
      <c r="AS218" s="176">
        <f t="shared" si="377"/>
        <v>0</v>
      </c>
      <c r="AT218" s="176">
        <f t="shared" si="377"/>
        <v>0</v>
      </c>
      <c r="AU218" s="176">
        <f t="shared" si="377"/>
        <v>0</v>
      </c>
      <c r="AV218" s="176">
        <f t="shared" si="377"/>
        <v>0</v>
      </c>
      <c r="AW218" s="176">
        <f t="shared" si="377"/>
        <v>0</v>
      </c>
      <c r="AX218" s="176">
        <f t="shared" si="377"/>
        <v>0</v>
      </c>
      <c r="AY218" s="176">
        <f t="shared" si="377"/>
        <v>0</v>
      </c>
      <c r="AZ218" s="176">
        <f t="shared" si="377"/>
        <v>0</v>
      </c>
      <c r="BA218" s="176">
        <f t="shared" si="377"/>
        <v>0</v>
      </c>
      <c r="BB218" s="176">
        <f t="shared" si="377"/>
        <v>0</v>
      </c>
      <c r="BC218" s="176">
        <f t="shared" si="377"/>
        <v>0</v>
      </c>
      <c r="BD218" s="176">
        <f t="shared" si="377"/>
        <v>0</v>
      </c>
      <c r="BE218" s="176">
        <f t="shared" si="377"/>
        <v>0</v>
      </c>
      <c r="BF218" s="176">
        <f t="shared" si="377"/>
        <v>0</v>
      </c>
      <c r="BG218" s="176">
        <f t="shared" si="377"/>
        <v>0</v>
      </c>
      <c r="BH218" s="176">
        <f t="shared" si="377"/>
        <v>0</v>
      </c>
      <c r="BI218" s="176">
        <f t="shared" si="377"/>
        <v>0</v>
      </c>
      <c r="BJ218" s="176">
        <f t="shared" si="377"/>
        <v>0</v>
      </c>
      <c r="BK218" s="176">
        <f t="shared" si="377"/>
        <v>0</v>
      </c>
      <c r="BL218" s="176">
        <f t="shared" si="377"/>
        <v>0</v>
      </c>
      <c r="BM218" s="176">
        <f t="shared" si="377"/>
        <v>0</v>
      </c>
      <c r="BN218" s="675">
        <f t="shared" si="374"/>
        <v>4.8005681965821587</v>
      </c>
      <c r="BO218" s="675">
        <f t="shared" si="375"/>
        <v>43.803050659922548</v>
      </c>
      <c r="BP218" s="675">
        <f t="shared" si="376"/>
        <v>0</v>
      </c>
      <c r="BQ218" s="165"/>
    </row>
    <row r="219" spans="1:84" s="25" customFormat="1" ht="30" x14ac:dyDescent="0.25">
      <c r="A219" s="628">
        <v>1</v>
      </c>
      <c r="B219" s="629" t="s">
        <v>338</v>
      </c>
      <c r="C219" s="148">
        <f>+D219+E219</f>
        <v>577.26499999999999</v>
      </c>
      <c r="D219" s="630">
        <v>63.265000000000001</v>
      </c>
      <c r="E219" s="630">
        <v>514</v>
      </c>
      <c r="F219" s="382">
        <f>+G219+AI219</f>
        <v>27.712</v>
      </c>
      <c r="G219" s="382">
        <f>SUM(H219:AH219)</f>
        <v>27.712</v>
      </c>
      <c r="H219" s="361">
        <v>27.712</v>
      </c>
      <c r="I219" s="361"/>
      <c r="J219" s="361"/>
      <c r="K219" s="361"/>
      <c r="L219" s="361"/>
      <c r="M219" s="361"/>
      <c r="N219" s="361"/>
      <c r="O219" s="361"/>
      <c r="P219" s="361"/>
      <c r="Q219" s="361"/>
      <c r="R219" s="361"/>
      <c r="S219" s="361"/>
      <c r="T219" s="361"/>
      <c r="U219" s="361"/>
      <c r="V219" s="361"/>
      <c r="W219" s="361"/>
      <c r="X219" s="361"/>
      <c r="Y219" s="361"/>
      <c r="Z219" s="361"/>
      <c r="AA219" s="361"/>
      <c r="AB219" s="361"/>
      <c r="AC219" s="361"/>
      <c r="AD219" s="361"/>
      <c r="AE219" s="361"/>
      <c r="AF219" s="361"/>
      <c r="AG219" s="361"/>
      <c r="AH219" s="361"/>
      <c r="AI219" s="382">
        <f>SUM(AJ219:BM219)</f>
        <v>0</v>
      </c>
      <c r="AJ219" s="361"/>
      <c r="AK219" s="361"/>
      <c r="AL219" s="361"/>
      <c r="AM219" s="361"/>
      <c r="AN219" s="361"/>
      <c r="AO219" s="361"/>
      <c r="AP219" s="361"/>
      <c r="AQ219" s="361"/>
      <c r="AR219" s="361"/>
      <c r="AS219" s="361"/>
      <c r="AT219" s="361"/>
      <c r="AU219" s="361"/>
      <c r="AV219" s="361"/>
      <c r="AW219" s="361"/>
      <c r="AX219" s="361"/>
      <c r="AY219" s="361"/>
      <c r="AZ219" s="361"/>
      <c r="BA219" s="361"/>
      <c r="BB219" s="361"/>
      <c r="BC219" s="361"/>
      <c r="BD219" s="361"/>
      <c r="BE219" s="361"/>
      <c r="BF219" s="361"/>
      <c r="BG219" s="361"/>
      <c r="BH219" s="361"/>
      <c r="BI219" s="361"/>
      <c r="BJ219" s="361"/>
      <c r="BK219" s="361"/>
      <c r="BL219" s="361"/>
      <c r="BM219" s="361"/>
      <c r="BN219" s="725">
        <f t="shared" si="374"/>
        <v>4.8005681965821587</v>
      </c>
      <c r="BO219" s="725">
        <f t="shared" si="375"/>
        <v>43.803050659922548</v>
      </c>
      <c r="BP219" s="725">
        <f t="shared" si="376"/>
        <v>0</v>
      </c>
      <c r="BQ219" s="631"/>
      <c r="BR219" s="604"/>
      <c r="BS219" s="604"/>
      <c r="BT219" s="604"/>
      <c r="BU219" s="604"/>
      <c r="BV219" s="604"/>
      <c r="BW219" s="604"/>
      <c r="BX219" s="604"/>
      <c r="BY219" s="604"/>
      <c r="BZ219" s="604"/>
      <c r="CA219" s="604"/>
      <c r="CB219" s="604"/>
      <c r="CC219" s="604"/>
      <c r="CD219" s="604"/>
      <c r="CE219" s="604"/>
      <c r="CF219" s="604"/>
    </row>
    <row r="220" spans="1:84" x14ac:dyDescent="0.25">
      <c r="A220" s="156">
        <v>2</v>
      </c>
      <c r="B220" s="157" t="s">
        <v>24</v>
      </c>
      <c r="C220" s="176">
        <f>+C221+C228</f>
        <v>8055.6090000000004</v>
      </c>
      <c r="D220" s="176">
        <f>+D221+D228</f>
        <v>13.609</v>
      </c>
      <c r="E220" s="176">
        <f>+E221+E228</f>
        <v>8042</v>
      </c>
      <c r="F220" s="176">
        <f>+F221+F228</f>
        <v>6480.9449999999997</v>
      </c>
      <c r="G220" s="176">
        <f>+G221+G228</f>
        <v>0</v>
      </c>
      <c r="H220" s="176">
        <f t="shared" ref="H220:O220" si="378">+H221+H228</f>
        <v>0</v>
      </c>
      <c r="I220" s="176">
        <f t="shared" si="378"/>
        <v>0</v>
      </c>
      <c r="J220" s="176">
        <f t="shared" si="378"/>
        <v>0</v>
      </c>
      <c r="K220" s="176">
        <f t="shared" si="378"/>
        <v>0</v>
      </c>
      <c r="L220" s="176">
        <f t="shared" si="378"/>
        <v>0</v>
      </c>
      <c r="M220" s="176">
        <f t="shared" si="378"/>
        <v>0</v>
      </c>
      <c r="N220" s="176">
        <f t="shared" si="378"/>
        <v>0</v>
      </c>
      <c r="O220" s="176">
        <f t="shared" si="378"/>
        <v>0</v>
      </c>
      <c r="P220" s="176">
        <f t="shared" ref="P220:AI220" si="379">+P221+P228</f>
        <v>0</v>
      </c>
      <c r="Q220" s="176">
        <f t="shared" si="379"/>
        <v>0</v>
      </c>
      <c r="R220" s="176">
        <f t="shared" si="379"/>
        <v>0</v>
      </c>
      <c r="S220" s="176">
        <f t="shared" si="379"/>
        <v>0</v>
      </c>
      <c r="T220" s="176">
        <f>+T221+T228</f>
        <v>0</v>
      </c>
      <c r="U220" s="176">
        <f>+U221+U228</f>
        <v>0</v>
      </c>
      <c r="V220" s="176">
        <f>+V221+V228</f>
        <v>0</v>
      </c>
      <c r="W220" s="176">
        <f>+W221+W228</f>
        <v>0</v>
      </c>
      <c r="X220" s="176">
        <f>+X221+X228</f>
        <v>0</v>
      </c>
      <c r="Y220" s="176">
        <f t="shared" ref="Y220:AG220" si="380">+Y221+Y228</f>
        <v>0</v>
      </c>
      <c r="Z220" s="176">
        <f t="shared" si="380"/>
        <v>0</v>
      </c>
      <c r="AA220" s="176">
        <f t="shared" si="380"/>
        <v>0</v>
      </c>
      <c r="AB220" s="176">
        <f t="shared" si="380"/>
        <v>0</v>
      </c>
      <c r="AC220" s="176">
        <f t="shared" si="380"/>
        <v>0</v>
      </c>
      <c r="AD220" s="176">
        <f t="shared" si="380"/>
        <v>0</v>
      </c>
      <c r="AE220" s="176">
        <f t="shared" si="380"/>
        <v>0</v>
      </c>
      <c r="AF220" s="176">
        <f t="shared" si="380"/>
        <v>0</v>
      </c>
      <c r="AG220" s="176">
        <f t="shared" si="380"/>
        <v>0</v>
      </c>
      <c r="AH220" s="176">
        <f t="shared" si="379"/>
        <v>0</v>
      </c>
      <c r="AI220" s="176">
        <f t="shared" si="379"/>
        <v>6480.9449999999997</v>
      </c>
      <c r="AJ220" s="176">
        <f t="shared" ref="AJ220:AQ220" si="381">+AJ221+AJ228</f>
        <v>0</v>
      </c>
      <c r="AK220" s="176">
        <f t="shared" si="381"/>
        <v>0</v>
      </c>
      <c r="AL220" s="176">
        <f t="shared" si="381"/>
        <v>0</v>
      </c>
      <c r="AM220" s="176">
        <f t="shared" si="381"/>
        <v>1662.3719999999998</v>
      </c>
      <c r="AN220" s="176">
        <f t="shared" si="381"/>
        <v>0</v>
      </c>
      <c r="AO220" s="176">
        <f t="shared" si="381"/>
        <v>0</v>
      </c>
      <c r="AP220" s="176">
        <f t="shared" si="381"/>
        <v>0</v>
      </c>
      <c r="AQ220" s="176">
        <f t="shared" si="381"/>
        <v>0</v>
      </c>
      <c r="AR220" s="176">
        <f t="shared" ref="AR220:BM220" si="382">+AR221+AR228</f>
        <v>1351.8989999999999</v>
      </c>
      <c r="AS220" s="176">
        <f t="shared" si="382"/>
        <v>0</v>
      </c>
      <c r="AT220" s="176">
        <f t="shared" si="382"/>
        <v>0</v>
      </c>
      <c r="AU220" s="176">
        <f t="shared" si="382"/>
        <v>0</v>
      </c>
      <c r="AV220" s="176">
        <f t="shared" si="382"/>
        <v>0</v>
      </c>
      <c r="AW220" s="176">
        <f t="shared" si="382"/>
        <v>0</v>
      </c>
      <c r="AX220" s="176">
        <f t="shared" si="382"/>
        <v>0</v>
      </c>
      <c r="AY220" s="176">
        <f t="shared" si="382"/>
        <v>0</v>
      </c>
      <c r="AZ220" s="176">
        <f t="shared" si="382"/>
        <v>0</v>
      </c>
      <c r="BA220" s="176">
        <f t="shared" si="382"/>
        <v>0</v>
      </c>
      <c r="BB220" s="176">
        <f t="shared" si="382"/>
        <v>0</v>
      </c>
      <c r="BC220" s="176">
        <f t="shared" ref="BC220:BL220" si="383">+BC221+BC228</f>
        <v>0</v>
      </c>
      <c r="BD220" s="176">
        <f t="shared" si="383"/>
        <v>0</v>
      </c>
      <c r="BE220" s="176">
        <f t="shared" si="383"/>
        <v>0</v>
      </c>
      <c r="BF220" s="176">
        <f t="shared" si="383"/>
        <v>0</v>
      </c>
      <c r="BG220" s="176">
        <f t="shared" si="383"/>
        <v>0</v>
      </c>
      <c r="BH220" s="176">
        <f t="shared" si="383"/>
        <v>0</v>
      </c>
      <c r="BI220" s="176">
        <f t="shared" si="383"/>
        <v>0</v>
      </c>
      <c r="BJ220" s="176">
        <f t="shared" si="383"/>
        <v>0</v>
      </c>
      <c r="BK220" s="176">
        <f t="shared" si="383"/>
        <v>3466.674</v>
      </c>
      <c r="BL220" s="176">
        <f t="shared" si="383"/>
        <v>0</v>
      </c>
      <c r="BM220" s="176">
        <f t="shared" si="382"/>
        <v>0</v>
      </c>
      <c r="BN220" s="675">
        <f t="shared" si="374"/>
        <v>80.452576583595345</v>
      </c>
      <c r="BO220" s="675">
        <f t="shared" si="375"/>
        <v>0</v>
      </c>
      <c r="BP220" s="675">
        <f t="shared" si="376"/>
        <v>80.588721711017158</v>
      </c>
      <c r="BQ220" s="165"/>
    </row>
    <row r="221" spans="1:84" x14ac:dyDescent="0.25">
      <c r="A221" s="186" t="s">
        <v>6</v>
      </c>
      <c r="B221" s="158" t="s">
        <v>94</v>
      </c>
      <c r="C221" s="176">
        <f>SUM(C222:C227)</f>
        <v>3069.6089999999999</v>
      </c>
      <c r="D221" s="176">
        <f>SUM(D222:D227)</f>
        <v>13.609</v>
      </c>
      <c r="E221" s="176">
        <f>SUM(E222:E227)</f>
        <v>3056</v>
      </c>
      <c r="F221" s="176">
        <f>SUM(F222:F227)</f>
        <v>3014.2709999999997</v>
      </c>
      <c r="G221" s="176">
        <f>SUM(G222:G227)</f>
        <v>0</v>
      </c>
      <c r="H221" s="176">
        <f t="shared" ref="H221:O221" si="384">SUM(H222:H227)</f>
        <v>0</v>
      </c>
      <c r="I221" s="176">
        <f t="shared" si="384"/>
        <v>0</v>
      </c>
      <c r="J221" s="176">
        <f t="shared" si="384"/>
        <v>0</v>
      </c>
      <c r="K221" s="176">
        <f t="shared" si="384"/>
        <v>0</v>
      </c>
      <c r="L221" s="176">
        <f t="shared" si="384"/>
        <v>0</v>
      </c>
      <c r="M221" s="176">
        <f t="shared" si="384"/>
        <v>0</v>
      </c>
      <c r="N221" s="176">
        <f t="shared" si="384"/>
        <v>0</v>
      </c>
      <c r="O221" s="176">
        <f t="shared" si="384"/>
        <v>0</v>
      </c>
      <c r="P221" s="176">
        <f t="shared" ref="P221:AI221" si="385">SUM(P222:P227)</f>
        <v>0</v>
      </c>
      <c r="Q221" s="176">
        <f t="shared" si="385"/>
        <v>0</v>
      </c>
      <c r="R221" s="176">
        <f t="shared" si="385"/>
        <v>0</v>
      </c>
      <c r="S221" s="176">
        <f t="shared" si="385"/>
        <v>0</v>
      </c>
      <c r="T221" s="176">
        <f>SUM(T222:T227)</f>
        <v>0</v>
      </c>
      <c r="U221" s="176">
        <f>SUM(U222:U227)</f>
        <v>0</v>
      </c>
      <c r="V221" s="176">
        <f>SUM(V222:V227)</f>
        <v>0</v>
      </c>
      <c r="W221" s="176">
        <f>SUM(W222:W227)</f>
        <v>0</v>
      </c>
      <c r="X221" s="176">
        <f>SUM(X222:X227)</f>
        <v>0</v>
      </c>
      <c r="Y221" s="176">
        <f t="shared" ref="Y221:AG221" si="386">SUM(Y222:Y227)</f>
        <v>0</v>
      </c>
      <c r="Z221" s="176">
        <f t="shared" si="386"/>
        <v>0</v>
      </c>
      <c r="AA221" s="176">
        <f t="shared" si="386"/>
        <v>0</v>
      </c>
      <c r="AB221" s="176">
        <f t="shared" si="386"/>
        <v>0</v>
      </c>
      <c r="AC221" s="176">
        <f t="shared" si="386"/>
        <v>0</v>
      </c>
      <c r="AD221" s="176">
        <f t="shared" si="386"/>
        <v>0</v>
      </c>
      <c r="AE221" s="176">
        <f t="shared" si="386"/>
        <v>0</v>
      </c>
      <c r="AF221" s="176">
        <f t="shared" si="386"/>
        <v>0</v>
      </c>
      <c r="AG221" s="176">
        <f t="shared" si="386"/>
        <v>0</v>
      </c>
      <c r="AH221" s="176">
        <f t="shared" si="385"/>
        <v>0</v>
      </c>
      <c r="AI221" s="176">
        <f t="shared" si="385"/>
        <v>3014.2709999999997</v>
      </c>
      <c r="AJ221" s="176">
        <f t="shared" ref="AJ221:AQ221" si="387">SUM(AJ222:AJ227)</f>
        <v>0</v>
      </c>
      <c r="AK221" s="176">
        <f t="shared" si="387"/>
        <v>0</v>
      </c>
      <c r="AL221" s="176">
        <f t="shared" si="387"/>
        <v>0</v>
      </c>
      <c r="AM221" s="176">
        <f t="shared" si="387"/>
        <v>1662.3719999999998</v>
      </c>
      <c r="AN221" s="176">
        <f t="shared" si="387"/>
        <v>0</v>
      </c>
      <c r="AO221" s="176">
        <f t="shared" si="387"/>
        <v>0</v>
      </c>
      <c r="AP221" s="176">
        <f t="shared" si="387"/>
        <v>0</v>
      </c>
      <c r="AQ221" s="176">
        <f t="shared" si="387"/>
        <v>0</v>
      </c>
      <c r="AR221" s="176">
        <f t="shared" ref="AR221:BM221" si="388">SUM(AR222:AR227)</f>
        <v>1351.8989999999999</v>
      </c>
      <c r="AS221" s="176">
        <f t="shared" si="388"/>
        <v>0</v>
      </c>
      <c r="AT221" s="176">
        <f t="shared" si="388"/>
        <v>0</v>
      </c>
      <c r="AU221" s="176">
        <f t="shared" si="388"/>
        <v>0</v>
      </c>
      <c r="AV221" s="176">
        <f t="shared" si="388"/>
        <v>0</v>
      </c>
      <c r="AW221" s="176">
        <f t="shared" si="388"/>
        <v>0</v>
      </c>
      <c r="AX221" s="176">
        <f t="shared" si="388"/>
        <v>0</v>
      </c>
      <c r="AY221" s="176">
        <f t="shared" si="388"/>
        <v>0</v>
      </c>
      <c r="AZ221" s="176">
        <f t="shared" si="388"/>
        <v>0</v>
      </c>
      <c r="BA221" s="176">
        <f t="shared" si="388"/>
        <v>0</v>
      </c>
      <c r="BB221" s="176">
        <f t="shared" si="388"/>
        <v>0</v>
      </c>
      <c r="BC221" s="176">
        <f t="shared" ref="BC221:BL221" si="389">SUM(BC222:BC227)</f>
        <v>0</v>
      </c>
      <c r="BD221" s="176">
        <f t="shared" si="389"/>
        <v>0</v>
      </c>
      <c r="BE221" s="176">
        <f t="shared" si="389"/>
        <v>0</v>
      </c>
      <c r="BF221" s="176">
        <f t="shared" si="389"/>
        <v>0</v>
      </c>
      <c r="BG221" s="176">
        <f t="shared" si="389"/>
        <v>0</v>
      </c>
      <c r="BH221" s="176">
        <f t="shared" si="389"/>
        <v>0</v>
      </c>
      <c r="BI221" s="176">
        <f t="shared" si="389"/>
        <v>0</v>
      </c>
      <c r="BJ221" s="176">
        <f t="shared" si="389"/>
        <v>0</v>
      </c>
      <c r="BK221" s="176">
        <f t="shared" si="389"/>
        <v>0</v>
      </c>
      <c r="BL221" s="176">
        <f t="shared" si="389"/>
        <v>0</v>
      </c>
      <c r="BM221" s="176">
        <f t="shared" si="388"/>
        <v>0</v>
      </c>
      <c r="BN221" s="675">
        <f t="shared" si="374"/>
        <v>98.197229679740957</v>
      </c>
      <c r="BO221" s="675">
        <f t="shared" si="375"/>
        <v>0</v>
      </c>
      <c r="BP221" s="675">
        <f t="shared" si="376"/>
        <v>98.63452225130888</v>
      </c>
      <c r="BQ221" s="165"/>
    </row>
    <row r="222" spans="1:84" ht="15" customHeight="1" x14ac:dyDescent="0.25">
      <c r="A222" s="741">
        <v>1</v>
      </c>
      <c r="B222" s="285" t="s">
        <v>339</v>
      </c>
      <c r="C222" s="140">
        <f t="shared" ref="C222:C227" si="390">+D222+E222</f>
        <v>1866</v>
      </c>
      <c r="D222" s="256"/>
      <c r="E222" s="256">
        <v>1866</v>
      </c>
      <c r="F222" s="145">
        <f t="shared" ref="F222:F227" si="391">+G222+AI222</f>
        <v>1842.96</v>
      </c>
      <c r="G222" s="145">
        <f t="shared" ref="G222:G227" si="392">SUM(H222:AH222)</f>
        <v>0</v>
      </c>
      <c r="H222" s="141"/>
      <c r="I222" s="141"/>
      <c r="J222" s="141"/>
      <c r="K222" s="141"/>
      <c r="L222" s="141"/>
      <c r="M222" s="141"/>
      <c r="N222" s="141"/>
      <c r="O222" s="141"/>
      <c r="P222" s="141"/>
      <c r="Q222" s="141"/>
      <c r="R222" s="141"/>
      <c r="S222" s="141"/>
      <c r="T222" s="141"/>
      <c r="U222" s="141"/>
      <c r="V222" s="141"/>
      <c r="W222" s="141"/>
      <c r="X222" s="141"/>
      <c r="Y222" s="141"/>
      <c r="Z222" s="141"/>
      <c r="AA222" s="141"/>
      <c r="AB222" s="141"/>
      <c r="AC222" s="141"/>
      <c r="AD222" s="141"/>
      <c r="AE222" s="141"/>
      <c r="AF222" s="141"/>
      <c r="AG222" s="141"/>
      <c r="AH222" s="141"/>
      <c r="AI222" s="145">
        <f t="shared" ref="AI222:AI227" si="393">SUM(AJ222:BM222)</f>
        <v>1842.96</v>
      </c>
      <c r="AJ222" s="141"/>
      <c r="AK222" s="141"/>
      <c r="AL222" s="141"/>
      <c r="AM222" s="141">
        <v>525.1</v>
      </c>
      <c r="AN222" s="141"/>
      <c r="AO222" s="141"/>
      <c r="AP222" s="141"/>
      <c r="AQ222" s="141"/>
      <c r="AR222" s="141">
        <v>1317.86</v>
      </c>
      <c r="AS222" s="141"/>
      <c r="AT222" s="141"/>
      <c r="AU222" s="141"/>
      <c r="AV222" s="141"/>
      <c r="AW222" s="141"/>
      <c r="AX222" s="141"/>
      <c r="AY222" s="141"/>
      <c r="AZ222" s="141"/>
      <c r="BA222" s="141"/>
      <c r="BB222" s="141"/>
      <c r="BC222" s="141"/>
      <c r="BD222" s="141"/>
      <c r="BE222" s="141"/>
      <c r="BF222" s="141"/>
      <c r="BG222" s="141"/>
      <c r="BH222" s="141"/>
      <c r="BI222" s="141"/>
      <c r="BJ222" s="141"/>
      <c r="BK222" s="141"/>
      <c r="BL222" s="141"/>
      <c r="BM222" s="141"/>
      <c r="BN222" s="674">
        <f t="shared" si="374"/>
        <v>98.765273311897104</v>
      </c>
      <c r="BO222" s="674"/>
      <c r="BP222" s="674">
        <f t="shared" si="376"/>
        <v>98.765273311897104</v>
      </c>
      <c r="BQ222" s="165"/>
    </row>
    <row r="223" spans="1:84" ht="30" x14ac:dyDescent="0.25">
      <c r="A223" s="741">
        <v>2</v>
      </c>
      <c r="B223" s="285" t="s">
        <v>360</v>
      </c>
      <c r="C223" s="140">
        <f t="shared" si="390"/>
        <v>1190</v>
      </c>
      <c r="D223" s="256"/>
      <c r="E223" s="256">
        <v>1190</v>
      </c>
      <c r="F223" s="145">
        <f t="shared" si="391"/>
        <v>1171.3109999999999</v>
      </c>
      <c r="G223" s="145">
        <f t="shared" si="392"/>
        <v>0</v>
      </c>
      <c r="H223" s="141"/>
      <c r="I223" s="141"/>
      <c r="J223" s="141"/>
      <c r="K223" s="141"/>
      <c r="L223" s="141"/>
      <c r="M223" s="141"/>
      <c r="N223" s="141"/>
      <c r="O223" s="141"/>
      <c r="P223" s="141"/>
      <c r="Q223" s="141"/>
      <c r="R223" s="141"/>
      <c r="S223" s="141"/>
      <c r="T223" s="141"/>
      <c r="U223" s="141"/>
      <c r="V223" s="141"/>
      <c r="W223" s="141"/>
      <c r="X223" s="141"/>
      <c r="Y223" s="141"/>
      <c r="Z223" s="141"/>
      <c r="AA223" s="141"/>
      <c r="AB223" s="141"/>
      <c r="AC223" s="141"/>
      <c r="AD223" s="141"/>
      <c r="AE223" s="141"/>
      <c r="AF223" s="141"/>
      <c r="AG223" s="141"/>
      <c r="AH223" s="141"/>
      <c r="AI223" s="145">
        <f t="shared" si="393"/>
        <v>1171.3109999999999</v>
      </c>
      <c r="AJ223" s="141"/>
      <c r="AK223" s="141"/>
      <c r="AL223" s="141"/>
      <c r="AM223" s="141">
        <v>1137.2719999999999</v>
      </c>
      <c r="AN223" s="141"/>
      <c r="AO223" s="141"/>
      <c r="AP223" s="141"/>
      <c r="AQ223" s="141"/>
      <c r="AR223" s="141">
        <v>34.039000000000001</v>
      </c>
      <c r="AS223" s="141"/>
      <c r="AT223" s="141"/>
      <c r="AU223" s="141"/>
      <c r="AV223" s="141"/>
      <c r="AW223" s="141"/>
      <c r="AX223" s="141"/>
      <c r="AY223" s="141"/>
      <c r="AZ223" s="141"/>
      <c r="BA223" s="141"/>
      <c r="BB223" s="141"/>
      <c r="BC223" s="141"/>
      <c r="BD223" s="141"/>
      <c r="BE223" s="141"/>
      <c r="BF223" s="141"/>
      <c r="BG223" s="141"/>
      <c r="BH223" s="141"/>
      <c r="BI223" s="141"/>
      <c r="BJ223" s="141"/>
      <c r="BK223" s="141"/>
      <c r="BL223" s="141"/>
      <c r="BM223" s="141"/>
      <c r="BN223" s="674">
        <f t="shared" si="374"/>
        <v>98.429495798319323</v>
      </c>
      <c r="BO223" s="674"/>
      <c r="BP223" s="674">
        <f t="shared" si="376"/>
        <v>98.429495798319323</v>
      </c>
      <c r="BQ223" s="165"/>
    </row>
    <row r="224" spans="1:84" s="25" customFormat="1" ht="15" customHeight="1" x14ac:dyDescent="0.25">
      <c r="A224" s="628">
        <v>3</v>
      </c>
      <c r="B224" s="632" t="s">
        <v>340</v>
      </c>
      <c r="C224" s="148">
        <f t="shared" si="390"/>
        <v>3.161</v>
      </c>
      <c r="D224" s="630">
        <v>3.161</v>
      </c>
      <c r="E224" s="630"/>
      <c r="F224" s="382">
        <f t="shared" si="391"/>
        <v>0</v>
      </c>
      <c r="G224" s="382">
        <f t="shared" si="392"/>
        <v>0</v>
      </c>
      <c r="H224" s="361"/>
      <c r="I224" s="361"/>
      <c r="J224" s="361"/>
      <c r="K224" s="361"/>
      <c r="L224" s="361"/>
      <c r="M224" s="361"/>
      <c r="N224" s="361"/>
      <c r="O224" s="361"/>
      <c r="P224" s="361"/>
      <c r="Q224" s="361"/>
      <c r="R224" s="361"/>
      <c r="S224" s="361"/>
      <c r="T224" s="361"/>
      <c r="U224" s="361"/>
      <c r="V224" s="361"/>
      <c r="W224" s="361"/>
      <c r="X224" s="361"/>
      <c r="Y224" s="361"/>
      <c r="Z224" s="361"/>
      <c r="AA224" s="361"/>
      <c r="AB224" s="361"/>
      <c r="AC224" s="361"/>
      <c r="AD224" s="361"/>
      <c r="AE224" s="361"/>
      <c r="AF224" s="361"/>
      <c r="AG224" s="361"/>
      <c r="AH224" s="361"/>
      <c r="AI224" s="382">
        <f t="shared" si="393"/>
        <v>0</v>
      </c>
      <c r="AJ224" s="361"/>
      <c r="AK224" s="361"/>
      <c r="AL224" s="361"/>
      <c r="AM224" s="361"/>
      <c r="AN224" s="361"/>
      <c r="AO224" s="361"/>
      <c r="AP224" s="361"/>
      <c r="AQ224" s="361"/>
      <c r="AR224" s="361"/>
      <c r="AS224" s="361"/>
      <c r="AT224" s="361"/>
      <c r="AU224" s="361"/>
      <c r="AV224" s="361"/>
      <c r="AW224" s="361"/>
      <c r="AX224" s="361"/>
      <c r="AY224" s="361"/>
      <c r="AZ224" s="361"/>
      <c r="BA224" s="361"/>
      <c r="BB224" s="361"/>
      <c r="BC224" s="361"/>
      <c r="BD224" s="361"/>
      <c r="BE224" s="361"/>
      <c r="BF224" s="361"/>
      <c r="BG224" s="361"/>
      <c r="BH224" s="361"/>
      <c r="BI224" s="361"/>
      <c r="BJ224" s="361"/>
      <c r="BK224" s="361"/>
      <c r="BL224" s="361"/>
      <c r="BM224" s="361"/>
      <c r="BN224" s="725">
        <f t="shared" si="374"/>
        <v>0</v>
      </c>
      <c r="BO224" s="725">
        <f t="shared" si="375"/>
        <v>0</v>
      </c>
      <c r="BP224" s="725"/>
      <c r="BQ224" s="631"/>
      <c r="BR224" s="604"/>
      <c r="BS224" s="604"/>
      <c r="BT224" s="604"/>
      <c r="BU224" s="604"/>
      <c r="BV224" s="604"/>
      <c r="BW224" s="604"/>
      <c r="BX224" s="604"/>
      <c r="BY224" s="604"/>
      <c r="BZ224" s="604"/>
      <c r="CA224" s="604"/>
      <c r="CB224" s="604"/>
      <c r="CC224" s="604"/>
      <c r="CD224" s="604"/>
      <c r="CE224" s="604"/>
      <c r="CF224" s="604"/>
    </row>
    <row r="225" spans="1:84" s="25" customFormat="1" x14ac:dyDescent="0.25">
      <c r="A225" s="628">
        <v>4</v>
      </c>
      <c r="B225" s="632" t="s">
        <v>341</v>
      </c>
      <c r="C225" s="148">
        <f t="shared" si="390"/>
        <v>3.161</v>
      </c>
      <c r="D225" s="630">
        <v>3.161</v>
      </c>
      <c r="E225" s="630"/>
      <c r="F225" s="382">
        <f t="shared" si="391"/>
        <v>0</v>
      </c>
      <c r="G225" s="382">
        <f t="shared" si="392"/>
        <v>0</v>
      </c>
      <c r="H225" s="361"/>
      <c r="I225" s="361"/>
      <c r="J225" s="361"/>
      <c r="K225" s="361"/>
      <c r="L225" s="361"/>
      <c r="M225" s="361"/>
      <c r="N225" s="361"/>
      <c r="O225" s="361"/>
      <c r="P225" s="361"/>
      <c r="Q225" s="361"/>
      <c r="R225" s="361"/>
      <c r="S225" s="361"/>
      <c r="T225" s="361"/>
      <c r="U225" s="361"/>
      <c r="V225" s="361"/>
      <c r="W225" s="361"/>
      <c r="X225" s="361"/>
      <c r="Y225" s="361"/>
      <c r="Z225" s="361"/>
      <c r="AA225" s="361"/>
      <c r="AB225" s="361"/>
      <c r="AC225" s="361"/>
      <c r="AD225" s="361"/>
      <c r="AE225" s="361"/>
      <c r="AF225" s="361"/>
      <c r="AG225" s="361"/>
      <c r="AH225" s="361"/>
      <c r="AI225" s="382">
        <f t="shared" si="393"/>
        <v>0</v>
      </c>
      <c r="AJ225" s="361"/>
      <c r="AK225" s="361"/>
      <c r="AL225" s="361"/>
      <c r="AM225" s="361"/>
      <c r="AN225" s="361"/>
      <c r="AO225" s="361"/>
      <c r="AP225" s="361"/>
      <c r="AQ225" s="361"/>
      <c r="AR225" s="361"/>
      <c r="AS225" s="361"/>
      <c r="AT225" s="361"/>
      <c r="AU225" s="361"/>
      <c r="AV225" s="361"/>
      <c r="AW225" s="361"/>
      <c r="AX225" s="361"/>
      <c r="AY225" s="361"/>
      <c r="AZ225" s="361"/>
      <c r="BA225" s="361"/>
      <c r="BB225" s="361"/>
      <c r="BC225" s="361"/>
      <c r="BD225" s="361"/>
      <c r="BE225" s="361"/>
      <c r="BF225" s="361"/>
      <c r="BG225" s="361"/>
      <c r="BH225" s="361"/>
      <c r="BI225" s="361"/>
      <c r="BJ225" s="361"/>
      <c r="BK225" s="361"/>
      <c r="BL225" s="361"/>
      <c r="BM225" s="361"/>
      <c r="BN225" s="725">
        <f t="shared" si="374"/>
        <v>0</v>
      </c>
      <c r="BO225" s="725">
        <f t="shared" si="375"/>
        <v>0</v>
      </c>
      <c r="BP225" s="725"/>
      <c r="BQ225" s="631"/>
      <c r="BR225" s="604"/>
      <c r="BS225" s="604"/>
      <c r="BT225" s="604"/>
      <c r="BU225" s="604"/>
      <c r="BV225" s="604"/>
      <c r="BW225" s="604"/>
      <c r="BX225" s="604"/>
      <c r="BY225" s="604"/>
      <c r="BZ225" s="604"/>
      <c r="CA225" s="604"/>
      <c r="CB225" s="604"/>
      <c r="CC225" s="604"/>
      <c r="CD225" s="604"/>
      <c r="CE225" s="604"/>
      <c r="CF225" s="604"/>
    </row>
    <row r="226" spans="1:84" s="25" customFormat="1" x14ac:dyDescent="0.25">
      <c r="A226" s="628">
        <v>5</v>
      </c>
      <c r="B226" s="632" t="s">
        <v>342</v>
      </c>
      <c r="C226" s="148">
        <f t="shared" si="390"/>
        <v>3.6419999999999999</v>
      </c>
      <c r="D226" s="630">
        <v>3.6419999999999999</v>
      </c>
      <c r="E226" s="630"/>
      <c r="F226" s="382">
        <f t="shared" si="391"/>
        <v>0</v>
      </c>
      <c r="G226" s="382">
        <f t="shared" si="392"/>
        <v>0</v>
      </c>
      <c r="H226" s="361"/>
      <c r="I226" s="361"/>
      <c r="J226" s="361"/>
      <c r="K226" s="361"/>
      <c r="L226" s="361"/>
      <c r="M226" s="361"/>
      <c r="N226" s="361"/>
      <c r="O226" s="361"/>
      <c r="P226" s="361"/>
      <c r="Q226" s="361"/>
      <c r="R226" s="361"/>
      <c r="S226" s="361"/>
      <c r="T226" s="361"/>
      <c r="U226" s="361"/>
      <c r="V226" s="361"/>
      <c r="W226" s="361"/>
      <c r="X226" s="361"/>
      <c r="Y226" s="361"/>
      <c r="Z226" s="361"/>
      <c r="AA226" s="361"/>
      <c r="AB226" s="361"/>
      <c r="AC226" s="361"/>
      <c r="AD226" s="361"/>
      <c r="AE226" s="361"/>
      <c r="AF226" s="361"/>
      <c r="AG226" s="361"/>
      <c r="AH226" s="361"/>
      <c r="AI226" s="382">
        <f t="shared" si="393"/>
        <v>0</v>
      </c>
      <c r="AJ226" s="361"/>
      <c r="AK226" s="361"/>
      <c r="AL226" s="361"/>
      <c r="AM226" s="361"/>
      <c r="AN226" s="361"/>
      <c r="AO226" s="361"/>
      <c r="AP226" s="361"/>
      <c r="AQ226" s="361"/>
      <c r="AR226" s="361"/>
      <c r="AS226" s="361"/>
      <c r="AT226" s="361"/>
      <c r="AU226" s="361"/>
      <c r="AV226" s="361"/>
      <c r="AW226" s="361"/>
      <c r="AX226" s="361"/>
      <c r="AY226" s="361"/>
      <c r="AZ226" s="361"/>
      <c r="BA226" s="361"/>
      <c r="BB226" s="361"/>
      <c r="BC226" s="361"/>
      <c r="BD226" s="361"/>
      <c r="BE226" s="361"/>
      <c r="BF226" s="361"/>
      <c r="BG226" s="361"/>
      <c r="BH226" s="361"/>
      <c r="BI226" s="361"/>
      <c r="BJ226" s="361"/>
      <c r="BK226" s="361"/>
      <c r="BL226" s="361"/>
      <c r="BM226" s="361"/>
      <c r="BN226" s="725">
        <f t="shared" si="374"/>
        <v>0</v>
      </c>
      <c r="BO226" s="725">
        <f t="shared" si="375"/>
        <v>0</v>
      </c>
      <c r="BP226" s="725"/>
      <c r="BQ226" s="631"/>
      <c r="BR226" s="604"/>
      <c r="BS226" s="604"/>
      <c r="BT226" s="604"/>
      <c r="BU226" s="604"/>
      <c r="BV226" s="604"/>
      <c r="BW226" s="604"/>
      <c r="BX226" s="604"/>
      <c r="BY226" s="604"/>
      <c r="BZ226" s="604"/>
      <c r="CA226" s="604"/>
      <c r="CB226" s="604"/>
      <c r="CC226" s="604"/>
      <c r="CD226" s="604"/>
      <c r="CE226" s="604"/>
      <c r="CF226" s="604"/>
    </row>
    <row r="227" spans="1:84" s="25" customFormat="1" ht="30" x14ac:dyDescent="0.25">
      <c r="A227" s="628">
        <v>6</v>
      </c>
      <c r="B227" s="632" t="s">
        <v>343</v>
      </c>
      <c r="C227" s="148">
        <f t="shared" si="390"/>
        <v>3.645</v>
      </c>
      <c r="D227" s="630">
        <v>3.645</v>
      </c>
      <c r="E227" s="630"/>
      <c r="F227" s="382">
        <f t="shared" si="391"/>
        <v>0</v>
      </c>
      <c r="G227" s="382">
        <f t="shared" si="392"/>
        <v>0</v>
      </c>
      <c r="H227" s="361"/>
      <c r="I227" s="361"/>
      <c r="J227" s="361"/>
      <c r="K227" s="361"/>
      <c r="L227" s="361"/>
      <c r="M227" s="361"/>
      <c r="N227" s="361"/>
      <c r="O227" s="361"/>
      <c r="P227" s="361"/>
      <c r="Q227" s="361"/>
      <c r="R227" s="361"/>
      <c r="S227" s="361"/>
      <c r="T227" s="361"/>
      <c r="U227" s="361"/>
      <c r="V227" s="361"/>
      <c r="W227" s="361"/>
      <c r="X227" s="361"/>
      <c r="Y227" s="361"/>
      <c r="Z227" s="361"/>
      <c r="AA227" s="361"/>
      <c r="AB227" s="361"/>
      <c r="AC227" s="361"/>
      <c r="AD227" s="361"/>
      <c r="AE227" s="361"/>
      <c r="AF227" s="361"/>
      <c r="AG227" s="361"/>
      <c r="AH227" s="361"/>
      <c r="AI227" s="382">
        <f t="shared" si="393"/>
        <v>0</v>
      </c>
      <c r="AJ227" s="361"/>
      <c r="AK227" s="361"/>
      <c r="AL227" s="361"/>
      <c r="AM227" s="361"/>
      <c r="AN227" s="361"/>
      <c r="AO227" s="361"/>
      <c r="AP227" s="361"/>
      <c r="AQ227" s="361"/>
      <c r="AR227" s="361"/>
      <c r="AS227" s="361"/>
      <c r="AT227" s="361"/>
      <c r="AU227" s="361"/>
      <c r="AV227" s="361"/>
      <c r="AW227" s="361"/>
      <c r="AX227" s="361"/>
      <c r="AY227" s="361"/>
      <c r="AZ227" s="361"/>
      <c r="BA227" s="361"/>
      <c r="BB227" s="361"/>
      <c r="BC227" s="361"/>
      <c r="BD227" s="361"/>
      <c r="BE227" s="361"/>
      <c r="BF227" s="361"/>
      <c r="BG227" s="361"/>
      <c r="BH227" s="361"/>
      <c r="BI227" s="361"/>
      <c r="BJ227" s="361"/>
      <c r="BK227" s="361"/>
      <c r="BL227" s="361"/>
      <c r="BM227" s="361"/>
      <c r="BN227" s="725">
        <f t="shared" si="374"/>
        <v>0</v>
      </c>
      <c r="BO227" s="725">
        <f t="shared" si="375"/>
        <v>0</v>
      </c>
      <c r="BP227" s="725"/>
      <c r="BQ227" s="631"/>
      <c r="BR227" s="604"/>
      <c r="BS227" s="604"/>
      <c r="BT227" s="604"/>
      <c r="BU227" s="604"/>
      <c r="BV227" s="604"/>
      <c r="BW227" s="604"/>
      <c r="BX227" s="604"/>
      <c r="BY227" s="604"/>
      <c r="BZ227" s="604"/>
      <c r="CA227" s="604"/>
      <c r="CB227" s="604"/>
      <c r="CC227" s="604"/>
      <c r="CD227" s="604"/>
      <c r="CE227" s="604"/>
      <c r="CF227" s="604"/>
    </row>
    <row r="228" spans="1:84" x14ac:dyDescent="0.25">
      <c r="A228" s="170" t="s">
        <v>6</v>
      </c>
      <c r="B228" s="168" t="s">
        <v>27</v>
      </c>
      <c r="C228" s="176">
        <f>SUM(C229:C232)</f>
        <v>4986</v>
      </c>
      <c r="D228" s="176">
        <f>SUM(D229:D232)</f>
        <v>0</v>
      </c>
      <c r="E228" s="176">
        <f>SUM(E229:E232)</f>
        <v>4986</v>
      </c>
      <c r="F228" s="176">
        <f>SUM(F229:F232)</f>
        <v>3466.674</v>
      </c>
      <c r="G228" s="176">
        <f>SUM(G229:G232)</f>
        <v>0</v>
      </c>
      <c r="H228" s="176">
        <f t="shared" ref="H228:O228" si="394">SUM(H229:H232)</f>
        <v>0</v>
      </c>
      <c r="I228" s="176">
        <f t="shared" si="394"/>
        <v>0</v>
      </c>
      <c r="J228" s="176">
        <f t="shared" si="394"/>
        <v>0</v>
      </c>
      <c r="K228" s="176">
        <f t="shared" si="394"/>
        <v>0</v>
      </c>
      <c r="L228" s="176">
        <f t="shared" si="394"/>
        <v>0</v>
      </c>
      <c r="M228" s="176">
        <f t="shared" si="394"/>
        <v>0</v>
      </c>
      <c r="N228" s="176">
        <f t="shared" si="394"/>
        <v>0</v>
      </c>
      <c r="O228" s="176">
        <f t="shared" si="394"/>
        <v>0</v>
      </c>
      <c r="P228" s="176">
        <f t="shared" ref="P228:AI228" si="395">SUM(P229:P232)</f>
        <v>0</v>
      </c>
      <c r="Q228" s="176">
        <f t="shared" si="395"/>
        <v>0</v>
      </c>
      <c r="R228" s="176">
        <f t="shared" si="395"/>
        <v>0</v>
      </c>
      <c r="S228" s="176">
        <f t="shared" si="395"/>
        <v>0</v>
      </c>
      <c r="T228" s="176">
        <f>SUM(T229:T232)</f>
        <v>0</v>
      </c>
      <c r="U228" s="176">
        <f>SUM(U229:U232)</f>
        <v>0</v>
      </c>
      <c r="V228" s="176">
        <f>SUM(V229:V232)</f>
        <v>0</v>
      </c>
      <c r="W228" s="176">
        <f>SUM(W229:W232)</f>
        <v>0</v>
      </c>
      <c r="X228" s="176">
        <f>SUM(X229:X232)</f>
        <v>0</v>
      </c>
      <c r="Y228" s="176">
        <f t="shared" ref="Y228:AG228" si="396">SUM(Y229:Y232)</f>
        <v>0</v>
      </c>
      <c r="Z228" s="176">
        <f t="shared" si="396"/>
        <v>0</v>
      </c>
      <c r="AA228" s="176">
        <f t="shared" si="396"/>
        <v>0</v>
      </c>
      <c r="AB228" s="176">
        <f t="shared" si="396"/>
        <v>0</v>
      </c>
      <c r="AC228" s="176">
        <f t="shared" si="396"/>
        <v>0</v>
      </c>
      <c r="AD228" s="176">
        <f t="shared" si="396"/>
        <v>0</v>
      </c>
      <c r="AE228" s="176">
        <f t="shared" si="396"/>
        <v>0</v>
      </c>
      <c r="AF228" s="176">
        <f t="shared" si="396"/>
        <v>0</v>
      </c>
      <c r="AG228" s="176">
        <f t="shared" si="396"/>
        <v>0</v>
      </c>
      <c r="AH228" s="176">
        <f t="shared" si="395"/>
        <v>0</v>
      </c>
      <c r="AI228" s="176">
        <f t="shared" si="395"/>
        <v>3466.674</v>
      </c>
      <c r="AJ228" s="176">
        <f t="shared" ref="AJ228:AQ228" si="397">SUM(AJ229:AJ232)</f>
        <v>0</v>
      </c>
      <c r="AK228" s="176">
        <f t="shared" si="397"/>
        <v>0</v>
      </c>
      <c r="AL228" s="176">
        <f t="shared" si="397"/>
        <v>0</v>
      </c>
      <c r="AM228" s="176">
        <f t="shared" si="397"/>
        <v>0</v>
      </c>
      <c r="AN228" s="176">
        <f t="shared" si="397"/>
        <v>0</v>
      </c>
      <c r="AO228" s="176">
        <f t="shared" si="397"/>
        <v>0</v>
      </c>
      <c r="AP228" s="176">
        <f t="shared" si="397"/>
        <v>0</v>
      </c>
      <c r="AQ228" s="176">
        <f t="shared" si="397"/>
        <v>0</v>
      </c>
      <c r="AR228" s="176">
        <f t="shared" ref="AR228:BM228" si="398">SUM(AR229:AR232)</f>
        <v>0</v>
      </c>
      <c r="AS228" s="176">
        <f t="shared" si="398"/>
        <v>0</v>
      </c>
      <c r="AT228" s="176">
        <f t="shared" si="398"/>
        <v>0</v>
      </c>
      <c r="AU228" s="176">
        <f t="shared" si="398"/>
        <v>0</v>
      </c>
      <c r="AV228" s="176">
        <f t="shared" si="398"/>
        <v>0</v>
      </c>
      <c r="AW228" s="176">
        <f t="shared" si="398"/>
        <v>0</v>
      </c>
      <c r="AX228" s="176">
        <f t="shared" si="398"/>
        <v>0</v>
      </c>
      <c r="AY228" s="176">
        <f t="shared" si="398"/>
        <v>0</v>
      </c>
      <c r="AZ228" s="176">
        <f t="shared" si="398"/>
        <v>0</v>
      </c>
      <c r="BA228" s="176">
        <f t="shared" si="398"/>
        <v>0</v>
      </c>
      <c r="BB228" s="176">
        <f t="shared" si="398"/>
        <v>0</v>
      </c>
      <c r="BC228" s="176">
        <f t="shared" ref="BC228:BL228" si="399">SUM(BC229:BC232)</f>
        <v>0</v>
      </c>
      <c r="BD228" s="176">
        <f t="shared" si="399"/>
        <v>0</v>
      </c>
      <c r="BE228" s="176">
        <f t="shared" si="399"/>
        <v>0</v>
      </c>
      <c r="BF228" s="176">
        <f t="shared" si="399"/>
        <v>0</v>
      </c>
      <c r="BG228" s="176">
        <f t="shared" si="399"/>
        <v>0</v>
      </c>
      <c r="BH228" s="176">
        <f t="shared" si="399"/>
        <v>0</v>
      </c>
      <c r="BI228" s="176">
        <f t="shared" si="399"/>
        <v>0</v>
      </c>
      <c r="BJ228" s="176">
        <f t="shared" si="399"/>
        <v>0</v>
      </c>
      <c r="BK228" s="176">
        <f t="shared" si="399"/>
        <v>3466.674</v>
      </c>
      <c r="BL228" s="176">
        <f t="shared" si="399"/>
        <v>0</v>
      </c>
      <c r="BM228" s="176">
        <f t="shared" si="398"/>
        <v>0</v>
      </c>
      <c r="BN228" s="675">
        <f t="shared" si="374"/>
        <v>69.528158844765343</v>
      </c>
      <c r="BO228" s="675"/>
      <c r="BP228" s="675">
        <f t="shared" si="376"/>
        <v>69.528158844765343</v>
      </c>
      <c r="BQ228" s="165"/>
    </row>
    <row r="229" spans="1:84" x14ac:dyDescent="0.25">
      <c r="A229" s="741">
        <v>1</v>
      </c>
      <c r="B229" s="285" t="s">
        <v>361</v>
      </c>
      <c r="C229" s="140">
        <f>+D229+E229</f>
        <v>1260</v>
      </c>
      <c r="D229" s="256"/>
      <c r="E229" s="457">
        <v>1260</v>
      </c>
      <c r="F229" s="145">
        <f>+G229+AI229</f>
        <v>1167.087</v>
      </c>
      <c r="G229" s="145">
        <f>SUM(H229:AH229)</f>
        <v>0</v>
      </c>
      <c r="H229" s="141"/>
      <c r="I229" s="141"/>
      <c r="J229" s="141"/>
      <c r="K229" s="141"/>
      <c r="L229" s="141"/>
      <c r="M229" s="141"/>
      <c r="N229" s="141"/>
      <c r="O229" s="141"/>
      <c r="P229" s="141"/>
      <c r="Q229" s="141"/>
      <c r="R229" s="141"/>
      <c r="S229" s="141"/>
      <c r="T229" s="141"/>
      <c r="U229" s="141"/>
      <c r="V229" s="141"/>
      <c r="W229" s="141"/>
      <c r="X229" s="141"/>
      <c r="Y229" s="141"/>
      <c r="Z229" s="141"/>
      <c r="AA229" s="141"/>
      <c r="AB229" s="141"/>
      <c r="AC229" s="141"/>
      <c r="AD229" s="141"/>
      <c r="AE229" s="141"/>
      <c r="AF229" s="141"/>
      <c r="AG229" s="141"/>
      <c r="AH229" s="141"/>
      <c r="AI229" s="145">
        <f>SUM(AJ229:BM229)</f>
        <v>1167.087</v>
      </c>
      <c r="AJ229" s="141"/>
      <c r="AK229" s="141"/>
      <c r="AL229" s="141"/>
      <c r="AM229" s="141"/>
      <c r="AN229" s="141"/>
      <c r="AO229" s="141"/>
      <c r="AP229" s="141"/>
      <c r="AQ229" s="141"/>
      <c r="AR229" s="141"/>
      <c r="AS229" s="141"/>
      <c r="AT229" s="141"/>
      <c r="AU229" s="141"/>
      <c r="AV229" s="141"/>
      <c r="AW229" s="141"/>
      <c r="AX229" s="141"/>
      <c r="AY229" s="141"/>
      <c r="AZ229" s="141"/>
      <c r="BA229" s="141"/>
      <c r="BB229" s="141"/>
      <c r="BC229" s="141"/>
      <c r="BD229" s="141"/>
      <c r="BE229" s="141"/>
      <c r="BF229" s="141"/>
      <c r="BG229" s="141"/>
      <c r="BH229" s="141"/>
      <c r="BI229" s="141"/>
      <c r="BJ229" s="141"/>
      <c r="BK229" s="141">
        <v>1167.087</v>
      </c>
      <c r="BL229" s="141"/>
      <c r="BM229" s="141"/>
      <c r="BN229" s="674">
        <f t="shared" si="374"/>
        <v>92.625952380952384</v>
      </c>
      <c r="BO229" s="674"/>
      <c r="BP229" s="674">
        <f t="shared" si="376"/>
        <v>92.625952380952384</v>
      </c>
      <c r="BQ229" s="261"/>
    </row>
    <row r="230" spans="1:84" x14ac:dyDescent="0.25">
      <c r="A230" s="741">
        <v>2</v>
      </c>
      <c r="B230" s="285" t="s">
        <v>362</v>
      </c>
      <c r="C230" s="140">
        <f>+D230+E230</f>
        <v>1350</v>
      </c>
      <c r="D230" s="256"/>
      <c r="E230" s="457">
        <v>1350</v>
      </c>
      <c r="F230" s="145">
        <f>+G230+AI230</f>
        <v>135.72200000000001</v>
      </c>
      <c r="G230" s="145">
        <f>SUM(H230:AH230)</f>
        <v>0</v>
      </c>
      <c r="H230" s="141"/>
      <c r="I230" s="141"/>
      <c r="J230" s="141"/>
      <c r="K230" s="141"/>
      <c r="L230" s="141"/>
      <c r="M230" s="141"/>
      <c r="N230" s="141"/>
      <c r="O230" s="141"/>
      <c r="P230" s="141"/>
      <c r="Q230" s="141"/>
      <c r="R230" s="141"/>
      <c r="S230" s="141"/>
      <c r="T230" s="141"/>
      <c r="U230" s="141"/>
      <c r="V230" s="141"/>
      <c r="W230" s="141"/>
      <c r="X230" s="141"/>
      <c r="Y230" s="141"/>
      <c r="Z230" s="141"/>
      <c r="AA230" s="141"/>
      <c r="AB230" s="141"/>
      <c r="AC230" s="141"/>
      <c r="AD230" s="141"/>
      <c r="AE230" s="141"/>
      <c r="AF230" s="141"/>
      <c r="AG230" s="141"/>
      <c r="AH230" s="141"/>
      <c r="AI230" s="145">
        <f>SUM(AJ230:BM230)</f>
        <v>135.72200000000001</v>
      </c>
      <c r="AJ230" s="141"/>
      <c r="AK230" s="141"/>
      <c r="AL230" s="141"/>
      <c r="AM230" s="141"/>
      <c r="AN230" s="141"/>
      <c r="AO230" s="141"/>
      <c r="AP230" s="141"/>
      <c r="AQ230" s="141"/>
      <c r="AR230" s="141"/>
      <c r="AS230" s="141"/>
      <c r="AT230" s="141"/>
      <c r="AU230" s="141"/>
      <c r="AV230" s="141"/>
      <c r="AW230" s="141"/>
      <c r="AX230" s="141"/>
      <c r="AY230" s="141"/>
      <c r="AZ230" s="141"/>
      <c r="BA230" s="141"/>
      <c r="BB230" s="141"/>
      <c r="BC230" s="141"/>
      <c r="BD230" s="141"/>
      <c r="BE230" s="141"/>
      <c r="BF230" s="141"/>
      <c r="BG230" s="141"/>
      <c r="BH230" s="141"/>
      <c r="BI230" s="141"/>
      <c r="BJ230" s="141"/>
      <c r="BK230" s="141">
        <v>135.72200000000001</v>
      </c>
      <c r="BL230" s="141"/>
      <c r="BM230" s="141"/>
      <c r="BN230" s="674">
        <f t="shared" si="374"/>
        <v>10.053481481481482</v>
      </c>
      <c r="BO230" s="674"/>
      <c r="BP230" s="674">
        <f t="shared" si="376"/>
        <v>10.053481481481482</v>
      </c>
      <c r="BQ230" s="798"/>
    </row>
    <row r="231" spans="1:84" x14ac:dyDescent="0.25">
      <c r="A231" s="741">
        <v>3</v>
      </c>
      <c r="B231" s="243" t="s">
        <v>363</v>
      </c>
      <c r="C231" s="140">
        <f>+D231+E231</f>
        <v>1150</v>
      </c>
      <c r="D231" s="256"/>
      <c r="E231" s="257">
        <v>1150</v>
      </c>
      <c r="F231" s="145">
        <f>+G231+AI231</f>
        <v>1067.962</v>
      </c>
      <c r="G231" s="145">
        <f>SUM(H231:AH231)</f>
        <v>0</v>
      </c>
      <c r="H231" s="141"/>
      <c r="I231" s="141"/>
      <c r="J231" s="141"/>
      <c r="K231" s="141"/>
      <c r="L231" s="141"/>
      <c r="M231" s="141"/>
      <c r="N231" s="141"/>
      <c r="O231" s="141"/>
      <c r="P231" s="141"/>
      <c r="Q231" s="141"/>
      <c r="R231" s="141"/>
      <c r="S231" s="141"/>
      <c r="T231" s="141"/>
      <c r="U231" s="141"/>
      <c r="V231" s="141"/>
      <c r="W231" s="141"/>
      <c r="X231" s="141"/>
      <c r="Y231" s="141"/>
      <c r="Z231" s="141"/>
      <c r="AA231" s="141"/>
      <c r="AB231" s="141"/>
      <c r="AC231" s="141"/>
      <c r="AD231" s="141"/>
      <c r="AE231" s="141"/>
      <c r="AF231" s="141"/>
      <c r="AG231" s="141"/>
      <c r="AH231" s="141"/>
      <c r="AI231" s="145">
        <f>SUM(AJ231:BM231)</f>
        <v>1067.962</v>
      </c>
      <c r="AJ231" s="141"/>
      <c r="AK231" s="141"/>
      <c r="AL231" s="141"/>
      <c r="AM231" s="141"/>
      <c r="AN231" s="141"/>
      <c r="AO231" s="141"/>
      <c r="AP231" s="141"/>
      <c r="AQ231" s="141"/>
      <c r="AR231" s="141"/>
      <c r="AS231" s="141"/>
      <c r="AT231" s="141"/>
      <c r="AU231" s="141"/>
      <c r="AV231" s="141"/>
      <c r="AW231" s="141"/>
      <c r="AX231" s="141"/>
      <c r="AY231" s="141"/>
      <c r="AZ231" s="141"/>
      <c r="BA231" s="141"/>
      <c r="BB231" s="141"/>
      <c r="BC231" s="141"/>
      <c r="BD231" s="141"/>
      <c r="BE231" s="141"/>
      <c r="BF231" s="141"/>
      <c r="BG231" s="141"/>
      <c r="BH231" s="141"/>
      <c r="BI231" s="141"/>
      <c r="BJ231" s="141"/>
      <c r="BK231" s="141">
        <v>1067.962</v>
      </c>
      <c r="BL231" s="141"/>
      <c r="BM231" s="141"/>
      <c r="BN231" s="674">
        <f t="shared" si="374"/>
        <v>92.866260869565224</v>
      </c>
      <c r="BO231" s="674"/>
      <c r="BP231" s="674">
        <f t="shared" si="376"/>
        <v>92.866260869565224</v>
      </c>
      <c r="BQ231" s="798"/>
    </row>
    <row r="232" spans="1:84" x14ac:dyDescent="0.25">
      <c r="A232" s="741">
        <v>4</v>
      </c>
      <c r="B232" s="243" t="s">
        <v>364</v>
      </c>
      <c r="C232" s="140">
        <f>+D232+E232</f>
        <v>1226</v>
      </c>
      <c r="D232" s="256"/>
      <c r="E232" s="257">
        <v>1226</v>
      </c>
      <c r="F232" s="145">
        <f>+G232+AI232</f>
        <v>1095.903</v>
      </c>
      <c r="G232" s="145">
        <f>SUM(H232:AH232)</f>
        <v>0</v>
      </c>
      <c r="H232" s="141"/>
      <c r="I232" s="141"/>
      <c r="J232" s="141"/>
      <c r="K232" s="141"/>
      <c r="L232" s="141"/>
      <c r="M232" s="141"/>
      <c r="N232" s="141"/>
      <c r="O232" s="141"/>
      <c r="P232" s="141"/>
      <c r="Q232" s="141"/>
      <c r="R232" s="141"/>
      <c r="S232" s="141"/>
      <c r="T232" s="141"/>
      <c r="U232" s="141"/>
      <c r="V232" s="141"/>
      <c r="W232" s="141"/>
      <c r="X232" s="141"/>
      <c r="Y232" s="141"/>
      <c r="Z232" s="141"/>
      <c r="AA232" s="141"/>
      <c r="AB232" s="141"/>
      <c r="AC232" s="141"/>
      <c r="AD232" s="141"/>
      <c r="AE232" s="141"/>
      <c r="AF232" s="141"/>
      <c r="AG232" s="141"/>
      <c r="AH232" s="141"/>
      <c r="AI232" s="145">
        <f>SUM(AJ232:BM232)</f>
        <v>1095.903</v>
      </c>
      <c r="AJ232" s="141"/>
      <c r="AK232" s="141"/>
      <c r="AL232" s="141"/>
      <c r="AM232" s="141"/>
      <c r="AN232" s="141"/>
      <c r="AO232" s="141"/>
      <c r="AP232" s="141"/>
      <c r="AQ232" s="141"/>
      <c r="AR232" s="141"/>
      <c r="AS232" s="141"/>
      <c r="AT232" s="141"/>
      <c r="AU232" s="141"/>
      <c r="AV232" s="141"/>
      <c r="AW232" s="141"/>
      <c r="AX232" s="141"/>
      <c r="AY232" s="141"/>
      <c r="AZ232" s="141"/>
      <c r="BA232" s="141"/>
      <c r="BB232" s="141"/>
      <c r="BC232" s="141"/>
      <c r="BD232" s="141"/>
      <c r="BE232" s="141"/>
      <c r="BF232" s="141"/>
      <c r="BG232" s="141"/>
      <c r="BH232" s="141"/>
      <c r="BI232" s="141"/>
      <c r="BJ232" s="141"/>
      <c r="BK232" s="141">
        <v>1095.903</v>
      </c>
      <c r="BL232" s="141"/>
      <c r="BM232" s="141"/>
      <c r="BN232" s="674">
        <f t="shared" ref="BN232:BN308" si="400">+F232/C232*100</f>
        <v>89.388499184339324</v>
      </c>
      <c r="BO232" s="674"/>
      <c r="BP232" s="674">
        <f t="shared" ref="BP232:BP308" si="401">+AI232/E232*100</f>
        <v>89.388499184339324</v>
      </c>
      <c r="BQ232" s="799"/>
    </row>
    <row r="233" spans="1:84" s="131" customFormat="1" x14ac:dyDescent="0.25">
      <c r="A233" s="715">
        <v>3</v>
      </c>
      <c r="B233" s="751" t="s">
        <v>638</v>
      </c>
      <c r="C233" s="271">
        <f t="shared" ref="C233:BM233" si="402">+C234</f>
        <v>172.655</v>
      </c>
      <c r="D233" s="271">
        <f t="shared" si="402"/>
        <v>0</v>
      </c>
      <c r="E233" s="271">
        <f t="shared" si="402"/>
        <v>172.655</v>
      </c>
      <c r="F233" s="271">
        <f t="shared" si="402"/>
        <v>0</v>
      </c>
      <c r="G233" s="271">
        <f t="shared" si="402"/>
        <v>0</v>
      </c>
      <c r="H233" s="271">
        <f t="shared" si="402"/>
        <v>0</v>
      </c>
      <c r="I233" s="271">
        <f t="shared" si="402"/>
        <v>0</v>
      </c>
      <c r="J233" s="271">
        <f t="shared" si="402"/>
        <v>0</v>
      </c>
      <c r="K233" s="271">
        <f t="shared" si="402"/>
        <v>0</v>
      </c>
      <c r="L233" s="271">
        <f t="shared" si="402"/>
        <v>0</v>
      </c>
      <c r="M233" s="271">
        <f t="shared" si="402"/>
        <v>0</v>
      </c>
      <c r="N233" s="271">
        <f t="shared" si="402"/>
        <v>0</v>
      </c>
      <c r="O233" s="271">
        <f t="shared" si="402"/>
        <v>0</v>
      </c>
      <c r="P233" s="271">
        <f t="shared" si="402"/>
        <v>0</v>
      </c>
      <c r="Q233" s="271">
        <f t="shared" si="402"/>
        <v>0</v>
      </c>
      <c r="R233" s="271">
        <f t="shared" si="402"/>
        <v>0</v>
      </c>
      <c r="S233" s="271">
        <f t="shared" si="402"/>
        <v>0</v>
      </c>
      <c r="T233" s="271">
        <f t="shared" si="402"/>
        <v>0</v>
      </c>
      <c r="U233" s="271">
        <f t="shared" si="402"/>
        <v>0</v>
      </c>
      <c r="V233" s="271">
        <f t="shared" si="402"/>
        <v>0</v>
      </c>
      <c r="W233" s="271">
        <f t="shared" si="402"/>
        <v>0</v>
      </c>
      <c r="X233" s="271">
        <f t="shared" si="402"/>
        <v>0</v>
      </c>
      <c r="Y233" s="271">
        <f t="shared" si="402"/>
        <v>0</v>
      </c>
      <c r="Z233" s="271">
        <f t="shared" si="402"/>
        <v>0</v>
      </c>
      <c r="AA233" s="271">
        <f t="shared" si="402"/>
        <v>0</v>
      </c>
      <c r="AB233" s="271">
        <f t="shared" si="402"/>
        <v>0</v>
      </c>
      <c r="AC233" s="271">
        <f t="shared" si="402"/>
        <v>0</v>
      </c>
      <c r="AD233" s="271">
        <f t="shared" si="402"/>
        <v>0</v>
      </c>
      <c r="AE233" s="271">
        <f t="shared" si="402"/>
        <v>0</v>
      </c>
      <c r="AF233" s="271">
        <f t="shared" si="402"/>
        <v>0</v>
      </c>
      <c r="AG233" s="271">
        <f t="shared" si="402"/>
        <v>0</v>
      </c>
      <c r="AH233" s="271">
        <f t="shared" si="402"/>
        <v>0</v>
      </c>
      <c r="AI233" s="271">
        <f t="shared" si="402"/>
        <v>0</v>
      </c>
      <c r="AJ233" s="271">
        <f t="shared" si="402"/>
        <v>0</v>
      </c>
      <c r="AK233" s="271">
        <f t="shared" si="402"/>
        <v>0</v>
      </c>
      <c r="AL233" s="271">
        <f t="shared" si="402"/>
        <v>0</v>
      </c>
      <c r="AM233" s="271">
        <f t="shared" si="402"/>
        <v>0</v>
      </c>
      <c r="AN233" s="271">
        <f t="shared" si="402"/>
        <v>0</v>
      </c>
      <c r="AO233" s="271">
        <f t="shared" si="402"/>
        <v>0</v>
      </c>
      <c r="AP233" s="271">
        <f t="shared" si="402"/>
        <v>0</v>
      </c>
      <c r="AQ233" s="271">
        <f t="shared" si="402"/>
        <v>0</v>
      </c>
      <c r="AR233" s="271">
        <f t="shared" si="402"/>
        <v>0</v>
      </c>
      <c r="AS233" s="271">
        <f t="shared" si="402"/>
        <v>0</v>
      </c>
      <c r="AT233" s="271">
        <f t="shared" si="402"/>
        <v>0</v>
      </c>
      <c r="AU233" s="271">
        <f t="shared" si="402"/>
        <v>0</v>
      </c>
      <c r="AV233" s="271">
        <f t="shared" si="402"/>
        <v>0</v>
      </c>
      <c r="AW233" s="271">
        <f t="shared" si="402"/>
        <v>0</v>
      </c>
      <c r="AX233" s="271">
        <f t="shared" si="402"/>
        <v>0</v>
      </c>
      <c r="AY233" s="271">
        <f t="shared" si="402"/>
        <v>0</v>
      </c>
      <c r="AZ233" s="271">
        <f t="shared" si="402"/>
        <v>0</v>
      </c>
      <c r="BA233" s="271">
        <f t="shared" si="402"/>
        <v>0</v>
      </c>
      <c r="BB233" s="271">
        <f t="shared" si="402"/>
        <v>0</v>
      </c>
      <c r="BC233" s="271">
        <f t="shared" si="402"/>
        <v>0</v>
      </c>
      <c r="BD233" s="271">
        <f t="shared" si="402"/>
        <v>0</v>
      </c>
      <c r="BE233" s="271">
        <f t="shared" si="402"/>
        <v>0</v>
      </c>
      <c r="BF233" s="271">
        <f t="shared" si="402"/>
        <v>0</v>
      </c>
      <c r="BG233" s="271">
        <f t="shared" si="402"/>
        <v>0</v>
      </c>
      <c r="BH233" s="271">
        <f t="shared" si="402"/>
        <v>0</v>
      </c>
      <c r="BI233" s="271">
        <f t="shared" si="402"/>
        <v>0</v>
      </c>
      <c r="BJ233" s="271">
        <f t="shared" si="402"/>
        <v>0</v>
      </c>
      <c r="BK233" s="271">
        <f t="shared" si="402"/>
        <v>0</v>
      </c>
      <c r="BL233" s="271">
        <f t="shared" si="402"/>
        <v>0</v>
      </c>
      <c r="BM233" s="271">
        <f t="shared" si="402"/>
        <v>0</v>
      </c>
      <c r="BN233" s="675">
        <f t="shared" si="400"/>
        <v>0</v>
      </c>
      <c r="BO233" s="675"/>
      <c r="BP233" s="675">
        <f t="shared" si="401"/>
        <v>0</v>
      </c>
      <c r="BQ233" s="177"/>
      <c r="BR233" s="130"/>
      <c r="BS233" s="130"/>
      <c r="BT233" s="130"/>
      <c r="BU233" s="130"/>
      <c r="BV233" s="130"/>
      <c r="BW233" s="130"/>
      <c r="BX233" s="130"/>
      <c r="BY233" s="130"/>
      <c r="BZ233" s="130"/>
      <c r="CA233" s="130"/>
      <c r="CB233" s="130"/>
      <c r="CC233" s="130"/>
      <c r="CD233" s="130"/>
      <c r="CE233" s="130"/>
      <c r="CF233" s="130"/>
    </row>
    <row r="234" spans="1:84" s="131" customFormat="1" ht="30" x14ac:dyDescent="0.25">
      <c r="A234" s="159" t="s">
        <v>6</v>
      </c>
      <c r="B234" s="752" t="s">
        <v>639</v>
      </c>
      <c r="C234" s="140">
        <f>+D234+E234</f>
        <v>172.655</v>
      </c>
      <c r="D234" s="140"/>
      <c r="E234" s="141">
        <f>+E235</f>
        <v>172.655</v>
      </c>
      <c r="F234" s="145">
        <f>+G234+AI234</f>
        <v>0</v>
      </c>
      <c r="G234" s="145">
        <f>SUM(H234:AH234)</f>
        <v>0</v>
      </c>
      <c r="H234" s="150"/>
      <c r="I234" s="150"/>
      <c r="J234" s="150"/>
      <c r="K234" s="150"/>
      <c r="L234" s="150"/>
      <c r="M234" s="150"/>
      <c r="N234" s="151"/>
      <c r="O234" s="150"/>
      <c r="P234" s="150"/>
      <c r="Q234" s="150"/>
      <c r="R234" s="150"/>
      <c r="S234" s="150"/>
      <c r="T234" s="150"/>
      <c r="U234" s="150"/>
      <c r="V234" s="150"/>
      <c r="W234" s="150"/>
      <c r="X234" s="150"/>
      <c r="Y234" s="150"/>
      <c r="Z234" s="150"/>
      <c r="AA234" s="150"/>
      <c r="AB234" s="150"/>
      <c r="AC234" s="150"/>
      <c r="AD234" s="150"/>
      <c r="AE234" s="150"/>
      <c r="AF234" s="150"/>
      <c r="AG234" s="150"/>
      <c r="AH234" s="150"/>
      <c r="AI234" s="145">
        <f>SUM(AJ234:BM234)</f>
        <v>0</v>
      </c>
      <c r="AJ234" s="150"/>
      <c r="AK234" s="150"/>
      <c r="AL234" s="150"/>
      <c r="AM234" s="150"/>
      <c r="AN234" s="150"/>
      <c r="AO234" s="150"/>
      <c r="AP234" s="150"/>
      <c r="AQ234" s="150"/>
      <c r="AR234" s="150"/>
      <c r="AS234" s="150"/>
      <c r="AT234" s="150"/>
      <c r="AU234" s="150"/>
      <c r="AV234" s="150"/>
      <c r="AW234" s="150"/>
      <c r="AX234" s="150"/>
      <c r="AY234" s="150"/>
      <c r="AZ234" s="150"/>
      <c r="BA234" s="150"/>
      <c r="BB234" s="150"/>
      <c r="BC234" s="150"/>
      <c r="BD234" s="150"/>
      <c r="BE234" s="150"/>
      <c r="BF234" s="150"/>
      <c r="BG234" s="150"/>
      <c r="BH234" s="150"/>
      <c r="BI234" s="150"/>
      <c r="BJ234" s="150"/>
      <c r="BK234" s="150"/>
      <c r="BL234" s="150"/>
      <c r="BM234" s="150"/>
      <c r="BN234" s="674">
        <f t="shared" si="400"/>
        <v>0</v>
      </c>
      <c r="BO234" s="674"/>
      <c r="BP234" s="674">
        <f t="shared" si="401"/>
        <v>0</v>
      </c>
      <c r="BQ234" s="177"/>
      <c r="BR234" s="130"/>
      <c r="BS234" s="130"/>
      <c r="BT234" s="130"/>
      <c r="BU234" s="130"/>
      <c r="BV234" s="130"/>
      <c r="BW234" s="130"/>
      <c r="BX234" s="130"/>
      <c r="BY234" s="130"/>
      <c r="BZ234" s="130"/>
      <c r="CA234" s="130"/>
      <c r="CB234" s="130"/>
      <c r="CC234" s="130"/>
      <c r="CD234" s="130"/>
      <c r="CE234" s="130"/>
      <c r="CF234" s="130"/>
    </row>
    <row r="235" spans="1:84" s="131" customFormat="1" x14ac:dyDescent="0.25">
      <c r="A235" s="159"/>
      <c r="B235" s="753" t="s">
        <v>337</v>
      </c>
      <c r="C235" s="140">
        <f>+D235+E235</f>
        <v>172.655</v>
      </c>
      <c r="D235" s="151"/>
      <c r="E235" s="721">
        <v>172.655</v>
      </c>
      <c r="F235" s="145">
        <f>+G235+AI235</f>
        <v>0</v>
      </c>
      <c r="G235" s="145">
        <f>SUM(H235:AH235)</f>
        <v>0</v>
      </c>
      <c r="H235" s="150"/>
      <c r="I235" s="150"/>
      <c r="J235" s="150"/>
      <c r="K235" s="150"/>
      <c r="L235" s="150"/>
      <c r="M235" s="150"/>
      <c r="N235" s="151"/>
      <c r="O235" s="150"/>
      <c r="P235" s="150"/>
      <c r="Q235" s="150"/>
      <c r="R235" s="150"/>
      <c r="S235" s="150"/>
      <c r="T235" s="150"/>
      <c r="U235" s="150"/>
      <c r="V235" s="150"/>
      <c r="W235" s="150"/>
      <c r="X235" s="150"/>
      <c r="Y235" s="150"/>
      <c r="Z235" s="150"/>
      <c r="AA235" s="150"/>
      <c r="AB235" s="150"/>
      <c r="AC235" s="150"/>
      <c r="AD235" s="150"/>
      <c r="AE235" s="150"/>
      <c r="AF235" s="150"/>
      <c r="AG235" s="150"/>
      <c r="AH235" s="150"/>
      <c r="AI235" s="145">
        <f>SUM(AJ235:BM235)</f>
        <v>0</v>
      </c>
      <c r="AJ235" s="150"/>
      <c r="AK235" s="150"/>
      <c r="AL235" s="150"/>
      <c r="AM235" s="150"/>
      <c r="AN235" s="150"/>
      <c r="AO235" s="150"/>
      <c r="AP235" s="150"/>
      <c r="AQ235" s="150"/>
      <c r="AR235" s="150"/>
      <c r="AS235" s="150"/>
      <c r="AT235" s="150"/>
      <c r="AU235" s="150"/>
      <c r="AV235" s="150"/>
      <c r="AW235" s="150"/>
      <c r="AX235" s="150"/>
      <c r="AY235" s="150"/>
      <c r="AZ235" s="150"/>
      <c r="BA235" s="150"/>
      <c r="BB235" s="150"/>
      <c r="BC235" s="150"/>
      <c r="BD235" s="150"/>
      <c r="BE235" s="150"/>
      <c r="BF235" s="150"/>
      <c r="BG235" s="150"/>
      <c r="BH235" s="150"/>
      <c r="BI235" s="150"/>
      <c r="BJ235" s="150"/>
      <c r="BK235" s="150"/>
      <c r="BL235" s="150"/>
      <c r="BM235" s="150"/>
      <c r="BN235" s="674">
        <f t="shared" si="400"/>
        <v>0</v>
      </c>
      <c r="BO235" s="674"/>
      <c r="BP235" s="674">
        <f t="shared" si="401"/>
        <v>0</v>
      </c>
      <c r="BQ235" s="177"/>
      <c r="BR235" s="130"/>
      <c r="BS235" s="130"/>
      <c r="BT235" s="130"/>
      <c r="BU235" s="130"/>
      <c r="BV235" s="130"/>
      <c r="BW235" s="130"/>
      <c r="BX235" s="130"/>
      <c r="BY235" s="130"/>
      <c r="BZ235" s="130"/>
      <c r="CA235" s="130"/>
      <c r="CB235" s="130"/>
      <c r="CC235" s="130"/>
      <c r="CD235" s="130"/>
      <c r="CE235" s="130"/>
      <c r="CF235" s="130"/>
    </row>
    <row r="236" spans="1:84" s="3" customFormat="1" ht="14.25" x14ac:dyDescent="0.2">
      <c r="A236" s="154" t="s">
        <v>673</v>
      </c>
      <c r="B236" s="161" t="s">
        <v>344</v>
      </c>
      <c r="C236" s="142">
        <f>+C237+C243+C255</f>
        <v>10736.371999999998</v>
      </c>
      <c r="D236" s="142">
        <f t="shared" ref="D236:BM236" si="403">+D237+D243+D255</f>
        <v>1286.905</v>
      </c>
      <c r="E236" s="142">
        <f t="shared" si="403"/>
        <v>9449.4669999999987</v>
      </c>
      <c r="F236" s="142">
        <f t="shared" si="403"/>
        <v>4423.2110000000002</v>
      </c>
      <c r="G236" s="142">
        <f t="shared" si="403"/>
        <v>1200.711</v>
      </c>
      <c r="H236" s="142">
        <f t="shared" si="403"/>
        <v>0</v>
      </c>
      <c r="I236" s="142">
        <f t="shared" si="403"/>
        <v>0</v>
      </c>
      <c r="J236" s="142">
        <f t="shared" si="403"/>
        <v>0</v>
      </c>
      <c r="K236" s="142">
        <f t="shared" si="403"/>
        <v>973.95</v>
      </c>
      <c r="L236" s="142">
        <f t="shared" si="403"/>
        <v>0</v>
      </c>
      <c r="M236" s="142">
        <f t="shared" si="403"/>
        <v>0</v>
      </c>
      <c r="N236" s="142">
        <f t="shared" si="403"/>
        <v>96.567999999999998</v>
      </c>
      <c r="O236" s="142">
        <f t="shared" si="403"/>
        <v>0</v>
      </c>
      <c r="P236" s="142">
        <f t="shared" si="403"/>
        <v>0</v>
      </c>
      <c r="Q236" s="142">
        <f t="shared" si="403"/>
        <v>0</v>
      </c>
      <c r="R236" s="142">
        <f t="shared" si="403"/>
        <v>62.355000000000004</v>
      </c>
      <c r="S236" s="142">
        <f t="shared" si="403"/>
        <v>50.238</v>
      </c>
      <c r="T236" s="142">
        <f t="shared" si="403"/>
        <v>0</v>
      </c>
      <c r="U236" s="142">
        <f t="shared" si="403"/>
        <v>0</v>
      </c>
      <c r="V236" s="142">
        <f>+V237+V243+V255</f>
        <v>0</v>
      </c>
      <c r="W236" s="142">
        <f>+W237+W243+W255</f>
        <v>17.600000000000001</v>
      </c>
      <c r="X236" s="142">
        <f>+X237+X243+X255</f>
        <v>0</v>
      </c>
      <c r="Y236" s="142">
        <f t="shared" ref="Y236:AG236" si="404">+Y237+Y243+Y255</f>
        <v>0</v>
      </c>
      <c r="Z236" s="142">
        <f t="shared" si="404"/>
        <v>0</v>
      </c>
      <c r="AA236" s="142">
        <f t="shared" si="404"/>
        <v>0</v>
      </c>
      <c r="AB236" s="142">
        <f t="shared" si="404"/>
        <v>0</v>
      </c>
      <c r="AC236" s="142">
        <f t="shared" si="404"/>
        <v>0</v>
      </c>
      <c r="AD236" s="142">
        <f t="shared" si="404"/>
        <v>0</v>
      </c>
      <c r="AE236" s="142">
        <f t="shared" si="404"/>
        <v>0</v>
      </c>
      <c r="AF236" s="142">
        <f t="shared" si="404"/>
        <v>0</v>
      </c>
      <c r="AG236" s="142">
        <f t="shared" si="404"/>
        <v>0</v>
      </c>
      <c r="AH236" s="142">
        <f t="shared" si="403"/>
        <v>0</v>
      </c>
      <c r="AI236" s="142">
        <f t="shared" si="403"/>
        <v>3222.5</v>
      </c>
      <c r="AJ236" s="142">
        <f t="shared" si="403"/>
        <v>0</v>
      </c>
      <c r="AK236" s="142">
        <f t="shared" si="403"/>
        <v>0</v>
      </c>
      <c r="AL236" s="142">
        <f t="shared" si="403"/>
        <v>0</v>
      </c>
      <c r="AM236" s="142">
        <f t="shared" si="403"/>
        <v>0</v>
      </c>
      <c r="AN236" s="142">
        <f t="shared" si="403"/>
        <v>909.53499999999997</v>
      </c>
      <c r="AO236" s="142">
        <f t="shared" si="403"/>
        <v>0</v>
      </c>
      <c r="AP236" s="142">
        <f t="shared" si="403"/>
        <v>0</v>
      </c>
      <c r="AQ236" s="142">
        <f t="shared" si="403"/>
        <v>0</v>
      </c>
      <c r="AR236" s="142">
        <f t="shared" si="403"/>
        <v>0</v>
      </c>
      <c r="AS236" s="142">
        <f t="shared" si="403"/>
        <v>0</v>
      </c>
      <c r="AT236" s="142">
        <f t="shared" si="403"/>
        <v>0</v>
      </c>
      <c r="AU236" s="142">
        <f t="shared" si="403"/>
        <v>0</v>
      </c>
      <c r="AV236" s="142">
        <f t="shared" si="403"/>
        <v>0</v>
      </c>
      <c r="AW236" s="142">
        <f t="shared" si="403"/>
        <v>0</v>
      </c>
      <c r="AX236" s="142">
        <f>+AX237+AX243+AX255</f>
        <v>0</v>
      </c>
      <c r="AY236" s="142">
        <f>+AY237+AY243+AY255</f>
        <v>0</v>
      </c>
      <c r="AZ236" s="142">
        <f>+AZ237+AZ243+AZ255</f>
        <v>0</v>
      </c>
      <c r="BA236" s="142">
        <f>+BA237+BA243+BA255</f>
        <v>0</v>
      </c>
      <c r="BB236" s="142">
        <f>+BB237+BB243+BB255</f>
        <v>0</v>
      </c>
      <c r="BC236" s="142">
        <f t="shared" ref="BC236:BL236" si="405">+BC237+BC243+BC255</f>
        <v>0</v>
      </c>
      <c r="BD236" s="142">
        <f t="shared" si="405"/>
        <v>2312.9650000000001</v>
      </c>
      <c r="BE236" s="142">
        <f t="shared" si="405"/>
        <v>0</v>
      </c>
      <c r="BF236" s="142">
        <f t="shared" si="405"/>
        <v>0</v>
      </c>
      <c r="BG236" s="142">
        <f t="shared" si="405"/>
        <v>0</v>
      </c>
      <c r="BH236" s="142">
        <f t="shared" si="405"/>
        <v>0</v>
      </c>
      <c r="BI236" s="142">
        <f t="shared" si="405"/>
        <v>0</v>
      </c>
      <c r="BJ236" s="142">
        <f t="shared" si="405"/>
        <v>0</v>
      </c>
      <c r="BK236" s="142">
        <f t="shared" si="405"/>
        <v>0</v>
      </c>
      <c r="BL236" s="142">
        <f t="shared" si="405"/>
        <v>0</v>
      </c>
      <c r="BM236" s="142">
        <f t="shared" si="403"/>
        <v>0</v>
      </c>
      <c r="BN236" s="757">
        <f t="shared" si="400"/>
        <v>41.198376881874076</v>
      </c>
      <c r="BO236" s="727">
        <f>+G236/D236*100</f>
        <v>93.302225105971303</v>
      </c>
      <c r="BP236" s="727">
        <f t="shared" si="401"/>
        <v>34.102452551027483</v>
      </c>
      <c r="BQ236" s="155"/>
      <c r="BR236" s="124"/>
      <c r="BS236" s="124"/>
      <c r="BT236" s="124"/>
      <c r="BU236" s="124"/>
      <c r="BV236" s="124"/>
      <c r="BW236" s="124"/>
      <c r="BX236" s="124"/>
      <c r="BY236" s="124"/>
      <c r="BZ236" s="124"/>
      <c r="CA236" s="124"/>
      <c r="CB236" s="124"/>
      <c r="CC236" s="124"/>
      <c r="CD236" s="124"/>
      <c r="CE236" s="124"/>
      <c r="CF236" s="124"/>
    </row>
    <row r="237" spans="1:84" x14ac:dyDescent="0.25">
      <c r="A237" s="156">
        <v>1</v>
      </c>
      <c r="B237" s="157" t="s">
        <v>50</v>
      </c>
      <c r="C237" s="176">
        <f>+C238+C241</f>
        <v>2286.1379999999999</v>
      </c>
      <c r="D237" s="176">
        <f>+D238+D241</f>
        <v>16.138000000000002</v>
      </c>
      <c r="E237" s="176">
        <f>+E238+E241</f>
        <v>2270</v>
      </c>
      <c r="F237" s="176">
        <f>+F238+F241</f>
        <v>11.875</v>
      </c>
      <c r="G237" s="176">
        <f>+G238+G241</f>
        <v>11.875</v>
      </c>
      <c r="H237" s="176">
        <f t="shared" ref="H237:O237" si="406">+H238+H241</f>
        <v>0</v>
      </c>
      <c r="I237" s="176">
        <f t="shared" si="406"/>
        <v>0</v>
      </c>
      <c r="J237" s="176">
        <f t="shared" si="406"/>
        <v>0</v>
      </c>
      <c r="K237" s="176">
        <f t="shared" si="406"/>
        <v>0</v>
      </c>
      <c r="L237" s="176">
        <f t="shared" si="406"/>
        <v>0</v>
      </c>
      <c r="M237" s="176">
        <f t="shared" si="406"/>
        <v>0</v>
      </c>
      <c r="N237" s="176">
        <f t="shared" si="406"/>
        <v>0</v>
      </c>
      <c r="O237" s="176">
        <f t="shared" si="406"/>
        <v>0</v>
      </c>
      <c r="P237" s="176">
        <f t="shared" ref="P237:AI237" si="407">+P238+P241</f>
        <v>0</v>
      </c>
      <c r="Q237" s="176">
        <f t="shared" si="407"/>
        <v>0</v>
      </c>
      <c r="R237" s="176">
        <f t="shared" si="407"/>
        <v>0</v>
      </c>
      <c r="S237" s="176">
        <f t="shared" si="407"/>
        <v>11.875</v>
      </c>
      <c r="T237" s="176">
        <f>+T238+T241</f>
        <v>0</v>
      </c>
      <c r="U237" s="176">
        <f>+U238+U241</f>
        <v>0</v>
      </c>
      <c r="V237" s="176">
        <f>+V238+V241</f>
        <v>0</v>
      </c>
      <c r="W237" s="176">
        <f>+W238+W241</f>
        <v>0</v>
      </c>
      <c r="X237" s="176">
        <f>+X238+X241</f>
        <v>0</v>
      </c>
      <c r="Y237" s="176">
        <f t="shared" ref="Y237:AG237" si="408">+Y238+Y241</f>
        <v>0</v>
      </c>
      <c r="Z237" s="176">
        <f t="shared" si="408"/>
        <v>0</v>
      </c>
      <c r="AA237" s="176">
        <f t="shared" si="408"/>
        <v>0</v>
      </c>
      <c r="AB237" s="176">
        <f t="shared" si="408"/>
        <v>0</v>
      </c>
      <c r="AC237" s="176">
        <f t="shared" si="408"/>
        <v>0</v>
      </c>
      <c r="AD237" s="176">
        <f t="shared" si="408"/>
        <v>0</v>
      </c>
      <c r="AE237" s="176">
        <f t="shared" si="408"/>
        <v>0</v>
      </c>
      <c r="AF237" s="176">
        <f t="shared" si="408"/>
        <v>0</v>
      </c>
      <c r="AG237" s="176">
        <f t="shared" si="408"/>
        <v>0</v>
      </c>
      <c r="AH237" s="176">
        <f t="shared" si="407"/>
        <v>0</v>
      </c>
      <c r="AI237" s="176">
        <f t="shared" si="407"/>
        <v>0</v>
      </c>
      <c r="AJ237" s="176">
        <f t="shared" ref="AJ237:AQ237" si="409">+AJ238+AJ241</f>
        <v>0</v>
      </c>
      <c r="AK237" s="176">
        <f t="shared" si="409"/>
        <v>0</v>
      </c>
      <c r="AL237" s="176">
        <f t="shared" si="409"/>
        <v>0</v>
      </c>
      <c r="AM237" s="176">
        <f t="shared" si="409"/>
        <v>0</v>
      </c>
      <c r="AN237" s="176">
        <f t="shared" si="409"/>
        <v>0</v>
      </c>
      <c r="AO237" s="176">
        <f t="shared" si="409"/>
        <v>0</v>
      </c>
      <c r="AP237" s="176">
        <f t="shared" si="409"/>
        <v>0</v>
      </c>
      <c r="AQ237" s="176">
        <f t="shared" si="409"/>
        <v>0</v>
      </c>
      <c r="AR237" s="176">
        <f t="shared" ref="AR237:BM237" si="410">+AR238+AR241</f>
        <v>0</v>
      </c>
      <c r="AS237" s="176">
        <f t="shared" si="410"/>
        <v>0</v>
      </c>
      <c r="AT237" s="176">
        <f t="shared" si="410"/>
        <v>0</v>
      </c>
      <c r="AU237" s="176">
        <f t="shared" si="410"/>
        <v>0</v>
      </c>
      <c r="AV237" s="176">
        <f t="shared" si="410"/>
        <v>0</v>
      </c>
      <c r="AW237" s="176">
        <f t="shared" si="410"/>
        <v>0</v>
      </c>
      <c r="AX237" s="176">
        <f t="shared" si="410"/>
        <v>0</v>
      </c>
      <c r="AY237" s="176">
        <f t="shared" si="410"/>
        <v>0</v>
      </c>
      <c r="AZ237" s="176">
        <f t="shared" si="410"/>
        <v>0</v>
      </c>
      <c r="BA237" s="176">
        <f t="shared" si="410"/>
        <v>0</v>
      </c>
      <c r="BB237" s="176">
        <f t="shared" si="410"/>
        <v>0</v>
      </c>
      <c r="BC237" s="176">
        <f t="shared" ref="BC237:BL237" si="411">+BC238+BC241</f>
        <v>0</v>
      </c>
      <c r="BD237" s="176">
        <f t="shared" si="411"/>
        <v>0</v>
      </c>
      <c r="BE237" s="176">
        <f t="shared" si="411"/>
        <v>0</v>
      </c>
      <c r="BF237" s="176">
        <f t="shared" si="411"/>
        <v>0</v>
      </c>
      <c r="BG237" s="176">
        <f t="shared" si="411"/>
        <v>0</v>
      </c>
      <c r="BH237" s="176">
        <f t="shared" si="411"/>
        <v>0</v>
      </c>
      <c r="BI237" s="176">
        <f t="shared" si="411"/>
        <v>0</v>
      </c>
      <c r="BJ237" s="176">
        <f t="shared" si="411"/>
        <v>0</v>
      </c>
      <c r="BK237" s="176">
        <f t="shared" si="411"/>
        <v>0</v>
      </c>
      <c r="BL237" s="176">
        <f t="shared" si="411"/>
        <v>0</v>
      </c>
      <c r="BM237" s="176">
        <f t="shared" si="410"/>
        <v>0</v>
      </c>
      <c r="BN237" s="675">
        <f t="shared" si="400"/>
        <v>0.5194349597443374</v>
      </c>
      <c r="BO237" s="675">
        <f>+G237/D237*100</f>
        <v>73.584087247490388</v>
      </c>
      <c r="BP237" s="675">
        <f t="shared" si="401"/>
        <v>0</v>
      </c>
      <c r="BQ237" s="165"/>
    </row>
    <row r="238" spans="1:84" x14ac:dyDescent="0.25">
      <c r="A238" s="7" t="s">
        <v>6</v>
      </c>
      <c r="B238" s="180" t="s">
        <v>26</v>
      </c>
      <c r="C238" s="176">
        <f>SUM(C239:C240)</f>
        <v>1898.1379999999999</v>
      </c>
      <c r="D238" s="176">
        <f>SUM(D239:D240)</f>
        <v>16.138000000000002</v>
      </c>
      <c r="E238" s="176">
        <f>SUM(E239:E240)</f>
        <v>1882</v>
      </c>
      <c r="F238" s="176">
        <f>SUM(F239:F240)</f>
        <v>11.875</v>
      </c>
      <c r="G238" s="176">
        <f>SUM(G239:G240)</f>
        <v>11.875</v>
      </c>
      <c r="H238" s="176">
        <f t="shared" ref="H238:O238" si="412">SUM(H239:H240)</f>
        <v>0</v>
      </c>
      <c r="I238" s="176">
        <f t="shared" si="412"/>
        <v>0</v>
      </c>
      <c r="J238" s="176">
        <f t="shared" si="412"/>
        <v>0</v>
      </c>
      <c r="K238" s="176">
        <f t="shared" si="412"/>
        <v>0</v>
      </c>
      <c r="L238" s="176">
        <f t="shared" si="412"/>
        <v>0</v>
      </c>
      <c r="M238" s="176">
        <f t="shared" si="412"/>
        <v>0</v>
      </c>
      <c r="N238" s="176">
        <f t="shared" si="412"/>
        <v>0</v>
      </c>
      <c r="O238" s="176">
        <f t="shared" si="412"/>
        <v>0</v>
      </c>
      <c r="P238" s="176">
        <f t="shared" ref="P238:AI238" si="413">SUM(P239:P240)</f>
        <v>0</v>
      </c>
      <c r="Q238" s="176">
        <f t="shared" si="413"/>
        <v>0</v>
      </c>
      <c r="R238" s="176">
        <f t="shared" si="413"/>
        <v>0</v>
      </c>
      <c r="S238" s="176">
        <f t="shared" si="413"/>
        <v>11.875</v>
      </c>
      <c r="T238" s="176">
        <f>SUM(T239:T240)</f>
        <v>0</v>
      </c>
      <c r="U238" s="176">
        <f>SUM(U239:U240)</f>
        <v>0</v>
      </c>
      <c r="V238" s="176">
        <f>SUM(V239:V240)</f>
        <v>0</v>
      </c>
      <c r="W238" s="176">
        <f>SUM(W239:W240)</f>
        <v>0</v>
      </c>
      <c r="X238" s="176">
        <f>SUM(X239:X240)</f>
        <v>0</v>
      </c>
      <c r="Y238" s="176">
        <f t="shared" ref="Y238:AG238" si="414">SUM(Y239:Y240)</f>
        <v>0</v>
      </c>
      <c r="Z238" s="176">
        <f t="shared" si="414"/>
        <v>0</v>
      </c>
      <c r="AA238" s="176">
        <f t="shared" si="414"/>
        <v>0</v>
      </c>
      <c r="AB238" s="176">
        <f t="shared" si="414"/>
        <v>0</v>
      </c>
      <c r="AC238" s="176">
        <f t="shared" si="414"/>
        <v>0</v>
      </c>
      <c r="AD238" s="176">
        <f t="shared" si="414"/>
        <v>0</v>
      </c>
      <c r="AE238" s="176">
        <f t="shared" si="414"/>
        <v>0</v>
      </c>
      <c r="AF238" s="176">
        <f t="shared" si="414"/>
        <v>0</v>
      </c>
      <c r="AG238" s="176">
        <f t="shared" si="414"/>
        <v>0</v>
      </c>
      <c r="AH238" s="176">
        <f t="shared" si="413"/>
        <v>0</v>
      </c>
      <c r="AI238" s="176">
        <f t="shared" si="413"/>
        <v>0</v>
      </c>
      <c r="AJ238" s="176">
        <f t="shared" ref="AJ238:AQ238" si="415">SUM(AJ239:AJ240)</f>
        <v>0</v>
      </c>
      <c r="AK238" s="176">
        <f t="shared" si="415"/>
        <v>0</v>
      </c>
      <c r="AL238" s="176">
        <f t="shared" si="415"/>
        <v>0</v>
      </c>
      <c r="AM238" s="176">
        <f t="shared" si="415"/>
        <v>0</v>
      </c>
      <c r="AN238" s="176">
        <f t="shared" si="415"/>
        <v>0</v>
      </c>
      <c r="AO238" s="176">
        <f t="shared" si="415"/>
        <v>0</v>
      </c>
      <c r="AP238" s="176">
        <f t="shared" si="415"/>
        <v>0</v>
      </c>
      <c r="AQ238" s="176">
        <f t="shared" si="415"/>
        <v>0</v>
      </c>
      <c r="AR238" s="176">
        <f t="shared" ref="AR238:BM238" si="416">SUM(AR239:AR240)</f>
        <v>0</v>
      </c>
      <c r="AS238" s="176">
        <f t="shared" si="416"/>
        <v>0</v>
      </c>
      <c r="AT238" s="176">
        <f t="shared" si="416"/>
        <v>0</v>
      </c>
      <c r="AU238" s="176">
        <f t="shared" si="416"/>
        <v>0</v>
      </c>
      <c r="AV238" s="176">
        <f t="shared" si="416"/>
        <v>0</v>
      </c>
      <c r="AW238" s="176">
        <f t="shared" si="416"/>
        <v>0</v>
      </c>
      <c r="AX238" s="176">
        <f t="shared" si="416"/>
        <v>0</v>
      </c>
      <c r="AY238" s="176">
        <f t="shared" si="416"/>
        <v>0</v>
      </c>
      <c r="AZ238" s="176">
        <f t="shared" si="416"/>
        <v>0</v>
      </c>
      <c r="BA238" s="176">
        <f t="shared" si="416"/>
        <v>0</v>
      </c>
      <c r="BB238" s="176">
        <f t="shared" si="416"/>
        <v>0</v>
      </c>
      <c r="BC238" s="176">
        <f t="shared" ref="BC238:BL238" si="417">SUM(BC239:BC240)</f>
        <v>0</v>
      </c>
      <c r="BD238" s="176">
        <f t="shared" si="417"/>
        <v>0</v>
      </c>
      <c r="BE238" s="176">
        <f t="shared" si="417"/>
        <v>0</v>
      </c>
      <c r="BF238" s="176">
        <f t="shared" si="417"/>
        <v>0</v>
      </c>
      <c r="BG238" s="176">
        <f t="shared" si="417"/>
        <v>0</v>
      </c>
      <c r="BH238" s="176">
        <f t="shared" si="417"/>
        <v>0</v>
      </c>
      <c r="BI238" s="176">
        <f t="shared" si="417"/>
        <v>0</v>
      </c>
      <c r="BJ238" s="176">
        <f t="shared" si="417"/>
        <v>0</v>
      </c>
      <c r="BK238" s="176">
        <f t="shared" si="417"/>
        <v>0</v>
      </c>
      <c r="BL238" s="176">
        <f t="shared" si="417"/>
        <v>0</v>
      </c>
      <c r="BM238" s="176">
        <f t="shared" si="416"/>
        <v>0</v>
      </c>
      <c r="BN238" s="675">
        <f t="shared" si="400"/>
        <v>0.62561310083882204</v>
      </c>
      <c r="BO238" s="675">
        <f>+G238/D238*100</f>
        <v>73.584087247490388</v>
      </c>
      <c r="BP238" s="675">
        <f t="shared" si="401"/>
        <v>0</v>
      </c>
      <c r="BQ238" s="165"/>
    </row>
    <row r="239" spans="1:84" ht="15" customHeight="1" x14ac:dyDescent="0.25">
      <c r="A239" s="741">
        <v>1</v>
      </c>
      <c r="B239" s="183" t="s">
        <v>365</v>
      </c>
      <c r="C239" s="140">
        <f>+D239+E239</f>
        <v>1882</v>
      </c>
      <c r="D239" s="256"/>
      <c r="E239" s="258">
        <v>1882</v>
      </c>
      <c r="F239" s="145">
        <f>+G239+AI239</f>
        <v>0</v>
      </c>
      <c r="G239" s="145">
        <f>SUM(H239:AH239)</f>
        <v>0</v>
      </c>
      <c r="H239" s="141"/>
      <c r="I239" s="141"/>
      <c r="J239" s="141"/>
      <c r="K239" s="141"/>
      <c r="L239" s="141"/>
      <c r="M239" s="141"/>
      <c r="N239" s="141"/>
      <c r="O239" s="141"/>
      <c r="P239" s="141"/>
      <c r="Q239" s="141"/>
      <c r="R239" s="141"/>
      <c r="S239" s="141"/>
      <c r="T239" s="141"/>
      <c r="U239" s="141"/>
      <c r="V239" s="141"/>
      <c r="W239" s="141"/>
      <c r="X239" s="141"/>
      <c r="Y239" s="141"/>
      <c r="Z239" s="141"/>
      <c r="AA239" s="141"/>
      <c r="AB239" s="141"/>
      <c r="AC239" s="141"/>
      <c r="AD239" s="141"/>
      <c r="AE239" s="141"/>
      <c r="AF239" s="141"/>
      <c r="AG239" s="141"/>
      <c r="AH239" s="141"/>
      <c r="AI239" s="145">
        <f>SUM(AJ239:BM239)</f>
        <v>0</v>
      </c>
      <c r="AJ239" s="141"/>
      <c r="AK239" s="141"/>
      <c r="AL239" s="141"/>
      <c r="AM239" s="141"/>
      <c r="AN239" s="141"/>
      <c r="AO239" s="141"/>
      <c r="AP239" s="141"/>
      <c r="AQ239" s="141"/>
      <c r="AR239" s="141"/>
      <c r="AS239" s="141"/>
      <c r="AT239" s="141"/>
      <c r="AU239" s="141"/>
      <c r="AV239" s="141"/>
      <c r="AW239" s="141"/>
      <c r="AX239" s="141"/>
      <c r="AY239" s="141"/>
      <c r="AZ239" s="141"/>
      <c r="BA239" s="141"/>
      <c r="BB239" s="141"/>
      <c r="BC239" s="141"/>
      <c r="BD239" s="141"/>
      <c r="BE239" s="141"/>
      <c r="BF239" s="141"/>
      <c r="BG239" s="141"/>
      <c r="BH239" s="141"/>
      <c r="BI239" s="141"/>
      <c r="BJ239" s="141"/>
      <c r="BK239" s="141"/>
      <c r="BL239" s="141"/>
      <c r="BM239" s="141"/>
      <c r="BN239" s="674">
        <f t="shared" si="400"/>
        <v>0</v>
      </c>
      <c r="BO239" s="674"/>
      <c r="BP239" s="674">
        <f t="shared" si="401"/>
        <v>0</v>
      </c>
      <c r="BQ239" s="165" t="s">
        <v>389</v>
      </c>
    </row>
    <row r="240" spans="1:84" s="25" customFormat="1" x14ac:dyDescent="0.25">
      <c r="A240" s="628">
        <v>2</v>
      </c>
      <c r="B240" s="633" t="s">
        <v>345</v>
      </c>
      <c r="C240" s="148">
        <f>+D240+E240</f>
        <v>16.138000000000002</v>
      </c>
      <c r="D240" s="360">
        <v>16.138000000000002</v>
      </c>
      <c r="E240" s="630"/>
      <c r="F240" s="382">
        <f>+G240+AI240</f>
        <v>11.875</v>
      </c>
      <c r="G240" s="382">
        <f>SUM(H240:AH240)</f>
        <v>11.875</v>
      </c>
      <c r="H240" s="361"/>
      <c r="I240" s="361"/>
      <c r="J240" s="361"/>
      <c r="K240" s="361"/>
      <c r="L240" s="361"/>
      <c r="M240" s="361"/>
      <c r="N240" s="361"/>
      <c r="O240" s="361"/>
      <c r="P240" s="361"/>
      <c r="Q240" s="361"/>
      <c r="R240" s="361"/>
      <c r="S240" s="361">
        <v>11.875</v>
      </c>
      <c r="T240" s="361"/>
      <c r="U240" s="361"/>
      <c r="V240" s="361"/>
      <c r="W240" s="361"/>
      <c r="X240" s="361"/>
      <c r="Y240" s="361"/>
      <c r="Z240" s="361"/>
      <c r="AA240" s="361"/>
      <c r="AB240" s="361"/>
      <c r="AC240" s="361"/>
      <c r="AD240" s="361"/>
      <c r="AE240" s="361"/>
      <c r="AF240" s="361"/>
      <c r="AG240" s="361"/>
      <c r="AH240" s="361"/>
      <c r="AI240" s="382">
        <f>SUM(AJ240:BM240)</f>
        <v>0</v>
      </c>
      <c r="AJ240" s="361"/>
      <c r="AK240" s="361"/>
      <c r="AL240" s="361"/>
      <c r="AM240" s="361"/>
      <c r="AN240" s="361"/>
      <c r="AO240" s="361"/>
      <c r="AP240" s="361"/>
      <c r="AQ240" s="361"/>
      <c r="AR240" s="361"/>
      <c r="AS240" s="361"/>
      <c r="AT240" s="361"/>
      <c r="AU240" s="361"/>
      <c r="AV240" s="361"/>
      <c r="AW240" s="361"/>
      <c r="AX240" s="361"/>
      <c r="AY240" s="361"/>
      <c r="AZ240" s="361"/>
      <c r="BA240" s="361"/>
      <c r="BB240" s="361"/>
      <c r="BC240" s="361"/>
      <c r="BD240" s="361"/>
      <c r="BE240" s="361"/>
      <c r="BF240" s="361"/>
      <c r="BG240" s="361"/>
      <c r="BH240" s="361"/>
      <c r="BI240" s="361"/>
      <c r="BJ240" s="361"/>
      <c r="BK240" s="361"/>
      <c r="BL240" s="361"/>
      <c r="BM240" s="361"/>
      <c r="BN240" s="725">
        <f t="shared" si="400"/>
        <v>73.584087247490388</v>
      </c>
      <c r="BO240" s="725">
        <f>+G240/D240*100</f>
        <v>73.584087247490388</v>
      </c>
      <c r="BP240" s="725"/>
      <c r="BQ240" s="631"/>
      <c r="BR240" s="604"/>
      <c r="BS240" s="604"/>
      <c r="BT240" s="604"/>
      <c r="BU240" s="604"/>
      <c r="BV240" s="604"/>
      <c r="BW240" s="604"/>
      <c r="BX240" s="604"/>
      <c r="BY240" s="604"/>
      <c r="BZ240" s="604"/>
      <c r="CA240" s="604"/>
      <c r="CB240" s="604"/>
      <c r="CC240" s="604"/>
      <c r="CD240" s="604"/>
      <c r="CE240" s="604"/>
      <c r="CF240" s="604"/>
    </row>
    <row r="241" spans="1:84" x14ac:dyDescent="0.25">
      <c r="A241" s="170" t="s">
        <v>6</v>
      </c>
      <c r="B241" s="168" t="s">
        <v>27</v>
      </c>
      <c r="C241" s="176">
        <f>C242</f>
        <v>388</v>
      </c>
      <c r="D241" s="176">
        <f t="shared" ref="D241:BM241" si="418">D242</f>
        <v>0</v>
      </c>
      <c r="E241" s="176">
        <f t="shared" si="418"/>
        <v>388</v>
      </c>
      <c r="F241" s="176">
        <f t="shared" si="418"/>
        <v>0</v>
      </c>
      <c r="G241" s="176">
        <f t="shared" si="418"/>
        <v>0</v>
      </c>
      <c r="H241" s="176">
        <f t="shared" si="418"/>
        <v>0</v>
      </c>
      <c r="I241" s="176">
        <f t="shared" si="418"/>
        <v>0</v>
      </c>
      <c r="J241" s="176">
        <f t="shared" si="418"/>
        <v>0</v>
      </c>
      <c r="K241" s="176">
        <f t="shared" si="418"/>
        <v>0</v>
      </c>
      <c r="L241" s="176">
        <f t="shared" si="418"/>
        <v>0</v>
      </c>
      <c r="M241" s="176">
        <f t="shared" si="418"/>
        <v>0</v>
      </c>
      <c r="N241" s="176">
        <f t="shared" si="418"/>
        <v>0</v>
      </c>
      <c r="O241" s="176">
        <f t="shared" si="418"/>
        <v>0</v>
      </c>
      <c r="P241" s="176">
        <f t="shared" si="418"/>
        <v>0</v>
      </c>
      <c r="Q241" s="176">
        <f t="shared" si="418"/>
        <v>0</v>
      </c>
      <c r="R241" s="176">
        <f t="shared" si="418"/>
        <v>0</v>
      </c>
      <c r="S241" s="176">
        <f t="shared" si="418"/>
        <v>0</v>
      </c>
      <c r="T241" s="176">
        <f t="shared" si="418"/>
        <v>0</v>
      </c>
      <c r="U241" s="176">
        <f t="shared" si="418"/>
        <v>0</v>
      </c>
      <c r="V241" s="176">
        <f t="shared" si="418"/>
        <v>0</v>
      </c>
      <c r="W241" s="176">
        <f t="shared" si="418"/>
        <v>0</v>
      </c>
      <c r="X241" s="176">
        <f t="shared" si="418"/>
        <v>0</v>
      </c>
      <c r="Y241" s="176">
        <f t="shared" si="418"/>
        <v>0</v>
      </c>
      <c r="Z241" s="176">
        <f t="shared" si="418"/>
        <v>0</v>
      </c>
      <c r="AA241" s="176">
        <f t="shared" si="418"/>
        <v>0</v>
      </c>
      <c r="AB241" s="176">
        <f t="shared" si="418"/>
        <v>0</v>
      </c>
      <c r="AC241" s="176">
        <f t="shared" si="418"/>
        <v>0</v>
      </c>
      <c r="AD241" s="176">
        <f t="shared" si="418"/>
        <v>0</v>
      </c>
      <c r="AE241" s="176">
        <f t="shared" si="418"/>
        <v>0</v>
      </c>
      <c r="AF241" s="176">
        <f t="shared" si="418"/>
        <v>0</v>
      </c>
      <c r="AG241" s="176">
        <f t="shared" si="418"/>
        <v>0</v>
      </c>
      <c r="AH241" s="176">
        <f t="shared" si="418"/>
        <v>0</v>
      </c>
      <c r="AI241" s="176">
        <f t="shared" si="418"/>
        <v>0</v>
      </c>
      <c r="AJ241" s="176">
        <f t="shared" si="418"/>
        <v>0</v>
      </c>
      <c r="AK241" s="176">
        <f t="shared" si="418"/>
        <v>0</v>
      </c>
      <c r="AL241" s="176">
        <f t="shared" si="418"/>
        <v>0</v>
      </c>
      <c r="AM241" s="176">
        <f t="shared" si="418"/>
        <v>0</v>
      </c>
      <c r="AN241" s="176">
        <f t="shared" si="418"/>
        <v>0</v>
      </c>
      <c r="AO241" s="176">
        <f t="shared" si="418"/>
        <v>0</v>
      </c>
      <c r="AP241" s="176">
        <f t="shared" si="418"/>
        <v>0</v>
      </c>
      <c r="AQ241" s="176">
        <f t="shared" si="418"/>
        <v>0</v>
      </c>
      <c r="AR241" s="176">
        <f t="shared" si="418"/>
        <v>0</v>
      </c>
      <c r="AS241" s="176">
        <f t="shared" si="418"/>
        <v>0</v>
      </c>
      <c r="AT241" s="176">
        <f t="shared" si="418"/>
        <v>0</v>
      </c>
      <c r="AU241" s="176">
        <f t="shared" si="418"/>
        <v>0</v>
      </c>
      <c r="AV241" s="176">
        <f t="shared" si="418"/>
        <v>0</v>
      </c>
      <c r="AW241" s="176">
        <f t="shared" si="418"/>
        <v>0</v>
      </c>
      <c r="AX241" s="176">
        <f t="shared" si="418"/>
        <v>0</v>
      </c>
      <c r="AY241" s="176">
        <f t="shared" si="418"/>
        <v>0</v>
      </c>
      <c r="AZ241" s="176">
        <f t="shared" si="418"/>
        <v>0</v>
      </c>
      <c r="BA241" s="176">
        <f t="shared" si="418"/>
        <v>0</v>
      </c>
      <c r="BB241" s="176">
        <f t="shared" si="418"/>
        <v>0</v>
      </c>
      <c r="BC241" s="176">
        <f t="shared" si="418"/>
        <v>0</v>
      </c>
      <c r="BD241" s="176">
        <f t="shared" si="418"/>
        <v>0</v>
      </c>
      <c r="BE241" s="176">
        <f t="shared" si="418"/>
        <v>0</v>
      </c>
      <c r="BF241" s="176">
        <f t="shared" si="418"/>
        <v>0</v>
      </c>
      <c r="BG241" s="176">
        <f t="shared" si="418"/>
        <v>0</v>
      </c>
      <c r="BH241" s="176">
        <f t="shared" si="418"/>
        <v>0</v>
      </c>
      <c r="BI241" s="176">
        <f t="shared" si="418"/>
        <v>0</v>
      </c>
      <c r="BJ241" s="176">
        <f t="shared" si="418"/>
        <v>0</v>
      </c>
      <c r="BK241" s="176">
        <f t="shared" si="418"/>
        <v>0</v>
      </c>
      <c r="BL241" s="176">
        <f t="shared" si="418"/>
        <v>0</v>
      </c>
      <c r="BM241" s="176">
        <f t="shared" si="418"/>
        <v>0</v>
      </c>
      <c r="BN241" s="675">
        <f t="shared" si="400"/>
        <v>0</v>
      </c>
      <c r="BO241" s="675"/>
      <c r="BP241" s="675">
        <f t="shared" si="401"/>
        <v>0</v>
      </c>
      <c r="BQ241" s="165"/>
    </row>
    <row r="242" spans="1:84" ht="30" x14ac:dyDescent="0.25">
      <c r="A242" s="741">
        <v>1</v>
      </c>
      <c r="B242" s="183" t="s">
        <v>366</v>
      </c>
      <c r="C242" s="140">
        <f>+D242+E242</f>
        <v>388</v>
      </c>
      <c r="D242" s="244"/>
      <c r="E242" s="258">
        <v>388</v>
      </c>
      <c r="F242" s="145">
        <f>+G242+AI242</f>
        <v>0</v>
      </c>
      <c r="G242" s="145">
        <f>SUM(H242:AH242)</f>
        <v>0</v>
      </c>
      <c r="H242" s="141"/>
      <c r="I242" s="141"/>
      <c r="J242" s="141"/>
      <c r="K242" s="141"/>
      <c r="L242" s="141"/>
      <c r="M242" s="141"/>
      <c r="N242" s="141"/>
      <c r="O242" s="141"/>
      <c r="P242" s="141"/>
      <c r="Q242" s="141"/>
      <c r="R242" s="141"/>
      <c r="S242" s="141"/>
      <c r="T242" s="141"/>
      <c r="U242" s="141"/>
      <c r="V242" s="141"/>
      <c r="W242" s="141"/>
      <c r="X242" s="141"/>
      <c r="Y242" s="141"/>
      <c r="Z242" s="141"/>
      <c r="AA242" s="141"/>
      <c r="AB242" s="141"/>
      <c r="AC242" s="141"/>
      <c r="AD242" s="141"/>
      <c r="AE242" s="141"/>
      <c r="AF242" s="141"/>
      <c r="AG242" s="141"/>
      <c r="AH242" s="141"/>
      <c r="AI242" s="145">
        <f>SUM(AJ242:BM242)</f>
        <v>0</v>
      </c>
      <c r="AJ242" s="141"/>
      <c r="AK242" s="141"/>
      <c r="AL242" s="141"/>
      <c r="AM242" s="141"/>
      <c r="AN242" s="141"/>
      <c r="AO242" s="141"/>
      <c r="AP242" s="141"/>
      <c r="AQ242" s="141"/>
      <c r="AR242" s="141"/>
      <c r="AS242" s="141"/>
      <c r="AT242" s="141"/>
      <c r="AU242" s="141"/>
      <c r="AV242" s="141"/>
      <c r="AW242" s="141"/>
      <c r="AX242" s="141"/>
      <c r="AY242" s="141"/>
      <c r="AZ242" s="141"/>
      <c r="BA242" s="141"/>
      <c r="BB242" s="141"/>
      <c r="BC242" s="141"/>
      <c r="BD242" s="141"/>
      <c r="BE242" s="141"/>
      <c r="BF242" s="141"/>
      <c r="BG242" s="141"/>
      <c r="BH242" s="141"/>
      <c r="BI242" s="141"/>
      <c r="BJ242" s="141"/>
      <c r="BK242" s="141"/>
      <c r="BL242" s="141"/>
      <c r="BM242" s="141"/>
      <c r="BN242" s="674">
        <f t="shared" si="400"/>
        <v>0</v>
      </c>
      <c r="BO242" s="674"/>
      <c r="BP242" s="674">
        <f t="shared" si="401"/>
        <v>0</v>
      </c>
      <c r="BQ242" s="165"/>
    </row>
    <row r="243" spans="1:84" x14ac:dyDescent="0.25">
      <c r="A243" s="156">
        <v>2</v>
      </c>
      <c r="B243" s="157" t="s">
        <v>24</v>
      </c>
      <c r="C243" s="176">
        <f t="shared" ref="C243:H243" si="419">+C244+C251</f>
        <v>8334.5669999999991</v>
      </c>
      <c r="D243" s="176">
        <f t="shared" si="419"/>
        <v>1270.7670000000001</v>
      </c>
      <c r="E243" s="176">
        <f t="shared" si="419"/>
        <v>7063.8</v>
      </c>
      <c r="F243" s="176">
        <f t="shared" si="419"/>
        <v>4411.3360000000002</v>
      </c>
      <c r="G243" s="176">
        <f t="shared" si="419"/>
        <v>1188.836</v>
      </c>
      <c r="H243" s="176">
        <f t="shared" si="419"/>
        <v>0</v>
      </c>
      <c r="I243" s="176">
        <f t="shared" ref="I243:O243" si="420">+I244+I251</f>
        <v>0</v>
      </c>
      <c r="J243" s="176">
        <f t="shared" si="420"/>
        <v>0</v>
      </c>
      <c r="K243" s="176">
        <f t="shared" si="420"/>
        <v>973.95</v>
      </c>
      <c r="L243" s="176">
        <f t="shared" si="420"/>
        <v>0</v>
      </c>
      <c r="M243" s="176">
        <f t="shared" si="420"/>
        <v>0</v>
      </c>
      <c r="N243" s="176">
        <f t="shared" si="420"/>
        <v>96.567999999999998</v>
      </c>
      <c r="O243" s="176">
        <f t="shared" si="420"/>
        <v>0</v>
      </c>
      <c r="P243" s="176">
        <f t="shared" ref="P243:AJ243" si="421">+P244+P251</f>
        <v>0</v>
      </c>
      <c r="Q243" s="176">
        <f t="shared" si="421"/>
        <v>0</v>
      </c>
      <c r="R243" s="176">
        <f t="shared" si="421"/>
        <v>62.355000000000004</v>
      </c>
      <c r="S243" s="176">
        <f t="shared" ref="S243:AG243" si="422">+S244+S251</f>
        <v>38.363</v>
      </c>
      <c r="T243" s="176">
        <f t="shared" si="422"/>
        <v>0</v>
      </c>
      <c r="U243" s="176">
        <f t="shared" si="422"/>
        <v>0</v>
      </c>
      <c r="V243" s="176">
        <f t="shared" si="422"/>
        <v>0</v>
      </c>
      <c r="W243" s="176">
        <f t="shared" si="422"/>
        <v>17.600000000000001</v>
      </c>
      <c r="X243" s="176">
        <f t="shared" si="422"/>
        <v>0</v>
      </c>
      <c r="Y243" s="176">
        <f t="shared" si="422"/>
        <v>0</v>
      </c>
      <c r="Z243" s="176">
        <f t="shared" si="422"/>
        <v>0</v>
      </c>
      <c r="AA243" s="176">
        <f t="shared" si="422"/>
        <v>0</v>
      </c>
      <c r="AB243" s="176">
        <f t="shared" si="422"/>
        <v>0</v>
      </c>
      <c r="AC243" s="176">
        <f t="shared" si="422"/>
        <v>0</v>
      </c>
      <c r="AD243" s="176">
        <f t="shared" si="422"/>
        <v>0</v>
      </c>
      <c r="AE243" s="176">
        <f t="shared" si="422"/>
        <v>0</v>
      </c>
      <c r="AF243" s="176">
        <f t="shared" si="422"/>
        <v>0</v>
      </c>
      <c r="AG243" s="176">
        <f t="shared" si="422"/>
        <v>0</v>
      </c>
      <c r="AH243" s="176">
        <f t="shared" si="421"/>
        <v>0</v>
      </c>
      <c r="AI243" s="176">
        <f t="shared" si="421"/>
        <v>3222.5</v>
      </c>
      <c r="AJ243" s="176">
        <f t="shared" si="421"/>
        <v>0</v>
      </c>
      <c r="AK243" s="176">
        <f t="shared" ref="AK243:AQ243" si="423">+AK244+AK251</f>
        <v>0</v>
      </c>
      <c r="AL243" s="176">
        <f t="shared" si="423"/>
        <v>0</v>
      </c>
      <c r="AM243" s="176">
        <f t="shared" si="423"/>
        <v>0</v>
      </c>
      <c r="AN243" s="176">
        <f t="shared" si="423"/>
        <v>909.53499999999997</v>
      </c>
      <c r="AO243" s="176">
        <f t="shared" si="423"/>
        <v>0</v>
      </c>
      <c r="AP243" s="176">
        <f t="shared" si="423"/>
        <v>0</v>
      </c>
      <c r="AQ243" s="176">
        <f t="shared" si="423"/>
        <v>0</v>
      </c>
      <c r="AR243" s="176">
        <f t="shared" ref="AR243:BM243" si="424">+AR244+AR251</f>
        <v>0</v>
      </c>
      <c r="AS243" s="176">
        <f t="shared" si="424"/>
        <v>0</v>
      </c>
      <c r="AT243" s="176">
        <f t="shared" si="424"/>
        <v>0</v>
      </c>
      <c r="AU243" s="176">
        <f t="shared" si="424"/>
        <v>0</v>
      </c>
      <c r="AV243" s="176">
        <f t="shared" si="424"/>
        <v>0</v>
      </c>
      <c r="AW243" s="176">
        <f t="shared" si="424"/>
        <v>0</v>
      </c>
      <c r="AX243" s="176">
        <f t="shared" si="424"/>
        <v>0</v>
      </c>
      <c r="AY243" s="176">
        <f t="shared" si="424"/>
        <v>0</v>
      </c>
      <c r="AZ243" s="176">
        <f t="shared" si="424"/>
        <v>0</v>
      </c>
      <c r="BA243" s="176">
        <f t="shared" si="424"/>
        <v>0</v>
      </c>
      <c r="BB243" s="176">
        <f t="shared" si="424"/>
        <v>0</v>
      </c>
      <c r="BC243" s="176">
        <f t="shared" ref="BC243:BL243" si="425">+BC244+BC251</f>
        <v>0</v>
      </c>
      <c r="BD243" s="176">
        <f t="shared" si="425"/>
        <v>2312.9650000000001</v>
      </c>
      <c r="BE243" s="176">
        <f t="shared" si="425"/>
        <v>0</v>
      </c>
      <c r="BF243" s="176">
        <f t="shared" si="425"/>
        <v>0</v>
      </c>
      <c r="BG243" s="176">
        <f t="shared" si="425"/>
        <v>0</v>
      </c>
      <c r="BH243" s="176">
        <f t="shared" si="425"/>
        <v>0</v>
      </c>
      <c r="BI243" s="176">
        <f t="shared" si="425"/>
        <v>0</v>
      </c>
      <c r="BJ243" s="176">
        <f t="shared" si="425"/>
        <v>0</v>
      </c>
      <c r="BK243" s="176">
        <f t="shared" si="425"/>
        <v>0</v>
      </c>
      <c r="BL243" s="176">
        <f t="shared" si="425"/>
        <v>0</v>
      </c>
      <c r="BM243" s="176">
        <f t="shared" si="424"/>
        <v>0</v>
      </c>
      <c r="BN243" s="675">
        <f t="shared" si="400"/>
        <v>52.928196509788691</v>
      </c>
      <c r="BO243" s="675">
        <f t="shared" ref="BO243:BO249" si="426">+G243/D243*100</f>
        <v>93.552633960434918</v>
      </c>
      <c r="BP243" s="675">
        <f t="shared" si="401"/>
        <v>45.619921288824713</v>
      </c>
      <c r="BQ243" s="165"/>
    </row>
    <row r="244" spans="1:84" x14ac:dyDescent="0.25">
      <c r="A244" s="186" t="s">
        <v>6</v>
      </c>
      <c r="B244" s="158" t="s">
        <v>94</v>
      </c>
      <c r="C244" s="176">
        <f t="shared" ref="C244:H244" si="427">SUM(C245:C250)</f>
        <v>3690.7669999999998</v>
      </c>
      <c r="D244" s="176">
        <f t="shared" si="427"/>
        <v>1270.7670000000001</v>
      </c>
      <c r="E244" s="176">
        <f t="shared" si="427"/>
        <v>2420</v>
      </c>
      <c r="F244" s="176">
        <f t="shared" si="427"/>
        <v>2098.3710000000001</v>
      </c>
      <c r="G244" s="176">
        <f t="shared" si="427"/>
        <v>1188.836</v>
      </c>
      <c r="H244" s="176">
        <f t="shared" si="427"/>
        <v>0</v>
      </c>
      <c r="I244" s="176">
        <f t="shared" ref="I244:O244" si="428">SUM(I245:I250)</f>
        <v>0</v>
      </c>
      <c r="J244" s="176">
        <f t="shared" si="428"/>
        <v>0</v>
      </c>
      <c r="K244" s="176">
        <f t="shared" si="428"/>
        <v>973.95</v>
      </c>
      <c r="L244" s="176">
        <f t="shared" si="428"/>
        <v>0</v>
      </c>
      <c r="M244" s="176">
        <f t="shared" si="428"/>
        <v>0</v>
      </c>
      <c r="N244" s="176">
        <f t="shared" si="428"/>
        <v>96.567999999999998</v>
      </c>
      <c r="O244" s="176">
        <f t="shared" si="428"/>
        <v>0</v>
      </c>
      <c r="P244" s="176">
        <f t="shared" ref="P244:AJ244" si="429">SUM(P245:P250)</f>
        <v>0</v>
      </c>
      <c r="Q244" s="176">
        <f t="shared" si="429"/>
        <v>0</v>
      </c>
      <c r="R244" s="176">
        <f t="shared" si="429"/>
        <v>62.355000000000004</v>
      </c>
      <c r="S244" s="176">
        <f t="shared" ref="S244:AG244" si="430">SUM(S245:S250)</f>
        <v>38.363</v>
      </c>
      <c r="T244" s="176">
        <f t="shared" si="430"/>
        <v>0</v>
      </c>
      <c r="U244" s="176">
        <f t="shared" si="430"/>
        <v>0</v>
      </c>
      <c r="V244" s="176">
        <f t="shared" si="430"/>
        <v>0</v>
      </c>
      <c r="W244" s="176">
        <f t="shared" si="430"/>
        <v>17.600000000000001</v>
      </c>
      <c r="X244" s="176">
        <f t="shared" si="430"/>
        <v>0</v>
      </c>
      <c r="Y244" s="176">
        <f t="shared" si="430"/>
        <v>0</v>
      </c>
      <c r="Z244" s="176">
        <f t="shared" si="430"/>
        <v>0</v>
      </c>
      <c r="AA244" s="176">
        <f t="shared" si="430"/>
        <v>0</v>
      </c>
      <c r="AB244" s="176">
        <f t="shared" si="430"/>
        <v>0</v>
      </c>
      <c r="AC244" s="176">
        <f t="shared" si="430"/>
        <v>0</v>
      </c>
      <c r="AD244" s="176">
        <f t="shared" si="430"/>
        <v>0</v>
      </c>
      <c r="AE244" s="176">
        <f t="shared" si="430"/>
        <v>0</v>
      </c>
      <c r="AF244" s="176">
        <f t="shared" si="430"/>
        <v>0</v>
      </c>
      <c r="AG244" s="176">
        <f t="shared" si="430"/>
        <v>0</v>
      </c>
      <c r="AH244" s="176">
        <f t="shared" si="429"/>
        <v>0</v>
      </c>
      <c r="AI244" s="176">
        <f t="shared" si="429"/>
        <v>909.53499999999997</v>
      </c>
      <c r="AJ244" s="176">
        <f t="shared" si="429"/>
        <v>0</v>
      </c>
      <c r="AK244" s="176">
        <f t="shared" ref="AK244:AQ244" si="431">SUM(AK245:AK250)</f>
        <v>0</v>
      </c>
      <c r="AL244" s="176">
        <f t="shared" si="431"/>
        <v>0</v>
      </c>
      <c r="AM244" s="176">
        <f t="shared" si="431"/>
        <v>0</v>
      </c>
      <c r="AN244" s="176">
        <f t="shared" si="431"/>
        <v>909.53499999999997</v>
      </c>
      <c r="AO244" s="176">
        <f t="shared" si="431"/>
        <v>0</v>
      </c>
      <c r="AP244" s="176">
        <f t="shared" si="431"/>
        <v>0</v>
      </c>
      <c r="AQ244" s="176">
        <f t="shared" si="431"/>
        <v>0</v>
      </c>
      <c r="AR244" s="176">
        <f t="shared" ref="AR244:BM244" si="432">SUM(AR245:AR250)</f>
        <v>0</v>
      </c>
      <c r="AS244" s="176">
        <f t="shared" si="432"/>
        <v>0</v>
      </c>
      <c r="AT244" s="176">
        <f t="shared" si="432"/>
        <v>0</v>
      </c>
      <c r="AU244" s="176">
        <f t="shared" si="432"/>
        <v>0</v>
      </c>
      <c r="AV244" s="176">
        <f t="shared" si="432"/>
        <v>0</v>
      </c>
      <c r="AW244" s="176">
        <f t="shared" si="432"/>
        <v>0</v>
      </c>
      <c r="AX244" s="176">
        <f t="shared" si="432"/>
        <v>0</v>
      </c>
      <c r="AY244" s="176">
        <f t="shared" si="432"/>
        <v>0</v>
      </c>
      <c r="AZ244" s="176">
        <f t="shared" si="432"/>
        <v>0</v>
      </c>
      <c r="BA244" s="176">
        <f t="shared" si="432"/>
        <v>0</v>
      </c>
      <c r="BB244" s="176">
        <f t="shared" si="432"/>
        <v>0</v>
      </c>
      <c r="BC244" s="176">
        <f t="shared" ref="BC244:BL244" si="433">SUM(BC245:BC250)</f>
        <v>0</v>
      </c>
      <c r="BD244" s="176">
        <f t="shared" si="433"/>
        <v>0</v>
      </c>
      <c r="BE244" s="176">
        <f t="shared" si="433"/>
        <v>0</v>
      </c>
      <c r="BF244" s="176">
        <f t="shared" si="433"/>
        <v>0</v>
      </c>
      <c r="BG244" s="176">
        <f t="shared" si="433"/>
        <v>0</v>
      </c>
      <c r="BH244" s="176">
        <f t="shared" si="433"/>
        <v>0</v>
      </c>
      <c r="BI244" s="176">
        <f t="shared" si="433"/>
        <v>0</v>
      </c>
      <c r="BJ244" s="176">
        <f t="shared" si="433"/>
        <v>0</v>
      </c>
      <c r="BK244" s="176">
        <f t="shared" si="433"/>
        <v>0</v>
      </c>
      <c r="BL244" s="176">
        <f t="shared" si="433"/>
        <v>0</v>
      </c>
      <c r="BM244" s="176">
        <f t="shared" si="432"/>
        <v>0</v>
      </c>
      <c r="BN244" s="675">
        <f t="shared" si="400"/>
        <v>56.854605018414873</v>
      </c>
      <c r="BO244" s="675">
        <f t="shared" si="426"/>
        <v>93.552633960434918</v>
      </c>
      <c r="BP244" s="675">
        <f t="shared" si="401"/>
        <v>37.584090909090904</v>
      </c>
      <c r="BQ244" s="165"/>
    </row>
    <row r="245" spans="1:84" s="25" customFormat="1" ht="15" customHeight="1" x14ac:dyDescent="0.25">
      <c r="A245" s="628">
        <v>1</v>
      </c>
      <c r="B245" s="633" t="s">
        <v>346</v>
      </c>
      <c r="C245" s="148">
        <f t="shared" ref="C245:C254" si="434">+D245+E245</f>
        <v>310.5</v>
      </c>
      <c r="D245" s="148">
        <v>310.5</v>
      </c>
      <c r="E245" s="630"/>
      <c r="F245" s="382">
        <f t="shared" ref="F245:F250" si="435">+G245+AI245</f>
        <v>298.53800000000001</v>
      </c>
      <c r="G245" s="382">
        <f t="shared" ref="G245:G250" si="436">SUM(H245:AH245)</f>
        <v>298.53800000000001</v>
      </c>
      <c r="H245" s="361"/>
      <c r="I245" s="361"/>
      <c r="J245" s="361"/>
      <c r="K245" s="361">
        <v>248.066</v>
      </c>
      <c r="L245" s="361"/>
      <c r="M245" s="361"/>
      <c r="N245" s="361">
        <v>29.521999999999998</v>
      </c>
      <c r="O245" s="361"/>
      <c r="P245" s="361"/>
      <c r="Q245" s="361"/>
      <c r="R245" s="361">
        <v>6.8179999999999996</v>
      </c>
      <c r="S245" s="361">
        <v>9.7319999999999993</v>
      </c>
      <c r="T245" s="361"/>
      <c r="U245" s="361"/>
      <c r="V245" s="361"/>
      <c r="W245" s="361">
        <v>4.4000000000000004</v>
      </c>
      <c r="X245" s="361"/>
      <c r="Y245" s="361"/>
      <c r="Z245" s="361"/>
      <c r="AA245" s="361"/>
      <c r="AB245" s="361"/>
      <c r="AC245" s="361"/>
      <c r="AD245" s="361"/>
      <c r="AE245" s="361"/>
      <c r="AF245" s="361"/>
      <c r="AG245" s="361"/>
      <c r="AH245" s="361"/>
      <c r="AI245" s="382">
        <f t="shared" ref="AI245:AI250" si="437">SUM(AJ245:BM245)</f>
        <v>0</v>
      </c>
      <c r="AJ245" s="361"/>
      <c r="AK245" s="361"/>
      <c r="AL245" s="361"/>
      <c r="AM245" s="361"/>
      <c r="AN245" s="361"/>
      <c r="AO245" s="361"/>
      <c r="AP245" s="361"/>
      <c r="AQ245" s="361"/>
      <c r="AR245" s="361"/>
      <c r="AS245" s="361"/>
      <c r="AT245" s="361"/>
      <c r="AU245" s="361"/>
      <c r="AV245" s="361"/>
      <c r="AW245" s="361"/>
      <c r="AX245" s="361"/>
      <c r="AY245" s="361"/>
      <c r="AZ245" s="361"/>
      <c r="BA245" s="361"/>
      <c r="BB245" s="361"/>
      <c r="BC245" s="361"/>
      <c r="BD245" s="361"/>
      <c r="BE245" s="361"/>
      <c r="BF245" s="361"/>
      <c r="BG245" s="361"/>
      <c r="BH245" s="361"/>
      <c r="BI245" s="361"/>
      <c r="BJ245" s="361"/>
      <c r="BK245" s="361"/>
      <c r="BL245" s="361"/>
      <c r="BM245" s="361"/>
      <c r="BN245" s="725">
        <f t="shared" si="400"/>
        <v>96.147504025764903</v>
      </c>
      <c r="BO245" s="725">
        <f t="shared" si="426"/>
        <v>96.147504025764903</v>
      </c>
      <c r="BP245" s="725"/>
      <c r="BQ245" s="631"/>
      <c r="BR245" s="604"/>
      <c r="BS245" s="604"/>
      <c r="BT245" s="604"/>
      <c r="BU245" s="604"/>
      <c r="BV245" s="604"/>
      <c r="BW245" s="604"/>
      <c r="BX245" s="604"/>
      <c r="BY245" s="604"/>
      <c r="BZ245" s="604"/>
      <c r="CA245" s="604"/>
      <c r="CB245" s="604"/>
      <c r="CC245" s="604"/>
      <c r="CD245" s="604"/>
      <c r="CE245" s="604"/>
      <c r="CF245" s="604"/>
    </row>
    <row r="246" spans="1:84" s="25" customFormat="1" x14ac:dyDescent="0.25">
      <c r="A246" s="628">
        <v>2</v>
      </c>
      <c r="B246" s="633" t="s">
        <v>347</v>
      </c>
      <c r="C246" s="148">
        <f t="shared" si="434"/>
        <v>310.5</v>
      </c>
      <c r="D246" s="148">
        <v>310.5</v>
      </c>
      <c r="E246" s="630"/>
      <c r="F246" s="382">
        <f t="shared" si="435"/>
        <v>297.45699999999999</v>
      </c>
      <c r="G246" s="382">
        <f t="shared" si="436"/>
        <v>297.45699999999999</v>
      </c>
      <c r="H246" s="361"/>
      <c r="I246" s="361"/>
      <c r="J246" s="361"/>
      <c r="K246" s="361">
        <v>240.50899999999999</v>
      </c>
      <c r="L246" s="361"/>
      <c r="M246" s="361"/>
      <c r="N246" s="361">
        <v>36.424999999999997</v>
      </c>
      <c r="O246" s="361"/>
      <c r="P246" s="361"/>
      <c r="Q246" s="361"/>
      <c r="R246" s="361">
        <v>6.6239999999999997</v>
      </c>
      <c r="S246" s="361">
        <v>9.4990000000000006</v>
      </c>
      <c r="T246" s="361"/>
      <c r="U246" s="361"/>
      <c r="V246" s="361"/>
      <c r="W246" s="361">
        <v>4.4000000000000004</v>
      </c>
      <c r="X246" s="361"/>
      <c r="Y246" s="361"/>
      <c r="Z246" s="361"/>
      <c r="AA246" s="361"/>
      <c r="AB246" s="361"/>
      <c r="AC246" s="361"/>
      <c r="AD246" s="361"/>
      <c r="AE246" s="361"/>
      <c r="AF246" s="361"/>
      <c r="AG246" s="361"/>
      <c r="AH246" s="361"/>
      <c r="AI246" s="382">
        <f t="shared" si="437"/>
        <v>0</v>
      </c>
      <c r="AJ246" s="361"/>
      <c r="AK246" s="361"/>
      <c r="AL246" s="361"/>
      <c r="AM246" s="361"/>
      <c r="AN246" s="361"/>
      <c r="AO246" s="361"/>
      <c r="AP246" s="361"/>
      <c r="AQ246" s="361"/>
      <c r="AR246" s="361"/>
      <c r="AS246" s="361"/>
      <c r="AT246" s="361"/>
      <c r="AU246" s="361"/>
      <c r="AV246" s="361"/>
      <c r="AW246" s="361"/>
      <c r="AX246" s="361"/>
      <c r="AY246" s="361"/>
      <c r="AZ246" s="361"/>
      <c r="BA246" s="361"/>
      <c r="BB246" s="361"/>
      <c r="BC246" s="361"/>
      <c r="BD246" s="361"/>
      <c r="BE246" s="361"/>
      <c r="BF246" s="361"/>
      <c r="BG246" s="361"/>
      <c r="BH246" s="361"/>
      <c r="BI246" s="361"/>
      <c r="BJ246" s="361"/>
      <c r="BK246" s="361"/>
      <c r="BL246" s="361"/>
      <c r="BM246" s="361"/>
      <c r="BN246" s="725">
        <f t="shared" si="400"/>
        <v>95.799355877616748</v>
      </c>
      <c r="BO246" s="725">
        <f t="shared" si="426"/>
        <v>95.799355877616748</v>
      </c>
      <c r="BP246" s="725"/>
      <c r="BQ246" s="631"/>
      <c r="BR246" s="604"/>
      <c r="BS246" s="604"/>
      <c r="BT246" s="604"/>
      <c r="BU246" s="604"/>
      <c r="BV246" s="604"/>
      <c r="BW246" s="604"/>
      <c r="BX246" s="604"/>
      <c r="BY246" s="604"/>
      <c r="BZ246" s="604"/>
      <c r="CA246" s="604"/>
      <c r="CB246" s="604"/>
      <c r="CC246" s="604"/>
      <c r="CD246" s="604"/>
      <c r="CE246" s="604"/>
      <c r="CF246" s="604"/>
    </row>
    <row r="247" spans="1:84" s="25" customFormat="1" x14ac:dyDescent="0.25">
      <c r="A247" s="628">
        <v>3</v>
      </c>
      <c r="B247" s="633" t="s">
        <v>348</v>
      </c>
      <c r="C247" s="148">
        <f t="shared" si="434"/>
        <v>310.5</v>
      </c>
      <c r="D247" s="148">
        <v>310.5</v>
      </c>
      <c r="E247" s="630"/>
      <c r="F247" s="382">
        <f t="shared" si="435"/>
        <v>297.45699999999994</v>
      </c>
      <c r="G247" s="382">
        <f t="shared" si="436"/>
        <v>297.45699999999994</v>
      </c>
      <c r="H247" s="361"/>
      <c r="I247" s="361"/>
      <c r="J247" s="361"/>
      <c r="K247" s="361">
        <v>246.00299999999999</v>
      </c>
      <c r="L247" s="361"/>
      <c r="M247" s="361"/>
      <c r="N247" s="361">
        <v>30.620999999999999</v>
      </c>
      <c r="O247" s="361"/>
      <c r="P247" s="361"/>
      <c r="Q247" s="361"/>
      <c r="R247" s="361">
        <v>6.7649999999999997</v>
      </c>
      <c r="S247" s="361">
        <v>9.6679999999999993</v>
      </c>
      <c r="T247" s="361"/>
      <c r="U247" s="361"/>
      <c r="V247" s="361"/>
      <c r="W247" s="361">
        <v>4.4000000000000004</v>
      </c>
      <c r="X247" s="361"/>
      <c r="Y247" s="361"/>
      <c r="Z247" s="361"/>
      <c r="AA247" s="361"/>
      <c r="AB247" s="361"/>
      <c r="AC247" s="361"/>
      <c r="AD247" s="361"/>
      <c r="AE247" s="361"/>
      <c r="AF247" s="361"/>
      <c r="AG247" s="361"/>
      <c r="AH247" s="361"/>
      <c r="AI247" s="382">
        <f t="shared" si="437"/>
        <v>0</v>
      </c>
      <c r="AJ247" s="361"/>
      <c r="AK247" s="361"/>
      <c r="AL247" s="361"/>
      <c r="AM247" s="361"/>
      <c r="AN247" s="361"/>
      <c r="AO247" s="361"/>
      <c r="AP247" s="361"/>
      <c r="AQ247" s="361"/>
      <c r="AR247" s="361"/>
      <c r="AS247" s="361"/>
      <c r="AT247" s="361"/>
      <c r="AU247" s="361"/>
      <c r="AV247" s="361"/>
      <c r="AW247" s="361"/>
      <c r="AX247" s="361"/>
      <c r="AY247" s="361"/>
      <c r="AZ247" s="361"/>
      <c r="BA247" s="361"/>
      <c r="BB247" s="361"/>
      <c r="BC247" s="361"/>
      <c r="BD247" s="361"/>
      <c r="BE247" s="361"/>
      <c r="BF247" s="361"/>
      <c r="BG247" s="361"/>
      <c r="BH247" s="361"/>
      <c r="BI247" s="361"/>
      <c r="BJ247" s="361"/>
      <c r="BK247" s="361"/>
      <c r="BL247" s="361"/>
      <c r="BM247" s="361"/>
      <c r="BN247" s="725">
        <f t="shared" si="400"/>
        <v>95.799355877616733</v>
      </c>
      <c r="BO247" s="725">
        <f t="shared" si="426"/>
        <v>95.799355877616733</v>
      </c>
      <c r="BP247" s="725"/>
      <c r="BQ247" s="631"/>
      <c r="BR247" s="604"/>
      <c r="BS247" s="604"/>
      <c r="BT247" s="604"/>
      <c r="BU247" s="604"/>
      <c r="BV247" s="604"/>
      <c r="BW247" s="604"/>
      <c r="BX247" s="604"/>
      <c r="BY247" s="604"/>
      <c r="BZ247" s="604"/>
      <c r="CA247" s="604"/>
      <c r="CB247" s="604"/>
      <c r="CC247" s="604"/>
      <c r="CD247" s="604"/>
      <c r="CE247" s="604"/>
      <c r="CF247" s="604"/>
    </row>
    <row r="248" spans="1:84" s="25" customFormat="1" x14ac:dyDescent="0.25">
      <c r="A248" s="628">
        <v>4</v>
      </c>
      <c r="B248" s="633" t="s">
        <v>349</v>
      </c>
      <c r="C248" s="148">
        <f>+D248+E248</f>
        <v>310.5</v>
      </c>
      <c r="D248" s="148">
        <v>310.5</v>
      </c>
      <c r="E248" s="630"/>
      <c r="F248" s="382">
        <f t="shared" si="435"/>
        <v>295.38400000000001</v>
      </c>
      <c r="G248" s="382">
        <f t="shared" si="436"/>
        <v>295.38400000000001</v>
      </c>
      <c r="H248" s="361"/>
      <c r="I248" s="361"/>
      <c r="J248" s="361"/>
      <c r="K248" s="361">
        <v>239.37200000000001</v>
      </c>
      <c r="L248" s="361"/>
      <c r="M248" s="361"/>
      <c r="N248" s="361"/>
      <c r="O248" s="361"/>
      <c r="P248" s="361"/>
      <c r="Q248" s="361"/>
      <c r="R248" s="361">
        <v>42.148000000000003</v>
      </c>
      <c r="S248" s="361">
        <v>9.4640000000000004</v>
      </c>
      <c r="T248" s="361"/>
      <c r="U248" s="361"/>
      <c r="V248" s="361"/>
      <c r="W248" s="361">
        <v>4.4000000000000004</v>
      </c>
      <c r="X248" s="361"/>
      <c r="Y248" s="361"/>
      <c r="Z248" s="361"/>
      <c r="AA248" s="361"/>
      <c r="AB248" s="361"/>
      <c r="AC248" s="361"/>
      <c r="AD248" s="361"/>
      <c r="AE248" s="361"/>
      <c r="AF248" s="361"/>
      <c r="AG248" s="361"/>
      <c r="AH248" s="361"/>
      <c r="AI248" s="382">
        <f t="shared" si="437"/>
        <v>0</v>
      </c>
      <c r="AJ248" s="361"/>
      <c r="AK248" s="361"/>
      <c r="AL248" s="361"/>
      <c r="AM248" s="361"/>
      <c r="AN248" s="361"/>
      <c r="AO248" s="361"/>
      <c r="AP248" s="361"/>
      <c r="AQ248" s="361"/>
      <c r="AR248" s="361"/>
      <c r="AS248" s="361"/>
      <c r="AT248" s="361"/>
      <c r="AU248" s="361"/>
      <c r="AV248" s="361"/>
      <c r="AW248" s="361"/>
      <c r="AX248" s="361"/>
      <c r="AY248" s="361"/>
      <c r="AZ248" s="361"/>
      <c r="BA248" s="361"/>
      <c r="BB248" s="361"/>
      <c r="BC248" s="361"/>
      <c r="BD248" s="361"/>
      <c r="BE248" s="361"/>
      <c r="BF248" s="361"/>
      <c r="BG248" s="361"/>
      <c r="BH248" s="361"/>
      <c r="BI248" s="361"/>
      <c r="BJ248" s="361"/>
      <c r="BK248" s="361"/>
      <c r="BL248" s="361"/>
      <c r="BM248" s="361"/>
      <c r="BN248" s="725">
        <f t="shared" si="400"/>
        <v>95.131723027375202</v>
      </c>
      <c r="BO248" s="725">
        <f t="shared" si="426"/>
        <v>95.131723027375202</v>
      </c>
      <c r="BP248" s="725"/>
      <c r="BQ248" s="631"/>
      <c r="BR248" s="604"/>
      <c r="BS248" s="604"/>
      <c r="BT248" s="604"/>
      <c r="BU248" s="604"/>
      <c r="BV248" s="604"/>
      <c r="BW248" s="604"/>
      <c r="BX248" s="604"/>
      <c r="BY248" s="604"/>
      <c r="BZ248" s="604"/>
      <c r="CA248" s="604"/>
      <c r="CB248" s="604"/>
      <c r="CC248" s="604"/>
      <c r="CD248" s="604"/>
      <c r="CE248" s="604"/>
      <c r="CF248" s="604"/>
    </row>
    <row r="249" spans="1:84" s="25" customFormat="1" ht="30" x14ac:dyDescent="0.25">
      <c r="A249" s="628">
        <v>5</v>
      </c>
      <c r="B249" s="633" t="s">
        <v>407</v>
      </c>
      <c r="C249" s="148">
        <f>+D249+E249</f>
        <v>28.766999999999999</v>
      </c>
      <c r="D249" s="148">
        <v>28.766999999999999</v>
      </c>
      <c r="E249" s="630"/>
      <c r="F249" s="382">
        <f t="shared" si="435"/>
        <v>0</v>
      </c>
      <c r="G249" s="382">
        <f t="shared" si="436"/>
        <v>0</v>
      </c>
      <c r="H249" s="361"/>
      <c r="I249" s="361"/>
      <c r="J249" s="361"/>
      <c r="K249" s="361"/>
      <c r="L249" s="361"/>
      <c r="M249" s="361"/>
      <c r="N249" s="361"/>
      <c r="O249" s="361"/>
      <c r="P249" s="361"/>
      <c r="Q249" s="361"/>
      <c r="R249" s="361"/>
      <c r="S249" s="361"/>
      <c r="T249" s="361"/>
      <c r="U249" s="361"/>
      <c r="V249" s="361"/>
      <c r="W249" s="361"/>
      <c r="X249" s="361"/>
      <c r="Y249" s="361"/>
      <c r="Z249" s="361"/>
      <c r="AA249" s="361"/>
      <c r="AB249" s="361"/>
      <c r="AC249" s="361"/>
      <c r="AD249" s="361"/>
      <c r="AE249" s="361"/>
      <c r="AF249" s="361"/>
      <c r="AG249" s="361"/>
      <c r="AH249" s="361"/>
      <c r="AI249" s="382">
        <f t="shared" si="437"/>
        <v>0</v>
      </c>
      <c r="AJ249" s="361"/>
      <c r="AK249" s="361"/>
      <c r="AL249" s="361"/>
      <c r="AM249" s="361"/>
      <c r="AN249" s="361"/>
      <c r="AO249" s="361"/>
      <c r="AP249" s="361"/>
      <c r="AQ249" s="361"/>
      <c r="AR249" s="361"/>
      <c r="AS249" s="361"/>
      <c r="AT249" s="361"/>
      <c r="AU249" s="361"/>
      <c r="AV249" s="361"/>
      <c r="AW249" s="361"/>
      <c r="AX249" s="361"/>
      <c r="AY249" s="361"/>
      <c r="AZ249" s="361"/>
      <c r="BA249" s="361"/>
      <c r="BB249" s="361"/>
      <c r="BC249" s="361"/>
      <c r="BD249" s="361"/>
      <c r="BE249" s="361"/>
      <c r="BF249" s="361"/>
      <c r="BG249" s="361"/>
      <c r="BH249" s="361"/>
      <c r="BI249" s="361"/>
      <c r="BJ249" s="361"/>
      <c r="BK249" s="361"/>
      <c r="BL249" s="361"/>
      <c r="BM249" s="361"/>
      <c r="BN249" s="725">
        <f t="shared" si="400"/>
        <v>0</v>
      </c>
      <c r="BO249" s="725">
        <f t="shared" si="426"/>
        <v>0</v>
      </c>
      <c r="BP249" s="725"/>
      <c r="BQ249" s="631"/>
      <c r="BR249" s="604"/>
      <c r="BS249" s="604"/>
      <c r="BT249" s="604"/>
      <c r="BU249" s="604"/>
      <c r="BV249" s="604"/>
      <c r="BW249" s="604"/>
      <c r="BX249" s="604"/>
      <c r="BY249" s="604"/>
      <c r="BZ249" s="604"/>
      <c r="CA249" s="604"/>
      <c r="CB249" s="604"/>
      <c r="CC249" s="604"/>
      <c r="CD249" s="604"/>
      <c r="CE249" s="604"/>
      <c r="CF249" s="604"/>
    </row>
    <row r="250" spans="1:84" ht="30" x14ac:dyDescent="0.25">
      <c r="A250" s="741">
        <v>6</v>
      </c>
      <c r="B250" s="285" t="s">
        <v>398</v>
      </c>
      <c r="C250" s="140">
        <f>+D250+E250</f>
        <v>2420</v>
      </c>
      <c r="D250" s="140"/>
      <c r="E250" s="256">
        <v>2420</v>
      </c>
      <c r="F250" s="145">
        <f t="shared" si="435"/>
        <v>909.53499999999997</v>
      </c>
      <c r="G250" s="145">
        <f t="shared" si="436"/>
        <v>0</v>
      </c>
      <c r="H250" s="141"/>
      <c r="I250" s="141"/>
      <c r="J250" s="141"/>
      <c r="K250" s="141"/>
      <c r="L250" s="141"/>
      <c r="M250" s="141"/>
      <c r="N250" s="141"/>
      <c r="O250" s="141"/>
      <c r="P250" s="141"/>
      <c r="Q250" s="141"/>
      <c r="R250" s="141"/>
      <c r="S250" s="141"/>
      <c r="T250" s="141"/>
      <c r="U250" s="141"/>
      <c r="V250" s="141"/>
      <c r="W250" s="141"/>
      <c r="X250" s="141"/>
      <c r="Y250" s="141"/>
      <c r="Z250" s="141"/>
      <c r="AA250" s="141"/>
      <c r="AB250" s="141"/>
      <c r="AC250" s="141"/>
      <c r="AD250" s="141"/>
      <c r="AE250" s="141"/>
      <c r="AF250" s="141"/>
      <c r="AG250" s="141"/>
      <c r="AH250" s="141"/>
      <c r="AI250" s="145">
        <f t="shared" si="437"/>
        <v>909.53499999999997</v>
      </c>
      <c r="AJ250" s="141"/>
      <c r="AK250" s="141"/>
      <c r="AL250" s="141"/>
      <c r="AM250" s="141"/>
      <c r="AN250" s="141">
        <v>909.53499999999997</v>
      </c>
      <c r="AO250" s="141"/>
      <c r="AP250" s="141"/>
      <c r="AQ250" s="141"/>
      <c r="AR250" s="141"/>
      <c r="AS250" s="141"/>
      <c r="AT250" s="141"/>
      <c r="AU250" s="141"/>
      <c r="AV250" s="141"/>
      <c r="AW250" s="141"/>
      <c r="AX250" s="141"/>
      <c r="AY250" s="141"/>
      <c r="AZ250" s="141"/>
      <c r="BA250" s="141"/>
      <c r="BB250" s="141"/>
      <c r="BC250" s="141"/>
      <c r="BD250" s="141"/>
      <c r="BE250" s="141"/>
      <c r="BF250" s="141"/>
      <c r="BG250" s="141"/>
      <c r="BH250" s="141"/>
      <c r="BI250" s="141"/>
      <c r="BJ250" s="141"/>
      <c r="BK250" s="141"/>
      <c r="BL250" s="141"/>
      <c r="BM250" s="141"/>
      <c r="BN250" s="674">
        <f t="shared" si="400"/>
        <v>37.584090909090904</v>
      </c>
      <c r="BO250" s="674"/>
      <c r="BP250" s="674">
        <f t="shared" si="401"/>
        <v>37.584090909090904</v>
      </c>
      <c r="BQ250" s="165"/>
    </row>
    <row r="251" spans="1:84" x14ac:dyDescent="0.25">
      <c r="A251" s="170" t="s">
        <v>6</v>
      </c>
      <c r="B251" s="168" t="s">
        <v>27</v>
      </c>
      <c r="C251" s="176">
        <f t="shared" ref="C251:H251" si="438">SUM(C252:C254)</f>
        <v>4643.8</v>
      </c>
      <c r="D251" s="176">
        <f t="shared" si="438"/>
        <v>0</v>
      </c>
      <c r="E251" s="176">
        <f t="shared" si="438"/>
        <v>4643.8</v>
      </c>
      <c r="F251" s="176">
        <f t="shared" si="438"/>
        <v>2312.9650000000001</v>
      </c>
      <c r="G251" s="176">
        <f t="shared" si="438"/>
        <v>0</v>
      </c>
      <c r="H251" s="176">
        <f t="shared" si="438"/>
        <v>0</v>
      </c>
      <c r="I251" s="176">
        <f t="shared" ref="I251:O251" si="439">SUM(I252:I254)</f>
        <v>0</v>
      </c>
      <c r="J251" s="176">
        <f t="shared" si="439"/>
        <v>0</v>
      </c>
      <c r="K251" s="176">
        <f t="shared" si="439"/>
        <v>0</v>
      </c>
      <c r="L251" s="176">
        <f t="shared" si="439"/>
        <v>0</v>
      </c>
      <c r="M251" s="176">
        <f t="shared" si="439"/>
        <v>0</v>
      </c>
      <c r="N251" s="176">
        <f t="shared" si="439"/>
        <v>0</v>
      </c>
      <c r="O251" s="176">
        <f t="shared" si="439"/>
        <v>0</v>
      </c>
      <c r="P251" s="176">
        <f t="shared" ref="P251:AJ251" si="440">SUM(P252:P254)</f>
        <v>0</v>
      </c>
      <c r="Q251" s="176">
        <f t="shared" si="440"/>
        <v>0</v>
      </c>
      <c r="R251" s="176">
        <f t="shared" si="440"/>
        <v>0</v>
      </c>
      <c r="S251" s="176">
        <f t="shared" ref="S251:AG251" si="441">SUM(S252:S254)</f>
        <v>0</v>
      </c>
      <c r="T251" s="176">
        <f t="shared" si="441"/>
        <v>0</v>
      </c>
      <c r="U251" s="176">
        <f t="shared" si="441"/>
        <v>0</v>
      </c>
      <c r="V251" s="176">
        <f t="shared" si="441"/>
        <v>0</v>
      </c>
      <c r="W251" s="176">
        <f t="shared" si="441"/>
        <v>0</v>
      </c>
      <c r="X251" s="176">
        <f t="shared" si="441"/>
        <v>0</v>
      </c>
      <c r="Y251" s="176">
        <f t="shared" si="441"/>
        <v>0</v>
      </c>
      <c r="Z251" s="176">
        <f t="shared" si="441"/>
        <v>0</v>
      </c>
      <c r="AA251" s="176">
        <f t="shared" si="441"/>
        <v>0</v>
      </c>
      <c r="AB251" s="176">
        <f t="shared" si="441"/>
        <v>0</v>
      </c>
      <c r="AC251" s="176">
        <f t="shared" si="441"/>
        <v>0</v>
      </c>
      <c r="AD251" s="176">
        <f t="shared" si="441"/>
        <v>0</v>
      </c>
      <c r="AE251" s="176">
        <f t="shared" si="441"/>
        <v>0</v>
      </c>
      <c r="AF251" s="176">
        <f t="shared" si="441"/>
        <v>0</v>
      </c>
      <c r="AG251" s="176">
        <f t="shared" si="441"/>
        <v>0</v>
      </c>
      <c r="AH251" s="176">
        <f t="shared" si="440"/>
        <v>0</v>
      </c>
      <c r="AI251" s="176">
        <f t="shared" si="440"/>
        <v>2312.9650000000001</v>
      </c>
      <c r="AJ251" s="176">
        <f t="shared" si="440"/>
        <v>0</v>
      </c>
      <c r="AK251" s="176">
        <f t="shared" ref="AK251:AQ251" si="442">SUM(AK252:AK254)</f>
        <v>0</v>
      </c>
      <c r="AL251" s="176">
        <f t="shared" si="442"/>
        <v>0</v>
      </c>
      <c r="AM251" s="176">
        <f t="shared" si="442"/>
        <v>0</v>
      </c>
      <c r="AN251" s="176">
        <f t="shared" si="442"/>
        <v>0</v>
      </c>
      <c r="AO251" s="176">
        <f t="shared" si="442"/>
        <v>0</v>
      </c>
      <c r="AP251" s="176">
        <f t="shared" si="442"/>
        <v>0</v>
      </c>
      <c r="AQ251" s="176">
        <f t="shared" si="442"/>
        <v>0</v>
      </c>
      <c r="AR251" s="176">
        <f t="shared" ref="AR251:BM251" si="443">SUM(AR252:AR254)</f>
        <v>0</v>
      </c>
      <c r="AS251" s="176">
        <f t="shared" si="443"/>
        <v>0</v>
      </c>
      <c r="AT251" s="176">
        <f t="shared" si="443"/>
        <v>0</v>
      </c>
      <c r="AU251" s="176">
        <f t="shared" si="443"/>
        <v>0</v>
      </c>
      <c r="AV251" s="176">
        <f t="shared" si="443"/>
        <v>0</v>
      </c>
      <c r="AW251" s="176">
        <f t="shared" si="443"/>
        <v>0</v>
      </c>
      <c r="AX251" s="176">
        <f t="shared" si="443"/>
        <v>0</v>
      </c>
      <c r="AY251" s="176">
        <f t="shared" si="443"/>
        <v>0</v>
      </c>
      <c r="AZ251" s="176">
        <f t="shared" si="443"/>
        <v>0</v>
      </c>
      <c r="BA251" s="176">
        <f t="shared" si="443"/>
        <v>0</v>
      </c>
      <c r="BB251" s="176">
        <f t="shared" si="443"/>
        <v>0</v>
      </c>
      <c r="BC251" s="176">
        <f t="shared" ref="BC251:BL251" si="444">SUM(BC252:BC254)</f>
        <v>0</v>
      </c>
      <c r="BD251" s="176">
        <f t="shared" si="444"/>
        <v>2312.9650000000001</v>
      </c>
      <c r="BE251" s="176">
        <f t="shared" si="444"/>
        <v>0</v>
      </c>
      <c r="BF251" s="176">
        <f t="shared" si="444"/>
        <v>0</v>
      </c>
      <c r="BG251" s="176">
        <f t="shared" si="444"/>
        <v>0</v>
      </c>
      <c r="BH251" s="176">
        <f t="shared" si="444"/>
        <v>0</v>
      </c>
      <c r="BI251" s="176">
        <f t="shared" si="444"/>
        <v>0</v>
      </c>
      <c r="BJ251" s="176">
        <f t="shared" si="444"/>
        <v>0</v>
      </c>
      <c r="BK251" s="176">
        <f t="shared" si="444"/>
        <v>0</v>
      </c>
      <c r="BL251" s="176">
        <f t="shared" si="444"/>
        <v>0</v>
      </c>
      <c r="BM251" s="176">
        <f t="shared" si="443"/>
        <v>0</v>
      </c>
      <c r="BN251" s="675">
        <f t="shared" si="400"/>
        <v>49.807592919591713</v>
      </c>
      <c r="BO251" s="675"/>
      <c r="BP251" s="675">
        <f t="shared" si="401"/>
        <v>49.807592919591713</v>
      </c>
      <c r="BQ251" s="165"/>
    </row>
    <row r="252" spans="1:84" ht="15" customHeight="1" x14ac:dyDescent="0.25">
      <c r="A252" s="249">
        <v>1</v>
      </c>
      <c r="B252" s="250" t="s">
        <v>358</v>
      </c>
      <c r="C252" s="140">
        <f t="shared" si="434"/>
        <v>1019</v>
      </c>
      <c r="D252" s="256"/>
      <c r="E252" s="259">
        <v>1019</v>
      </c>
      <c r="F252" s="145">
        <f>+G252+AI252</f>
        <v>0</v>
      </c>
      <c r="G252" s="145">
        <f>SUM(H252:AH252)</f>
        <v>0</v>
      </c>
      <c r="H252" s="141"/>
      <c r="I252" s="141"/>
      <c r="J252" s="141"/>
      <c r="K252" s="141"/>
      <c r="L252" s="141"/>
      <c r="M252" s="141"/>
      <c r="N252" s="141"/>
      <c r="O252" s="141"/>
      <c r="P252" s="141"/>
      <c r="Q252" s="141"/>
      <c r="R252" s="141"/>
      <c r="S252" s="141"/>
      <c r="T252" s="141"/>
      <c r="U252" s="141"/>
      <c r="V252" s="141"/>
      <c r="W252" s="141"/>
      <c r="X252" s="141"/>
      <c r="Y252" s="141"/>
      <c r="Z252" s="141"/>
      <c r="AA252" s="141"/>
      <c r="AB252" s="141"/>
      <c r="AC252" s="141"/>
      <c r="AD252" s="141"/>
      <c r="AE252" s="141"/>
      <c r="AF252" s="141"/>
      <c r="AG252" s="141"/>
      <c r="AH252" s="141"/>
      <c r="AI252" s="145">
        <f>SUM(AJ252:BM252)</f>
        <v>0</v>
      </c>
      <c r="AJ252" s="141"/>
      <c r="AK252" s="141"/>
      <c r="AL252" s="141"/>
      <c r="AM252" s="141"/>
      <c r="AN252" s="141"/>
      <c r="AO252" s="141"/>
      <c r="AP252" s="141"/>
      <c r="AQ252" s="141"/>
      <c r="AR252" s="141"/>
      <c r="AS252" s="141"/>
      <c r="AT252" s="141"/>
      <c r="AU252" s="141"/>
      <c r="AV252" s="141"/>
      <c r="AW252" s="141"/>
      <c r="AX252" s="141"/>
      <c r="AY252" s="141"/>
      <c r="AZ252" s="141"/>
      <c r="BA252" s="141"/>
      <c r="BB252" s="141"/>
      <c r="BC252" s="141"/>
      <c r="BD252" s="141"/>
      <c r="BE252" s="141"/>
      <c r="BF252" s="141"/>
      <c r="BG252" s="141"/>
      <c r="BH252" s="141"/>
      <c r="BI252" s="141"/>
      <c r="BJ252" s="141"/>
      <c r="BK252" s="141"/>
      <c r="BL252" s="141"/>
      <c r="BM252" s="141"/>
      <c r="BN252" s="674">
        <f t="shared" si="400"/>
        <v>0</v>
      </c>
      <c r="BO252" s="674"/>
      <c r="BP252" s="674">
        <f t="shared" si="401"/>
        <v>0</v>
      </c>
      <c r="BQ252" s="160"/>
    </row>
    <row r="253" spans="1:84" x14ac:dyDescent="0.25">
      <c r="A253" s="249">
        <v>2</v>
      </c>
      <c r="B253" s="250" t="s">
        <v>359</v>
      </c>
      <c r="C253" s="140">
        <f>+D253+E253</f>
        <v>1000</v>
      </c>
      <c r="D253" s="256"/>
      <c r="E253" s="259">
        <v>1000</v>
      </c>
      <c r="F253" s="145">
        <f>+G253+AI253</f>
        <v>0</v>
      </c>
      <c r="G253" s="145">
        <f>SUM(H253:AH253)</f>
        <v>0</v>
      </c>
      <c r="H253" s="141"/>
      <c r="I253" s="141"/>
      <c r="J253" s="141"/>
      <c r="K253" s="141"/>
      <c r="L253" s="141"/>
      <c r="M253" s="141"/>
      <c r="N253" s="141"/>
      <c r="O253" s="141"/>
      <c r="P253" s="141"/>
      <c r="Q253" s="141"/>
      <c r="R253" s="141"/>
      <c r="S253" s="141"/>
      <c r="T253" s="141"/>
      <c r="U253" s="141"/>
      <c r="V253" s="141"/>
      <c r="W253" s="141"/>
      <c r="X253" s="141"/>
      <c r="Y253" s="141"/>
      <c r="Z253" s="141"/>
      <c r="AA253" s="141"/>
      <c r="AB253" s="141"/>
      <c r="AC253" s="141"/>
      <c r="AD253" s="141"/>
      <c r="AE253" s="141"/>
      <c r="AF253" s="141"/>
      <c r="AG253" s="141"/>
      <c r="AH253" s="141"/>
      <c r="AI253" s="145">
        <f>SUM(AJ253:BM253)</f>
        <v>0</v>
      </c>
      <c r="AJ253" s="141"/>
      <c r="AK253" s="141"/>
      <c r="AL253" s="141"/>
      <c r="AM253" s="141"/>
      <c r="AN253" s="141"/>
      <c r="AO253" s="141"/>
      <c r="AP253" s="141"/>
      <c r="AQ253" s="141"/>
      <c r="AR253" s="141"/>
      <c r="AS253" s="141"/>
      <c r="AT253" s="141"/>
      <c r="AU253" s="141"/>
      <c r="AV253" s="141"/>
      <c r="AW253" s="141"/>
      <c r="AX253" s="141"/>
      <c r="AY253" s="141"/>
      <c r="AZ253" s="141"/>
      <c r="BA253" s="141"/>
      <c r="BB253" s="141"/>
      <c r="BC253" s="141"/>
      <c r="BD253" s="141"/>
      <c r="BE253" s="141"/>
      <c r="BF253" s="141"/>
      <c r="BG253" s="141"/>
      <c r="BH253" s="141"/>
      <c r="BI253" s="141"/>
      <c r="BJ253" s="141"/>
      <c r="BK253" s="141"/>
      <c r="BL253" s="141"/>
      <c r="BM253" s="141"/>
      <c r="BN253" s="674">
        <f t="shared" si="400"/>
        <v>0</v>
      </c>
      <c r="BO253" s="674"/>
      <c r="BP253" s="674">
        <f t="shared" si="401"/>
        <v>0</v>
      </c>
      <c r="BQ253" s="160"/>
    </row>
    <row r="254" spans="1:84" ht="30" x14ac:dyDescent="0.25">
      <c r="A254" s="249">
        <v>3</v>
      </c>
      <c r="B254" s="285" t="s">
        <v>387</v>
      </c>
      <c r="C254" s="140">
        <f t="shared" si="434"/>
        <v>2624.8</v>
      </c>
      <c r="D254" s="256"/>
      <c r="E254" s="259">
        <v>2624.8</v>
      </c>
      <c r="F254" s="145">
        <f>+G254+AI254</f>
        <v>2312.9650000000001</v>
      </c>
      <c r="G254" s="145">
        <f>SUM(H254:AH254)</f>
        <v>0</v>
      </c>
      <c r="H254" s="141"/>
      <c r="I254" s="141"/>
      <c r="J254" s="141"/>
      <c r="K254" s="141"/>
      <c r="L254" s="141"/>
      <c r="M254" s="141"/>
      <c r="N254" s="141"/>
      <c r="O254" s="141"/>
      <c r="P254" s="141"/>
      <c r="Q254" s="141"/>
      <c r="R254" s="141"/>
      <c r="S254" s="141"/>
      <c r="T254" s="141"/>
      <c r="U254" s="141"/>
      <c r="V254" s="141"/>
      <c r="W254" s="141"/>
      <c r="X254" s="141"/>
      <c r="Y254" s="141"/>
      <c r="Z254" s="141"/>
      <c r="AA254" s="141"/>
      <c r="AB254" s="141"/>
      <c r="AC254" s="141"/>
      <c r="AD254" s="141"/>
      <c r="AE254" s="141"/>
      <c r="AF254" s="141"/>
      <c r="AG254" s="141"/>
      <c r="AH254" s="141"/>
      <c r="AI254" s="145">
        <f>SUM(AJ254:BM254)</f>
        <v>2312.9650000000001</v>
      </c>
      <c r="AJ254" s="141"/>
      <c r="AK254" s="141"/>
      <c r="AL254" s="141"/>
      <c r="AM254" s="141"/>
      <c r="AN254" s="141"/>
      <c r="AO254" s="141"/>
      <c r="AP254" s="141"/>
      <c r="AQ254" s="141"/>
      <c r="AR254" s="141"/>
      <c r="AS254" s="141"/>
      <c r="AT254" s="141"/>
      <c r="AU254" s="141"/>
      <c r="AV254" s="141"/>
      <c r="AW254" s="141"/>
      <c r="AX254" s="141"/>
      <c r="AY254" s="141"/>
      <c r="AZ254" s="141"/>
      <c r="BA254" s="141"/>
      <c r="BB254" s="141"/>
      <c r="BC254" s="141"/>
      <c r="BD254" s="141">
        <v>2312.9650000000001</v>
      </c>
      <c r="BE254" s="141"/>
      <c r="BF254" s="141"/>
      <c r="BG254" s="141"/>
      <c r="BH254" s="141"/>
      <c r="BI254" s="141"/>
      <c r="BJ254" s="141"/>
      <c r="BK254" s="141"/>
      <c r="BL254" s="141"/>
      <c r="BM254" s="141"/>
      <c r="BN254" s="674">
        <f t="shared" si="400"/>
        <v>88.119666260286493</v>
      </c>
      <c r="BO254" s="674"/>
      <c r="BP254" s="674">
        <f t="shared" si="401"/>
        <v>88.119666260286493</v>
      </c>
      <c r="BQ254" s="160"/>
    </row>
    <row r="255" spans="1:84" s="131" customFormat="1" x14ac:dyDescent="0.25">
      <c r="A255" s="715">
        <v>3</v>
      </c>
      <c r="B255" s="751" t="s">
        <v>638</v>
      </c>
      <c r="C255" s="271">
        <f t="shared" ref="C255:BM255" si="445">+C256</f>
        <v>115.667</v>
      </c>
      <c r="D255" s="271">
        <f t="shared" si="445"/>
        <v>0</v>
      </c>
      <c r="E255" s="271">
        <f t="shared" si="445"/>
        <v>115.667</v>
      </c>
      <c r="F255" s="271">
        <f t="shared" si="445"/>
        <v>0</v>
      </c>
      <c r="G255" s="271">
        <f t="shared" si="445"/>
        <v>0</v>
      </c>
      <c r="H255" s="271">
        <f t="shared" si="445"/>
        <v>0</v>
      </c>
      <c r="I255" s="271">
        <f t="shared" si="445"/>
        <v>0</v>
      </c>
      <c r="J255" s="271">
        <f t="shared" si="445"/>
        <v>0</v>
      </c>
      <c r="K255" s="271">
        <f t="shared" si="445"/>
        <v>0</v>
      </c>
      <c r="L255" s="271">
        <f t="shared" si="445"/>
        <v>0</v>
      </c>
      <c r="M255" s="271">
        <f t="shared" si="445"/>
        <v>0</v>
      </c>
      <c r="N255" s="271">
        <f t="shared" si="445"/>
        <v>0</v>
      </c>
      <c r="O255" s="271">
        <f t="shared" si="445"/>
        <v>0</v>
      </c>
      <c r="P255" s="271">
        <f t="shared" si="445"/>
        <v>0</v>
      </c>
      <c r="Q255" s="271">
        <f t="shared" si="445"/>
        <v>0</v>
      </c>
      <c r="R255" s="271">
        <f t="shared" si="445"/>
        <v>0</v>
      </c>
      <c r="S255" s="271">
        <f t="shared" si="445"/>
        <v>0</v>
      </c>
      <c r="T255" s="271">
        <f t="shared" si="445"/>
        <v>0</v>
      </c>
      <c r="U255" s="271">
        <f t="shared" si="445"/>
        <v>0</v>
      </c>
      <c r="V255" s="271">
        <f t="shared" si="445"/>
        <v>0</v>
      </c>
      <c r="W255" s="271">
        <f t="shared" si="445"/>
        <v>0</v>
      </c>
      <c r="X255" s="271">
        <f t="shared" si="445"/>
        <v>0</v>
      </c>
      <c r="Y255" s="271">
        <f t="shared" si="445"/>
        <v>0</v>
      </c>
      <c r="Z255" s="271">
        <f t="shared" si="445"/>
        <v>0</v>
      </c>
      <c r="AA255" s="271">
        <f t="shared" si="445"/>
        <v>0</v>
      </c>
      <c r="AB255" s="271">
        <f t="shared" si="445"/>
        <v>0</v>
      </c>
      <c r="AC255" s="271">
        <f t="shared" si="445"/>
        <v>0</v>
      </c>
      <c r="AD255" s="271">
        <f t="shared" si="445"/>
        <v>0</v>
      </c>
      <c r="AE255" s="271">
        <f t="shared" si="445"/>
        <v>0</v>
      </c>
      <c r="AF255" s="271">
        <f t="shared" si="445"/>
        <v>0</v>
      </c>
      <c r="AG255" s="271">
        <f t="shared" si="445"/>
        <v>0</v>
      </c>
      <c r="AH255" s="271">
        <f t="shared" si="445"/>
        <v>0</v>
      </c>
      <c r="AI255" s="271">
        <f t="shared" si="445"/>
        <v>0</v>
      </c>
      <c r="AJ255" s="271">
        <f t="shared" si="445"/>
        <v>0</v>
      </c>
      <c r="AK255" s="271">
        <f t="shared" si="445"/>
        <v>0</v>
      </c>
      <c r="AL255" s="271">
        <f t="shared" si="445"/>
        <v>0</v>
      </c>
      <c r="AM255" s="271">
        <f t="shared" si="445"/>
        <v>0</v>
      </c>
      <c r="AN255" s="271">
        <f t="shared" si="445"/>
        <v>0</v>
      </c>
      <c r="AO255" s="271">
        <f t="shared" si="445"/>
        <v>0</v>
      </c>
      <c r="AP255" s="271">
        <f t="shared" si="445"/>
        <v>0</v>
      </c>
      <c r="AQ255" s="271">
        <f t="shared" si="445"/>
        <v>0</v>
      </c>
      <c r="AR255" s="271">
        <f t="shared" si="445"/>
        <v>0</v>
      </c>
      <c r="AS255" s="271">
        <f t="shared" si="445"/>
        <v>0</v>
      </c>
      <c r="AT255" s="271">
        <f t="shared" si="445"/>
        <v>0</v>
      </c>
      <c r="AU255" s="271">
        <f t="shared" si="445"/>
        <v>0</v>
      </c>
      <c r="AV255" s="271">
        <f t="shared" si="445"/>
        <v>0</v>
      </c>
      <c r="AW255" s="271">
        <f t="shared" si="445"/>
        <v>0</v>
      </c>
      <c r="AX255" s="271">
        <f t="shared" si="445"/>
        <v>0</v>
      </c>
      <c r="AY255" s="271">
        <f t="shared" si="445"/>
        <v>0</v>
      </c>
      <c r="AZ255" s="271">
        <f t="shared" si="445"/>
        <v>0</v>
      </c>
      <c r="BA255" s="271">
        <f t="shared" si="445"/>
        <v>0</v>
      </c>
      <c r="BB255" s="271">
        <f t="shared" si="445"/>
        <v>0</v>
      </c>
      <c r="BC255" s="271">
        <f t="shared" si="445"/>
        <v>0</v>
      </c>
      <c r="BD255" s="271">
        <f t="shared" si="445"/>
        <v>0</v>
      </c>
      <c r="BE255" s="271">
        <f t="shared" si="445"/>
        <v>0</v>
      </c>
      <c r="BF255" s="271">
        <f t="shared" si="445"/>
        <v>0</v>
      </c>
      <c r="BG255" s="271">
        <f t="shared" si="445"/>
        <v>0</v>
      </c>
      <c r="BH255" s="271">
        <f t="shared" si="445"/>
        <v>0</v>
      </c>
      <c r="BI255" s="271">
        <f t="shared" si="445"/>
        <v>0</v>
      </c>
      <c r="BJ255" s="271">
        <f t="shared" si="445"/>
        <v>0</v>
      </c>
      <c r="BK255" s="271">
        <f t="shared" si="445"/>
        <v>0</v>
      </c>
      <c r="BL255" s="271">
        <f t="shared" si="445"/>
        <v>0</v>
      </c>
      <c r="BM255" s="271">
        <f t="shared" si="445"/>
        <v>0</v>
      </c>
      <c r="BN255" s="675">
        <f>+F255/C255*100</f>
        <v>0</v>
      </c>
      <c r="BO255" s="675"/>
      <c r="BP255" s="675">
        <f>+AI255/E255*100</f>
        <v>0</v>
      </c>
      <c r="BQ255" s="177"/>
      <c r="BR255" s="130"/>
      <c r="BS255" s="130"/>
      <c r="BT255" s="130"/>
      <c r="BU255" s="130"/>
      <c r="BV255" s="130"/>
      <c r="BW255" s="130"/>
      <c r="BX255" s="130"/>
      <c r="BY255" s="130"/>
      <c r="BZ255" s="130"/>
      <c r="CA255" s="130"/>
      <c r="CB255" s="130"/>
      <c r="CC255" s="130"/>
      <c r="CD255" s="130"/>
      <c r="CE255" s="130"/>
      <c r="CF255" s="130"/>
    </row>
    <row r="256" spans="1:84" s="131" customFormat="1" ht="30" x14ac:dyDescent="0.25">
      <c r="A256" s="159" t="s">
        <v>6</v>
      </c>
      <c r="B256" s="752" t="s">
        <v>639</v>
      </c>
      <c r="C256" s="140">
        <f>+D256+E256</f>
        <v>115.667</v>
      </c>
      <c r="D256" s="140"/>
      <c r="E256" s="141">
        <f>+E257</f>
        <v>115.667</v>
      </c>
      <c r="F256" s="145">
        <f>+G256+AI256</f>
        <v>0</v>
      </c>
      <c r="G256" s="145">
        <f>SUM(H256:AH256)</f>
        <v>0</v>
      </c>
      <c r="H256" s="150"/>
      <c r="I256" s="150"/>
      <c r="J256" s="150"/>
      <c r="K256" s="150"/>
      <c r="L256" s="150"/>
      <c r="M256" s="150"/>
      <c r="N256" s="151"/>
      <c r="O256" s="150"/>
      <c r="P256" s="150"/>
      <c r="Q256" s="150"/>
      <c r="R256" s="150"/>
      <c r="S256" s="150"/>
      <c r="T256" s="150"/>
      <c r="U256" s="150"/>
      <c r="V256" s="150"/>
      <c r="W256" s="150"/>
      <c r="X256" s="150"/>
      <c r="Y256" s="150"/>
      <c r="Z256" s="150"/>
      <c r="AA256" s="150"/>
      <c r="AB256" s="150"/>
      <c r="AC256" s="150"/>
      <c r="AD256" s="150"/>
      <c r="AE256" s="150"/>
      <c r="AF256" s="150"/>
      <c r="AG256" s="150"/>
      <c r="AH256" s="150"/>
      <c r="AI256" s="145">
        <f>SUM(AJ256:BM256)</f>
        <v>0</v>
      </c>
      <c r="AJ256" s="150"/>
      <c r="AK256" s="150"/>
      <c r="AL256" s="150"/>
      <c r="AM256" s="150"/>
      <c r="AN256" s="150"/>
      <c r="AO256" s="150"/>
      <c r="AP256" s="150"/>
      <c r="AQ256" s="150"/>
      <c r="AR256" s="150"/>
      <c r="AS256" s="150"/>
      <c r="AT256" s="150"/>
      <c r="AU256" s="150"/>
      <c r="AV256" s="150"/>
      <c r="AW256" s="150"/>
      <c r="AX256" s="150"/>
      <c r="AY256" s="150"/>
      <c r="AZ256" s="150"/>
      <c r="BA256" s="150"/>
      <c r="BB256" s="150"/>
      <c r="BC256" s="150"/>
      <c r="BD256" s="150"/>
      <c r="BE256" s="150"/>
      <c r="BF256" s="150"/>
      <c r="BG256" s="150"/>
      <c r="BH256" s="150"/>
      <c r="BI256" s="150"/>
      <c r="BJ256" s="150"/>
      <c r="BK256" s="150"/>
      <c r="BL256" s="150"/>
      <c r="BM256" s="150"/>
      <c r="BN256" s="674">
        <f>+F256/C256*100</f>
        <v>0</v>
      </c>
      <c r="BO256" s="674"/>
      <c r="BP256" s="674">
        <f>+AI256/E256*100</f>
        <v>0</v>
      </c>
      <c r="BQ256" s="177"/>
      <c r="BR256" s="130"/>
      <c r="BS256" s="130"/>
      <c r="BT256" s="130"/>
      <c r="BU256" s="130"/>
      <c r="BV256" s="130"/>
      <c r="BW256" s="130"/>
      <c r="BX256" s="130"/>
      <c r="BY256" s="130"/>
      <c r="BZ256" s="130"/>
      <c r="CA256" s="130"/>
      <c r="CB256" s="130"/>
      <c r="CC256" s="130"/>
      <c r="CD256" s="130"/>
      <c r="CE256" s="130"/>
      <c r="CF256" s="130"/>
    </row>
    <row r="257" spans="1:84" s="131" customFormat="1" x14ac:dyDescent="0.25">
      <c r="A257" s="159"/>
      <c r="B257" s="753" t="s">
        <v>344</v>
      </c>
      <c r="C257" s="140">
        <f>+D257+E257</f>
        <v>115.667</v>
      </c>
      <c r="D257" s="151"/>
      <c r="E257" s="721">
        <v>115.667</v>
      </c>
      <c r="F257" s="145">
        <f>+G257+AI257</f>
        <v>0</v>
      </c>
      <c r="G257" s="145">
        <f>SUM(H257:AH257)</f>
        <v>0</v>
      </c>
      <c r="H257" s="150"/>
      <c r="I257" s="150"/>
      <c r="J257" s="150"/>
      <c r="K257" s="150"/>
      <c r="L257" s="150"/>
      <c r="M257" s="150"/>
      <c r="N257" s="151"/>
      <c r="O257" s="150"/>
      <c r="P257" s="150"/>
      <c r="Q257" s="150"/>
      <c r="R257" s="150"/>
      <c r="S257" s="150"/>
      <c r="T257" s="150"/>
      <c r="U257" s="150"/>
      <c r="V257" s="150"/>
      <c r="W257" s="150"/>
      <c r="X257" s="150"/>
      <c r="Y257" s="150"/>
      <c r="Z257" s="150"/>
      <c r="AA257" s="150"/>
      <c r="AB257" s="150"/>
      <c r="AC257" s="150"/>
      <c r="AD257" s="150"/>
      <c r="AE257" s="150"/>
      <c r="AF257" s="150"/>
      <c r="AG257" s="150"/>
      <c r="AH257" s="150"/>
      <c r="AI257" s="145">
        <f>SUM(AJ257:BM257)</f>
        <v>0</v>
      </c>
      <c r="AJ257" s="150"/>
      <c r="AK257" s="150"/>
      <c r="AL257" s="150"/>
      <c r="AM257" s="150"/>
      <c r="AN257" s="150"/>
      <c r="AO257" s="150"/>
      <c r="AP257" s="150"/>
      <c r="AQ257" s="150"/>
      <c r="AR257" s="150"/>
      <c r="AS257" s="150"/>
      <c r="AT257" s="150"/>
      <c r="AU257" s="150"/>
      <c r="AV257" s="150"/>
      <c r="AW257" s="150"/>
      <c r="AX257" s="150"/>
      <c r="AY257" s="150"/>
      <c r="AZ257" s="150"/>
      <c r="BA257" s="150"/>
      <c r="BB257" s="150"/>
      <c r="BC257" s="150"/>
      <c r="BD257" s="150"/>
      <c r="BE257" s="150"/>
      <c r="BF257" s="150"/>
      <c r="BG257" s="150"/>
      <c r="BH257" s="150"/>
      <c r="BI257" s="150"/>
      <c r="BJ257" s="150"/>
      <c r="BK257" s="150"/>
      <c r="BL257" s="150"/>
      <c r="BM257" s="150"/>
      <c r="BN257" s="674">
        <f>+F257/C257*100</f>
        <v>0</v>
      </c>
      <c r="BO257" s="674"/>
      <c r="BP257" s="674">
        <f>+AI257/E257*100</f>
        <v>0</v>
      </c>
      <c r="BQ257" s="177"/>
      <c r="BR257" s="130"/>
      <c r="BS257" s="130"/>
      <c r="BT257" s="130"/>
      <c r="BU257" s="130"/>
      <c r="BV257" s="130"/>
      <c r="BW257" s="130"/>
      <c r="BX257" s="130"/>
      <c r="BY257" s="130"/>
      <c r="BZ257" s="130"/>
      <c r="CA257" s="130"/>
      <c r="CB257" s="130"/>
      <c r="CC257" s="130"/>
      <c r="CD257" s="130"/>
      <c r="CE257" s="130"/>
      <c r="CF257" s="130"/>
    </row>
    <row r="258" spans="1:84" s="3" customFormat="1" ht="14.25" x14ac:dyDescent="0.2">
      <c r="A258" s="154" t="s">
        <v>674</v>
      </c>
      <c r="B258" s="161" t="s">
        <v>350</v>
      </c>
      <c r="C258" s="142">
        <f>+C259+C262</f>
        <v>1088.933</v>
      </c>
      <c r="D258" s="142">
        <f t="shared" ref="D258:BM258" si="446">+D259+D262</f>
        <v>0</v>
      </c>
      <c r="E258" s="142">
        <f t="shared" si="446"/>
        <v>1088.933</v>
      </c>
      <c r="F258" s="142">
        <f t="shared" si="446"/>
        <v>839.01499999999999</v>
      </c>
      <c r="G258" s="142">
        <f t="shared" si="446"/>
        <v>0</v>
      </c>
      <c r="H258" s="142">
        <f t="shared" si="446"/>
        <v>0</v>
      </c>
      <c r="I258" s="142">
        <f t="shared" si="446"/>
        <v>0</v>
      </c>
      <c r="J258" s="142">
        <f t="shared" si="446"/>
        <v>0</v>
      </c>
      <c r="K258" s="142">
        <f t="shared" si="446"/>
        <v>0</v>
      </c>
      <c r="L258" s="142">
        <f t="shared" si="446"/>
        <v>0</v>
      </c>
      <c r="M258" s="142">
        <f t="shared" si="446"/>
        <v>0</v>
      </c>
      <c r="N258" s="142">
        <f t="shared" si="446"/>
        <v>0</v>
      </c>
      <c r="O258" s="142">
        <f t="shared" si="446"/>
        <v>0</v>
      </c>
      <c r="P258" s="142">
        <f t="shared" si="446"/>
        <v>0</v>
      </c>
      <c r="Q258" s="142">
        <f t="shared" si="446"/>
        <v>0</v>
      </c>
      <c r="R258" s="142">
        <f t="shared" si="446"/>
        <v>0</v>
      </c>
      <c r="S258" s="142">
        <f t="shared" si="446"/>
        <v>0</v>
      </c>
      <c r="T258" s="142">
        <f t="shared" si="446"/>
        <v>0</v>
      </c>
      <c r="U258" s="142">
        <f t="shared" si="446"/>
        <v>0</v>
      </c>
      <c r="V258" s="142">
        <f>+V259+V262</f>
        <v>0</v>
      </c>
      <c r="W258" s="142">
        <f>+W259+W262</f>
        <v>0</v>
      </c>
      <c r="X258" s="142">
        <f>+X259+X262</f>
        <v>0</v>
      </c>
      <c r="Y258" s="142">
        <f t="shared" ref="Y258:AG258" si="447">+Y259+Y262</f>
        <v>0</v>
      </c>
      <c r="Z258" s="142">
        <f t="shared" si="447"/>
        <v>0</v>
      </c>
      <c r="AA258" s="142">
        <f t="shared" si="447"/>
        <v>0</v>
      </c>
      <c r="AB258" s="142">
        <f t="shared" si="447"/>
        <v>0</v>
      </c>
      <c r="AC258" s="142">
        <f t="shared" si="447"/>
        <v>0</v>
      </c>
      <c r="AD258" s="142">
        <f t="shared" si="447"/>
        <v>0</v>
      </c>
      <c r="AE258" s="142">
        <f t="shared" si="447"/>
        <v>0</v>
      </c>
      <c r="AF258" s="142">
        <f t="shared" si="447"/>
        <v>0</v>
      </c>
      <c r="AG258" s="142">
        <f t="shared" si="447"/>
        <v>0</v>
      </c>
      <c r="AH258" s="142">
        <f t="shared" si="446"/>
        <v>0</v>
      </c>
      <c r="AI258" s="142">
        <f t="shared" si="446"/>
        <v>839.01499999999999</v>
      </c>
      <c r="AJ258" s="142">
        <f t="shared" si="446"/>
        <v>0</v>
      </c>
      <c r="AK258" s="142">
        <f t="shared" si="446"/>
        <v>0</v>
      </c>
      <c r="AL258" s="142">
        <f t="shared" si="446"/>
        <v>0</v>
      </c>
      <c r="AM258" s="142">
        <f t="shared" si="446"/>
        <v>0</v>
      </c>
      <c r="AN258" s="142">
        <f t="shared" si="446"/>
        <v>0</v>
      </c>
      <c r="AO258" s="142">
        <f t="shared" si="446"/>
        <v>0</v>
      </c>
      <c r="AP258" s="142">
        <f t="shared" si="446"/>
        <v>756.07899999999995</v>
      </c>
      <c r="AQ258" s="142">
        <f t="shared" si="446"/>
        <v>0</v>
      </c>
      <c r="AR258" s="142">
        <f t="shared" si="446"/>
        <v>0</v>
      </c>
      <c r="AS258" s="142">
        <f t="shared" si="446"/>
        <v>0</v>
      </c>
      <c r="AT258" s="142">
        <f t="shared" si="446"/>
        <v>0</v>
      </c>
      <c r="AU258" s="142">
        <f t="shared" si="446"/>
        <v>0</v>
      </c>
      <c r="AV258" s="142">
        <f t="shared" si="446"/>
        <v>0</v>
      </c>
      <c r="AW258" s="142">
        <f t="shared" si="446"/>
        <v>0</v>
      </c>
      <c r="AX258" s="142">
        <f>+AX259+AX262</f>
        <v>0</v>
      </c>
      <c r="AY258" s="142">
        <f>+AY259+AY262</f>
        <v>0</v>
      </c>
      <c r="AZ258" s="142">
        <f>+AZ259+AZ262</f>
        <v>0</v>
      </c>
      <c r="BA258" s="142">
        <f>+BA259+BA262</f>
        <v>0</v>
      </c>
      <c r="BB258" s="142">
        <f>+BB259+BB262</f>
        <v>0</v>
      </c>
      <c r="BC258" s="142">
        <f t="shared" ref="BC258:BL258" si="448">+BC259+BC262</f>
        <v>0</v>
      </c>
      <c r="BD258" s="142">
        <f t="shared" si="448"/>
        <v>0</v>
      </c>
      <c r="BE258" s="142">
        <f t="shared" si="448"/>
        <v>0</v>
      </c>
      <c r="BF258" s="142">
        <f t="shared" si="448"/>
        <v>0</v>
      </c>
      <c r="BG258" s="142">
        <f t="shared" si="448"/>
        <v>0</v>
      </c>
      <c r="BH258" s="142">
        <f t="shared" si="448"/>
        <v>56.709000000000003</v>
      </c>
      <c r="BI258" s="142">
        <f t="shared" si="448"/>
        <v>0</v>
      </c>
      <c r="BJ258" s="142">
        <f t="shared" si="448"/>
        <v>0</v>
      </c>
      <c r="BK258" s="142">
        <f t="shared" si="448"/>
        <v>26.227</v>
      </c>
      <c r="BL258" s="142">
        <f t="shared" si="448"/>
        <v>0</v>
      </c>
      <c r="BM258" s="142">
        <f t="shared" si="446"/>
        <v>0</v>
      </c>
      <c r="BN258" s="727">
        <f t="shared" si="400"/>
        <v>77.049276677261133</v>
      </c>
      <c r="BO258" s="727"/>
      <c r="BP258" s="727">
        <f t="shared" si="401"/>
        <v>77.049276677261133</v>
      </c>
      <c r="BQ258" s="155"/>
      <c r="BR258" s="124"/>
      <c r="BS258" s="124"/>
      <c r="BT258" s="124"/>
      <c r="BU258" s="124"/>
      <c r="BV258" s="124"/>
      <c r="BW258" s="124"/>
      <c r="BX258" s="124"/>
      <c r="BY258" s="124"/>
      <c r="BZ258" s="124"/>
      <c r="CA258" s="124"/>
      <c r="CB258" s="124"/>
      <c r="CC258" s="124"/>
      <c r="CD258" s="124"/>
      <c r="CE258" s="124"/>
      <c r="CF258" s="124"/>
    </row>
    <row r="259" spans="1:84" x14ac:dyDescent="0.25">
      <c r="A259" s="156">
        <v>1</v>
      </c>
      <c r="B259" s="157" t="s">
        <v>50</v>
      </c>
      <c r="C259" s="176">
        <f>+C260</f>
        <v>916</v>
      </c>
      <c r="D259" s="176">
        <f t="shared" ref="D259:BM260" si="449">+D260</f>
        <v>0</v>
      </c>
      <c r="E259" s="176">
        <f t="shared" si="449"/>
        <v>916</v>
      </c>
      <c r="F259" s="176">
        <f t="shared" si="449"/>
        <v>839.01499999999999</v>
      </c>
      <c r="G259" s="176">
        <f t="shared" si="449"/>
        <v>0</v>
      </c>
      <c r="H259" s="176">
        <f t="shared" si="449"/>
        <v>0</v>
      </c>
      <c r="I259" s="176">
        <f t="shared" si="449"/>
        <v>0</v>
      </c>
      <c r="J259" s="176">
        <f t="shared" si="449"/>
        <v>0</v>
      </c>
      <c r="K259" s="176">
        <f t="shared" si="449"/>
        <v>0</v>
      </c>
      <c r="L259" s="176">
        <f t="shared" si="449"/>
        <v>0</v>
      </c>
      <c r="M259" s="176">
        <f t="shared" si="449"/>
        <v>0</v>
      </c>
      <c r="N259" s="176">
        <f t="shared" si="449"/>
        <v>0</v>
      </c>
      <c r="O259" s="176">
        <f t="shared" si="449"/>
        <v>0</v>
      </c>
      <c r="P259" s="176">
        <f t="shared" si="449"/>
        <v>0</v>
      </c>
      <c r="Q259" s="176">
        <f t="shared" si="449"/>
        <v>0</v>
      </c>
      <c r="R259" s="176">
        <f t="shared" si="449"/>
        <v>0</v>
      </c>
      <c r="S259" s="176">
        <f t="shared" si="449"/>
        <v>0</v>
      </c>
      <c r="T259" s="176">
        <f t="shared" si="449"/>
        <v>0</v>
      </c>
      <c r="U259" s="176">
        <f t="shared" si="449"/>
        <v>0</v>
      </c>
      <c r="V259" s="176">
        <f t="shared" si="449"/>
        <v>0</v>
      </c>
      <c r="W259" s="176">
        <f t="shared" si="449"/>
        <v>0</v>
      </c>
      <c r="X259" s="176">
        <f t="shared" si="449"/>
        <v>0</v>
      </c>
      <c r="Y259" s="176">
        <f t="shared" si="449"/>
        <v>0</v>
      </c>
      <c r="Z259" s="176">
        <f t="shared" si="449"/>
        <v>0</v>
      </c>
      <c r="AA259" s="176">
        <f t="shared" si="449"/>
        <v>0</v>
      </c>
      <c r="AB259" s="176">
        <f t="shared" si="449"/>
        <v>0</v>
      </c>
      <c r="AC259" s="176">
        <f t="shared" si="449"/>
        <v>0</v>
      </c>
      <c r="AD259" s="176">
        <f t="shared" si="449"/>
        <v>0</v>
      </c>
      <c r="AE259" s="176">
        <f t="shared" si="449"/>
        <v>0</v>
      </c>
      <c r="AF259" s="176">
        <f t="shared" si="449"/>
        <v>0</v>
      </c>
      <c r="AG259" s="176">
        <f t="shared" si="449"/>
        <v>0</v>
      </c>
      <c r="AH259" s="176">
        <f t="shared" si="449"/>
        <v>0</v>
      </c>
      <c r="AI259" s="176">
        <f t="shared" si="449"/>
        <v>839.01499999999999</v>
      </c>
      <c r="AJ259" s="176">
        <f t="shared" si="449"/>
        <v>0</v>
      </c>
      <c r="AK259" s="176">
        <f t="shared" si="449"/>
        <v>0</v>
      </c>
      <c r="AL259" s="176">
        <f t="shared" si="449"/>
        <v>0</v>
      </c>
      <c r="AM259" s="176">
        <f t="shared" si="449"/>
        <v>0</v>
      </c>
      <c r="AN259" s="176">
        <f t="shared" si="449"/>
        <v>0</v>
      </c>
      <c r="AO259" s="176">
        <f t="shared" si="449"/>
        <v>0</v>
      </c>
      <c r="AP259" s="176">
        <f t="shared" si="449"/>
        <v>756.07899999999995</v>
      </c>
      <c r="AQ259" s="176">
        <f t="shared" si="449"/>
        <v>0</v>
      </c>
      <c r="AR259" s="176">
        <f t="shared" si="449"/>
        <v>0</v>
      </c>
      <c r="AS259" s="176">
        <f t="shared" si="449"/>
        <v>0</v>
      </c>
      <c r="AT259" s="176">
        <f t="shared" si="449"/>
        <v>0</v>
      </c>
      <c r="AU259" s="176">
        <f t="shared" si="449"/>
        <v>0</v>
      </c>
      <c r="AV259" s="176">
        <f t="shared" si="449"/>
        <v>0</v>
      </c>
      <c r="AW259" s="176">
        <f t="shared" si="449"/>
        <v>0</v>
      </c>
      <c r="AX259" s="176">
        <f t="shared" si="449"/>
        <v>0</v>
      </c>
      <c r="AY259" s="176">
        <f t="shared" si="449"/>
        <v>0</v>
      </c>
      <c r="AZ259" s="176">
        <f t="shared" si="449"/>
        <v>0</v>
      </c>
      <c r="BA259" s="176">
        <f t="shared" si="449"/>
        <v>0</v>
      </c>
      <c r="BB259" s="176">
        <f t="shared" si="449"/>
        <v>0</v>
      </c>
      <c r="BC259" s="176">
        <f t="shared" si="449"/>
        <v>0</v>
      </c>
      <c r="BD259" s="176">
        <f t="shared" si="449"/>
        <v>0</v>
      </c>
      <c r="BE259" s="176">
        <f t="shared" si="449"/>
        <v>0</v>
      </c>
      <c r="BF259" s="176">
        <f t="shared" si="449"/>
        <v>0</v>
      </c>
      <c r="BG259" s="176">
        <f t="shared" si="449"/>
        <v>0</v>
      </c>
      <c r="BH259" s="176">
        <f t="shared" si="449"/>
        <v>56.709000000000003</v>
      </c>
      <c r="BI259" s="176">
        <f t="shared" si="449"/>
        <v>0</v>
      </c>
      <c r="BJ259" s="176">
        <f t="shared" si="449"/>
        <v>0</v>
      </c>
      <c r="BK259" s="176">
        <f t="shared" si="449"/>
        <v>26.227</v>
      </c>
      <c r="BL259" s="176">
        <f t="shared" si="449"/>
        <v>0</v>
      </c>
      <c r="BM259" s="176">
        <f t="shared" si="449"/>
        <v>0</v>
      </c>
      <c r="BN259" s="675">
        <f t="shared" si="400"/>
        <v>91.595524017467241</v>
      </c>
      <c r="BO259" s="675"/>
      <c r="BP259" s="675">
        <f t="shared" si="401"/>
        <v>91.595524017467241</v>
      </c>
      <c r="BQ259" s="164"/>
    </row>
    <row r="260" spans="1:84" x14ac:dyDescent="0.25">
      <c r="A260" s="7" t="s">
        <v>6</v>
      </c>
      <c r="B260" s="180" t="s">
        <v>26</v>
      </c>
      <c r="C260" s="176">
        <f>+C261</f>
        <v>916</v>
      </c>
      <c r="D260" s="176">
        <f t="shared" si="449"/>
        <v>0</v>
      </c>
      <c r="E260" s="176">
        <f t="shared" si="449"/>
        <v>916</v>
      </c>
      <c r="F260" s="176">
        <f t="shared" si="449"/>
        <v>839.01499999999999</v>
      </c>
      <c r="G260" s="176">
        <f t="shared" si="449"/>
        <v>0</v>
      </c>
      <c r="H260" s="176">
        <f t="shared" si="449"/>
        <v>0</v>
      </c>
      <c r="I260" s="176">
        <f t="shared" si="449"/>
        <v>0</v>
      </c>
      <c r="J260" s="176">
        <f t="shared" si="449"/>
        <v>0</v>
      </c>
      <c r="K260" s="176">
        <f t="shared" si="449"/>
        <v>0</v>
      </c>
      <c r="L260" s="176">
        <f t="shared" si="449"/>
        <v>0</v>
      </c>
      <c r="M260" s="176">
        <f t="shared" si="449"/>
        <v>0</v>
      </c>
      <c r="N260" s="176">
        <f t="shared" si="449"/>
        <v>0</v>
      </c>
      <c r="O260" s="176">
        <f t="shared" si="449"/>
        <v>0</v>
      </c>
      <c r="P260" s="176">
        <f t="shared" si="449"/>
        <v>0</v>
      </c>
      <c r="Q260" s="176">
        <f t="shared" si="449"/>
        <v>0</v>
      </c>
      <c r="R260" s="176">
        <f t="shared" si="449"/>
        <v>0</v>
      </c>
      <c r="S260" s="176">
        <f t="shared" si="449"/>
        <v>0</v>
      </c>
      <c r="T260" s="176">
        <f t="shared" si="449"/>
        <v>0</v>
      </c>
      <c r="U260" s="176">
        <f t="shared" si="449"/>
        <v>0</v>
      </c>
      <c r="V260" s="176">
        <f t="shared" si="449"/>
        <v>0</v>
      </c>
      <c r="W260" s="176">
        <f t="shared" si="449"/>
        <v>0</v>
      </c>
      <c r="X260" s="176">
        <f t="shared" si="449"/>
        <v>0</v>
      </c>
      <c r="Y260" s="176">
        <f t="shared" si="449"/>
        <v>0</v>
      </c>
      <c r="Z260" s="176">
        <f t="shared" si="449"/>
        <v>0</v>
      </c>
      <c r="AA260" s="176">
        <f t="shared" si="449"/>
        <v>0</v>
      </c>
      <c r="AB260" s="176">
        <f t="shared" si="449"/>
        <v>0</v>
      </c>
      <c r="AC260" s="176">
        <f t="shared" si="449"/>
        <v>0</v>
      </c>
      <c r="AD260" s="176">
        <f t="shared" si="449"/>
        <v>0</v>
      </c>
      <c r="AE260" s="176">
        <f t="shared" si="449"/>
        <v>0</v>
      </c>
      <c r="AF260" s="176">
        <f t="shared" si="449"/>
        <v>0</v>
      </c>
      <c r="AG260" s="176">
        <f t="shared" si="449"/>
        <v>0</v>
      </c>
      <c r="AH260" s="176">
        <f t="shared" si="449"/>
        <v>0</v>
      </c>
      <c r="AI260" s="176">
        <f t="shared" si="449"/>
        <v>839.01499999999999</v>
      </c>
      <c r="AJ260" s="176">
        <f t="shared" si="449"/>
        <v>0</v>
      </c>
      <c r="AK260" s="176">
        <f t="shared" si="449"/>
        <v>0</v>
      </c>
      <c r="AL260" s="176">
        <f t="shared" si="449"/>
        <v>0</v>
      </c>
      <c r="AM260" s="176">
        <f t="shared" si="449"/>
        <v>0</v>
      </c>
      <c r="AN260" s="176">
        <f t="shared" si="449"/>
        <v>0</v>
      </c>
      <c r="AO260" s="176">
        <f t="shared" si="449"/>
        <v>0</v>
      </c>
      <c r="AP260" s="176">
        <f t="shared" si="449"/>
        <v>756.07899999999995</v>
      </c>
      <c r="AQ260" s="176">
        <f t="shared" si="449"/>
        <v>0</v>
      </c>
      <c r="AR260" s="176">
        <f t="shared" si="449"/>
        <v>0</v>
      </c>
      <c r="AS260" s="176">
        <f t="shared" si="449"/>
        <v>0</v>
      </c>
      <c r="AT260" s="176">
        <f t="shared" si="449"/>
        <v>0</v>
      </c>
      <c r="AU260" s="176">
        <f t="shared" si="449"/>
        <v>0</v>
      </c>
      <c r="AV260" s="176">
        <f t="shared" si="449"/>
        <v>0</v>
      </c>
      <c r="AW260" s="176">
        <f t="shared" si="449"/>
        <v>0</v>
      </c>
      <c r="AX260" s="176">
        <f t="shared" si="449"/>
        <v>0</v>
      </c>
      <c r="AY260" s="176">
        <f t="shared" si="449"/>
        <v>0</v>
      </c>
      <c r="AZ260" s="176">
        <f t="shared" si="449"/>
        <v>0</v>
      </c>
      <c r="BA260" s="176">
        <f t="shared" si="449"/>
        <v>0</v>
      </c>
      <c r="BB260" s="176">
        <f t="shared" si="449"/>
        <v>0</v>
      </c>
      <c r="BC260" s="176">
        <f t="shared" si="449"/>
        <v>0</v>
      </c>
      <c r="BD260" s="176">
        <f t="shared" si="449"/>
        <v>0</v>
      </c>
      <c r="BE260" s="176">
        <f t="shared" si="449"/>
        <v>0</v>
      </c>
      <c r="BF260" s="176">
        <f t="shared" si="449"/>
        <v>0</v>
      </c>
      <c r="BG260" s="176">
        <f t="shared" si="449"/>
        <v>0</v>
      </c>
      <c r="BH260" s="176">
        <f t="shared" si="449"/>
        <v>56.709000000000003</v>
      </c>
      <c r="BI260" s="176">
        <f t="shared" si="449"/>
        <v>0</v>
      </c>
      <c r="BJ260" s="176">
        <f t="shared" si="449"/>
        <v>0</v>
      </c>
      <c r="BK260" s="176">
        <f t="shared" si="449"/>
        <v>26.227</v>
      </c>
      <c r="BL260" s="176">
        <f t="shared" si="449"/>
        <v>0</v>
      </c>
      <c r="BM260" s="176">
        <f t="shared" si="449"/>
        <v>0</v>
      </c>
      <c r="BN260" s="675">
        <f t="shared" si="400"/>
        <v>91.595524017467241</v>
      </c>
      <c r="BO260" s="675"/>
      <c r="BP260" s="675">
        <f t="shared" si="401"/>
        <v>91.595524017467241</v>
      </c>
      <c r="BQ260" s="164"/>
    </row>
    <row r="261" spans="1:84" ht="30" x14ac:dyDescent="0.25">
      <c r="A261" s="741">
        <v>1</v>
      </c>
      <c r="B261" s="183" t="s">
        <v>351</v>
      </c>
      <c r="C261" s="140">
        <f>+D261+E261</f>
        <v>916</v>
      </c>
      <c r="D261" s="256"/>
      <c r="E261" s="258">
        <v>916</v>
      </c>
      <c r="F261" s="145">
        <f>+G261+AI261</f>
        <v>839.01499999999999</v>
      </c>
      <c r="G261" s="145">
        <f>SUM(H261:AH261)</f>
        <v>0</v>
      </c>
      <c r="H261" s="141"/>
      <c r="I261" s="141"/>
      <c r="J261" s="141"/>
      <c r="K261" s="141"/>
      <c r="L261" s="141"/>
      <c r="M261" s="141"/>
      <c r="N261" s="141"/>
      <c r="O261" s="141"/>
      <c r="P261" s="141"/>
      <c r="Q261" s="141"/>
      <c r="R261" s="141"/>
      <c r="S261" s="141"/>
      <c r="T261" s="141"/>
      <c r="U261" s="141"/>
      <c r="V261" s="141"/>
      <c r="W261" s="141"/>
      <c r="X261" s="141"/>
      <c r="Y261" s="141"/>
      <c r="Z261" s="141"/>
      <c r="AA261" s="141"/>
      <c r="AB261" s="141"/>
      <c r="AC261" s="141"/>
      <c r="AD261" s="141"/>
      <c r="AE261" s="141"/>
      <c r="AF261" s="141"/>
      <c r="AG261" s="141"/>
      <c r="AH261" s="141"/>
      <c r="AI261" s="145">
        <f>SUM(AJ261:BM261)</f>
        <v>839.01499999999999</v>
      </c>
      <c r="AJ261" s="141"/>
      <c r="AK261" s="141"/>
      <c r="AL261" s="141"/>
      <c r="AM261" s="141"/>
      <c r="AN261" s="141"/>
      <c r="AO261" s="141"/>
      <c r="AP261" s="141">
        <v>756.07899999999995</v>
      </c>
      <c r="AQ261" s="141"/>
      <c r="AR261" s="141"/>
      <c r="AS261" s="141"/>
      <c r="AT261" s="141"/>
      <c r="AU261" s="141"/>
      <c r="AV261" s="141"/>
      <c r="AW261" s="141"/>
      <c r="AX261" s="141"/>
      <c r="AY261" s="141"/>
      <c r="AZ261" s="141"/>
      <c r="BA261" s="141"/>
      <c r="BB261" s="141"/>
      <c r="BC261" s="141"/>
      <c r="BD261" s="141"/>
      <c r="BE261" s="141"/>
      <c r="BF261" s="141"/>
      <c r="BG261" s="141"/>
      <c r="BH261" s="141">
        <v>56.709000000000003</v>
      </c>
      <c r="BI261" s="141"/>
      <c r="BJ261" s="141"/>
      <c r="BK261" s="141">
        <v>26.227</v>
      </c>
      <c r="BL261" s="141"/>
      <c r="BM261" s="141"/>
      <c r="BN261" s="674">
        <f t="shared" si="400"/>
        <v>91.595524017467241</v>
      </c>
      <c r="BO261" s="674"/>
      <c r="BP261" s="674">
        <f t="shared" si="401"/>
        <v>91.595524017467241</v>
      </c>
      <c r="BQ261" s="165"/>
    </row>
    <row r="262" spans="1:84" s="131" customFormat="1" x14ac:dyDescent="0.25">
      <c r="A262" s="715">
        <v>2</v>
      </c>
      <c r="B262" s="751" t="s">
        <v>638</v>
      </c>
      <c r="C262" s="271">
        <f t="shared" ref="C262:BM262" si="450">+C263</f>
        <v>172.93299999999999</v>
      </c>
      <c r="D262" s="271">
        <f t="shared" si="450"/>
        <v>0</v>
      </c>
      <c r="E262" s="271">
        <f t="shared" si="450"/>
        <v>172.93299999999999</v>
      </c>
      <c r="F262" s="271">
        <f t="shared" si="450"/>
        <v>0</v>
      </c>
      <c r="G262" s="271">
        <f t="shared" si="450"/>
        <v>0</v>
      </c>
      <c r="H262" s="271">
        <f t="shared" si="450"/>
        <v>0</v>
      </c>
      <c r="I262" s="271">
        <f t="shared" si="450"/>
        <v>0</v>
      </c>
      <c r="J262" s="271">
        <f t="shared" si="450"/>
        <v>0</v>
      </c>
      <c r="K262" s="271">
        <f t="shared" si="450"/>
        <v>0</v>
      </c>
      <c r="L262" s="271">
        <f t="shared" si="450"/>
        <v>0</v>
      </c>
      <c r="M262" s="271">
        <f t="shared" si="450"/>
        <v>0</v>
      </c>
      <c r="N262" s="271">
        <f t="shared" si="450"/>
        <v>0</v>
      </c>
      <c r="O262" s="271">
        <f t="shared" si="450"/>
        <v>0</v>
      </c>
      <c r="P262" s="271">
        <f t="shared" si="450"/>
        <v>0</v>
      </c>
      <c r="Q262" s="271">
        <f t="shared" si="450"/>
        <v>0</v>
      </c>
      <c r="R262" s="271">
        <f t="shared" si="450"/>
        <v>0</v>
      </c>
      <c r="S262" s="271">
        <f t="shared" si="450"/>
        <v>0</v>
      </c>
      <c r="T262" s="271">
        <f t="shared" si="450"/>
        <v>0</v>
      </c>
      <c r="U262" s="271">
        <f t="shared" si="450"/>
        <v>0</v>
      </c>
      <c r="V262" s="271">
        <f t="shared" si="450"/>
        <v>0</v>
      </c>
      <c r="W262" s="271">
        <f t="shared" si="450"/>
        <v>0</v>
      </c>
      <c r="X262" s="271">
        <f t="shared" si="450"/>
        <v>0</v>
      </c>
      <c r="Y262" s="271">
        <f t="shared" si="450"/>
        <v>0</v>
      </c>
      <c r="Z262" s="271">
        <f t="shared" si="450"/>
        <v>0</v>
      </c>
      <c r="AA262" s="271">
        <f t="shared" si="450"/>
        <v>0</v>
      </c>
      <c r="AB262" s="271">
        <f t="shared" si="450"/>
        <v>0</v>
      </c>
      <c r="AC262" s="271">
        <f t="shared" si="450"/>
        <v>0</v>
      </c>
      <c r="AD262" s="271">
        <f t="shared" si="450"/>
        <v>0</v>
      </c>
      <c r="AE262" s="271">
        <f t="shared" si="450"/>
        <v>0</v>
      </c>
      <c r="AF262" s="271">
        <f t="shared" si="450"/>
        <v>0</v>
      </c>
      <c r="AG262" s="271">
        <f t="shared" si="450"/>
        <v>0</v>
      </c>
      <c r="AH262" s="271">
        <f t="shared" si="450"/>
        <v>0</v>
      </c>
      <c r="AI262" s="271">
        <f t="shared" si="450"/>
        <v>0</v>
      </c>
      <c r="AJ262" s="271">
        <f t="shared" si="450"/>
        <v>0</v>
      </c>
      <c r="AK262" s="271">
        <f t="shared" si="450"/>
        <v>0</v>
      </c>
      <c r="AL262" s="271">
        <f t="shared" si="450"/>
        <v>0</v>
      </c>
      <c r="AM262" s="271">
        <f t="shared" si="450"/>
        <v>0</v>
      </c>
      <c r="AN262" s="271">
        <f t="shared" si="450"/>
        <v>0</v>
      </c>
      <c r="AO262" s="271">
        <f t="shared" si="450"/>
        <v>0</v>
      </c>
      <c r="AP262" s="271">
        <f t="shared" si="450"/>
        <v>0</v>
      </c>
      <c r="AQ262" s="271">
        <f t="shared" si="450"/>
        <v>0</v>
      </c>
      <c r="AR262" s="271">
        <f t="shared" si="450"/>
        <v>0</v>
      </c>
      <c r="AS262" s="271">
        <f t="shared" si="450"/>
        <v>0</v>
      </c>
      <c r="AT262" s="271">
        <f t="shared" si="450"/>
        <v>0</v>
      </c>
      <c r="AU262" s="271">
        <f t="shared" si="450"/>
        <v>0</v>
      </c>
      <c r="AV262" s="271">
        <f t="shared" si="450"/>
        <v>0</v>
      </c>
      <c r="AW262" s="271">
        <f t="shared" si="450"/>
        <v>0</v>
      </c>
      <c r="AX262" s="271">
        <f t="shared" si="450"/>
        <v>0</v>
      </c>
      <c r="AY262" s="271">
        <f t="shared" si="450"/>
        <v>0</v>
      </c>
      <c r="AZ262" s="271">
        <f t="shared" si="450"/>
        <v>0</v>
      </c>
      <c r="BA262" s="271">
        <f t="shared" si="450"/>
        <v>0</v>
      </c>
      <c r="BB262" s="271">
        <f t="shared" si="450"/>
        <v>0</v>
      </c>
      <c r="BC262" s="271">
        <f t="shared" si="450"/>
        <v>0</v>
      </c>
      <c r="BD262" s="271">
        <f t="shared" si="450"/>
        <v>0</v>
      </c>
      <c r="BE262" s="271">
        <f t="shared" si="450"/>
        <v>0</v>
      </c>
      <c r="BF262" s="271">
        <f t="shared" si="450"/>
        <v>0</v>
      </c>
      <c r="BG262" s="271">
        <f t="shared" si="450"/>
        <v>0</v>
      </c>
      <c r="BH262" s="271">
        <f t="shared" si="450"/>
        <v>0</v>
      </c>
      <c r="BI262" s="271">
        <f t="shared" si="450"/>
        <v>0</v>
      </c>
      <c r="BJ262" s="271">
        <f t="shared" si="450"/>
        <v>0</v>
      </c>
      <c r="BK262" s="271">
        <f t="shared" si="450"/>
        <v>0</v>
      </c>
      <c r="BL262" s="271">
        <f t="shared" si="450"/>
        <v>0</v>
      </c>
      <c r="BM262" s="271">
        <f t="shared" si="450"/>
        <v>0</v>
      </c>
      <c r="BN262" s="675">
        <f t="shared" si="400"/>
        <v>0</v>
      </c>
      <c r="BO262" s="675"/>
      <c r="BP262" s="675">
        <f t="shared" si="401"/>
        <v>0</v>
      </c>
      <c r="BQ262" s="177"/>
      <c r="BR262" s="130"/>
      <c r="BS262" s="130"/>
      <c r="BT262" s="130"/>
      <c r="BU262" s="130"/>
      <c r="BV262" s="130"/>
      <c r="BW262" s="130"/>
      <c r="BX262" s="130"/>
      <c r="BY262" s="130"/>
      <c r="BZ262" s="130"/>
      <c r="CA262" s="130"/>
      <c r="CB262" s="130"/>
      <c r="CC262" s="130"/>
      <c r="CD262" s="130"/>
      <c r="CE262" s="130"/>
      <c r="CF262" s="130"/>
    </row>
    <row r="263" spans="1:84" s="131" customFormat="1" ht="30" x14ac:dyDescent="0.25">
      <c r="A263" s="159" t="s">
        <v>6</v>
      </c>
      <c r="B263" s="752" t="s">
        <v>639</v>
      </c>
      <c r="C263" s="140">
        <f>+D263+E263</f>
        <v>172.93299999999999</v>
      </c>
      <c r="D263" s="140"/>
      <c r="E263" s="141">
        <f>+E264</f>
        <v>172.93299999999999</v>
      </c>
      <c r="F263" s="145">
        <f>+G263+AI263</f>
        <v>0</v>
      </c>
      <c r="G263" s="145">
        <f>SUM(H263:AH263)</f>
        <v>0</v>
      </c>
      <c r="H263" s="150"/>
      <c r="I263" s="150"/>
      <c r="J263" s="150"/>
      <c r="K263" s="150"/>
      <c r="L263" s="150"/>
      <c r="M263" s="150"/>
      <c r="N263" s="151"/>
      <c r="O263" s="150"/>
      <c r="P263" s="150"/>
      <c r="Q263" s="150"/>
      <c r="R263" s="150"/>
      <c r="S263" s="150"/>
      <c r="T263" s="150"/>
      <c r="U263" s="150"/>
      <c r="V263" s="150"/>
      <c r="W263" s="150"/>
      <c r="X263" s="150"/>
      <c r="Y263" s="150"/>
      <c r="Z263" s="150"/>
      <c r="AA263" s="150"/>
      <c r="AB263" s="150"/>
      <c r="AC263" s="150"/>
      <c r="AD263" s="150"/>
      <c r="AE263" s="150"/>
      <c r="AF263" s="150"/>
      <c r="AG263" s="150"/>
      <c r="AH263" s="150"/>
      <c r="AI263" s="145">
        <f>SUM(AJ263:BM263)</f>
        <v>0</v>
      </c>
      <c r="AJ263" s="150"/>
      <c r="AK263" s="150"/>
      <c r="AL263" s="150"/>
      <c r="AM263" s="150"/>
      <c r="AN263" s="150"/>
      <c r="AO263" s="150"/>
      <c r="AP263" s="150"/>
      <c r="AQ263" s="150"/>
      <c r="AR263" s="150"/>
      <c r="AS263" s="150"/>
      <c r="AT263" s="150"/>
      <c r="AU263" s="150"/>
      <c r="AV263" s="150"/>
      <c r="AW263" s="150"/>
      <c r="AX263" s="150"/>
      <c r="AY263" s="150"/>
      <c r="AZ263" s="150"/>
      <c r="BA263" s="150"/>
      <c r="BB263" s="150"/>
      <c r="BC263" s="150"/>
      <c r="BD263" s="150"/>
      <c r="BE263" s="150"/>
      <c r="BF263" s="150"/>
      <c r="BG263" s="150"/>
      <c r="BH263" s="150"/>
      <c r="BI263" s="150"/>
      <c r="BJ263" s="150"/>
      <c r="BK263" s="150"/>
      <c r="BL263" s="150"/>
      <c r="BM263" s="150"/>
      <c r="BN263" s="674">
        <f t="shared" si="400"/>
        <v>0</v>
      </c>
      <c r="BO263" s="674"/>
      <c r="BP263" s="674">
        <f t="shared" si="401"/>
        <v>0</v>
      </c>
      <c r="BQ263" s="177"/>
      <c r="BR263" s="130"/>
      <c r="BS263" s="130"/>
      <c r="BT263" s="130"/>
      <c r="BU263" s="130"/>
      <c r="BV263" s="130"/>
      <c r="BW263" s="130"/>
      <c r="BX263" s="130"/>
      <c r="BY263" s="130"/>
      <c r="BZ263" s="130"/>
      <c r="CA263" s="130"/>
      <c r="CB263" s="130"/>
      <c r="CC263" s="130"/>
      <c r="CD263" s="130"/>
      <c r="CE263" s="130"/>
      <c r="CF263" s="130"/>
    </row>
    <row r="264" spans="1:84" s="131" customFormat="1" x14ac:dyDescent="0.25">
      <c r="A264" s="159"/>
      <c r="B264" s="753" t="s">
        <v>350</v>
      </c>
      <c r="C264" s="140">
        <f>+D264+E264</f>
        <v>172.93299999999999</v>
      </c>
      <c r="D264" s="151"/>
      <c r="E264" s="721">
        <v>172.93299999999999</v>
      </c>
      <c r="F264" s="145">
        <f>+G264+AI264</f>
        <v>0</v>
      </c>
      <c r="G264" s="145">
        <f>SUM(H264:AH264)</f>
        <v>0</v>
      </c>
      <c r="H264" s="150"/>
      <c r="I264" s="150"/>
      <c r="J264" s="150"/>
      <c r="K264" s="150"/>
      <c r="L264" s="150"/>
      <c r="M264" s="150"/>
      <c r="N264" s="151"/>
      <c r="O264" s="150"/>
      <c r="P264" s="150"/>
      <c r="Q264" s="150"/>
      <c r="R264" s="150"/>
      <c r="S264" s="150"/>
      <c r="T264" s="150"/>
      <c r="U264" s="150"/>
      <c r="V264" s="150"/>
      <c r="W264" s="150"/>
      <c r="X264" s="150"/>
      <c r="Y264" s="150"/>
      <c r="Z264" s="150"/>
      <c r="AA264" s="150"/>
      <c r="AB264" s="150"/>
      <c r="AC264" s="150"/>
      <c r="AD264" s="150"/>
      <c r="AE264" s="150"/>
      <c r="AF264" s="150"/>
      <c r="AG264" s="150"/>
      <c r="AH264" s="150"/>
      <c r="AI264" s="145">
        <f>SUM(AJ264:BM264)</f>
        <v>0</v>
      </c>
      <c r="AJ264" s="150"/>
      <c r="AK264" s="150"/>
      <c r="AL264" s="150"/>
      <c r="AM264" s="150"/>
      <c r="AN264" s="150"/>
      <c r="AO264" s="150"/>
      <c r="AP264" s="150"/>
      <c r="AQ264" s="150"/>
      <c r="AR264" s="150"/>
      <c r="AS264" s="150"/>
      <c r="AT264" s="150"/>
      <c r="AU264" s="150"/>
      <c r="AV264" s="150"/>
      <c r="AW264" s="150"/>
      <c r="AX264" s="150"/>
      <c r="AY264" s="150"/>
      <c r="AZ264" s="150"/>
      <c r="BA264" s="150"/>
      <c r="BB264" s="150"/>
      <c r="BC264" s="150"/>
      <c r="BD264" s="150"/>
      <c r="BE264" s="150"/>
      <c r="BF264" s="150"/>
      <c r="BG264" s="150"/>
      <c r="BH264" s="150"/>
      <c r="BI264" s="150"/>
      <c r="BJ264" s="150"/>
      <c r="BK264" s="150"/>
      <c r="BL264" s="150"/>
      <c r="BM264" s="150"/>
      <c r="BN264" s="674">
        <f t="shared" si="400"/>
        <v>0</v>
      </c>
      <c r="BO264" s="674"/>
      <c r="BP264" s="674">
        <f t="shared" si="401"/>
        <v>0</v>
      </c>
      <c r="BQ264" s="177"/>
      <c r="BR264" s="130"/>
      <c r="BS264" s="130"/>
      <c r="BT264" s="130"/>
      <c r="BU264" s="130"/>
      <c r="BV264" s="130"/>
      <c r="BW264" s="130"/>
      <c r="BX264" s="130"/>
      <c r="BY264" s="130"/>
      <c r="BZ264" s="130"/>
      <c r="CA264" s="130"/>
      <c r="CB264" s="130"/>
      <c r="CC264" s="130"/>
      <c r="CD264" s="130"/>
      <c r="CE264" s="130"/>
      <c r="CF264" s="130"/>
    </row>
    <row r="265" spans="1:84" s="3" customFormat="1" ht="14.25" x14ac:dyDescent="0.2">
      <c r="A265" s="154" t="s">
        <v>675</v>
      </c>
      <c r="B265" s="161" t="s">
        <v>353</v>
      </c>
      <c r="C265" s="142">
        <f t="shared" ref="C265:AO265" si="451">+C266+C270+C277</f>
        <v>9938.7129999999997</v>
      </c>
      <c r="D265" s="142">
        <f t="shared" si="451"/>
        <v>164.96299999999999</v>
      </c>
      <c r="E265" s="142">
        <f t="shared" si="451"/>
        <v>9773.75</v>
      </c>
      <c r="F265" s="142">
        <f t="shared" si="451"/>
        <v>5877.1990000000005</v>
      </c>
      <c r="G265" s="142">
        <f t="shared" si="451"/>
        <v>13.191000000000001</v>
      </c>
      <c r="H265" s="142">
        <f t="shared" si="451"/>
        <v>0</v>
      </c>
      <c r="I265" s="142">
        <f t="shared" si="451"/>
        <v>0</v>
      </c>
      <c r="J265" s="142">
        <f t="shared" si="451"/>
        <v>0</v>
      </c>
      <c r="K265" s="142">
        <f t="shared" si="451"/>
        <v>0</v>
      </c>
      <c r="L265" s="142">
        <f t="shared" si="451"/>
        <v>0</v>
      </c>
      <c r="M265" s="142">
        <f t="shared" si="451"/>
        <v>0</v>
      </c>
      <c r="N265" s="142">
        <f t="shared" si="451"/>
        <v>0</v>
      </c>
      <c r="O265" s="142">
        <f t="shared" si="451"/>
        <v>0</v>
      </c>
      <c r="P265" s="142">
        <f t="shared" si="451"/>
        <v>0</v>
      </c>
      <c r="Q265" s="142">
        <f t="shared" si="451"/>
        <v>0</v>
      </c>
      <c r="R265" s="142">
        <f t="shared" si="451"/>
        <v>0</v>
      </c>
      <c r="S265" s="142">
        <f t="shared" si="451"/>
        <v>13.191000000000001</v>
      </c>
      <c r="T265" s="142">
        <f t="shared" si="451"/>
        <v>0</v>
      </c>
      <c r="U265" s="142">
        <f t="shared" si="451"/>
        <v>0</v>
      </c>
      <c r="V265" s="142">
        <f t="shared" si="451"/>
        <v>0</v>
      </c>
      <c r="W265" s="142">
        <f t="shared" si="451"/>
        <v>0</v>
      </c>
      <c r="X265" s="142">
        <f t="shared" si="451"/>
        <v>0</v>
      </c>
      <c r="Y265" s="142">
        <f t="shared" si="451"/>
        <v>0</v>
      </c>
      <c r="Z265" s="142">
        <f t="shared" si="451"/>
        <v>0</v>
      </c>
      <c r="AA265" s="142">
        <f t="shared" si="451"/>
        <v>0</v>
      </c>
      <c r="AB265" s="142">
        <f t="shared" ref="AB265:AG265" si="452">+AB266+AB270+AB277</f>
        <v>0</v>
      </c>
      <c r="AC265" s="142">
        <f t="shared" si="452"/>
        <v>0</v>
      </c>
      <c r="AD265" s="142">
        <f t="shared" si="452"/>
        <v>0</v>
      </c>
      <c r="AE265" s="142">
        <f t="shared" si="452"/>
        <v>0</v>
      </c>
      <c r="AF265" s="142">
        <f t="shared" si="452"/>
        <v>0</v>
      </c>
      <c r="AG265" s="142">
        <f t="shared" si="452"/>
        <v>0</v>
      </c>
      <c r="AH265" s="142">
        <f t="shared" si="451"/>
        <v>0</v>
      </c>
      <c r="AI265" s="142">
        <f t="shared" si="451"/>
        <v>5864.0079999999998</v>
      </c>
      <c r="AJ265" s="142">
        <f t="shared" si="451"/>
        <v>0</v>
      </c>
      <c r="AK265" s="142">
        <f t="shared" si="451"/>
        <v>0</v>
      </c>
      <c r="AL265" s="142">
        <f t="shared" si="451"/>
        <v>1558.5530000000001</v>
      </c>
      <c r="AM265" s="142">
        <f t="shared" si="451"/>
        <v>0</v>
      </c>
      <c r="AN265" s="142">
        <f t="shared" si="451"/>
        <v>0</v>
      </c>
      <c r="AO265" s="142">
        <f t="shared" si="451"/>
        <v>0</v>
      </c>
      <c r="AP265" s="142">
        <f t="shared" ref="AP265:BM265" si="453">+AP266+AP270+AP277</f>
        <v>0</v>
      </c>
      <c r="AQ265" s="142">
        <f t="shared" si="453"/>
        <v>0</v>
      </c>
      <c r="AR265" s="142">
        <f t="shared" si="453"/>
        <v>0</v>
      </c>
      <c r="AS265" s="142">
        <f t="shared" si="453"/>
        <v>0</v>
      </c>
      <c r="AT265" s="142">
        <f t="shared" si="453"/>
        <v>0</v>
      </c>
      <c r="AU265" s="142">
        <f t="shared" si="453"/>
        <v>0</v>
      </c>
      <c r="AV265" s="142">
        <f t="shared" si="453"/>
        <v>0</v>
      </c>
      <c r="AW265" s="142">
        <f t="shared" si="453"/>
        <v>1548.0309999999999</v>
      </c>
      <c r="AX265" s="142">
        <f t="shared" si="453"/>
        <v>0</v>
      </c>
      <c r="AY265" s="142">
        <f t="shared" si="453"/>
        <v>0</v>
      </c>
      <c r="AZ265" s="142">
        <f t="shared" si="453"/>
        <v>0</v>
      </c>
      <c r="BA265" s="142">
        <f t="shared" si="453"/>
        <v>0</v>
      </c>
      <c r="BB265" s="142">
        <f t="shared" si="453"/>
        <v>142.75099999999998</v>
      </c>
      <c r="BC265" s="142">
        <f t="shared" si="453"/>
        <v>0</v>
      </c>
      <c r="BD265" s="142">
        <f t="shared" si="453"/>
        <v>0</v>
      </c>
      <c r="BE265" s="142">
        <f t="shared" si="453"/>
        <v>2543.0540000000001</v>
      </c>
      <c r="BF265" s="142">
        <f t="shared" ref="BF265:BL265" si="454">+BF266+BF270+BF277</f>
        <v>0</v>
      </c>
      <c r="BG265" s="142">
        <f t="shared" si="454"/>
        <v>0</v>
      </c>
      <c r="BH265" s="142">
        <f t="shared" si="454"/>
        <v>0</v>
      </c>
      <c r="BI265" s="142">
        <f t="shared" si="454"/>
        <v>0</v>
      </c>
      <c r="BJ265" s="142">
        <f t="shared" si="454"/>
        <v>0</v>
      </c>
      <c r="BK265" s="142">
        <f t="shared" si="454"/>
        <v>71.619</v>
      </c>
      <c r="BL265" s="142">
        <f t="shared" si="454"/>
        <v>0</v>
      </c>
      <c r="BM265" s="142">
        <f t="shared" si="453"/>
        <v>0</v>
      </c>
      <c r="BN265" s="727">
        <f t="shared" si="400"/>
        <v>59.134407040428684</v>
      </c>
      <c r="BO265" s="727">
        <f>+G265/D265*100</f>
        <v>7.9963385728921033</v>
      </c>
      <c r="BP265" s="727">
        <f t="shared" si="401"/>
        <v>59.997523980048598</v>
      </c>
      <c r="BQ265" s="155"/>
      <c r="BR265" s="124"/>
      <c r="BS265" s="124"/>
      <c r="BT265" s="124"/>
      <c r="BU265" s="124"/>
      <c r="BV265" s="124"/>
      <c r="BW265" s="124"/>
      <c r="BX265" s="124"/>
      <c r="BY265" s="124"/>
      <c r="BZ265" s="124"/>
      <c r="CA265" s="124"/>
      <c r="CB265" s="124"/>
      <c r="CC265" s="124"/>
      <c r="CD265" s="124"/>
      <c r="CE265" s="124"/>
      <c r="CF265" s="124"/>
    </row>
    <row r="266" spans="1:84" x14ac:dyDescent="0.25">
      <c r="A266" s="156">
        <v>1</v>
      </c>
      <c r="B266" s="157" t="s">
        <v>50</v>
      </c>
      <c r="C266" s="176">
        <f t="shared" ref="C266:D266" si="455">+C267</f>
        <v>3400</v>
      </c>
      <c r="D266" s="176">
        <f t="shared" si="455"/>
        <v>0</v>
      </c>
      <c r="E266" s="176">
        <f>+E267</f>
        <v>3400</v>
      </c>
      <c r="F266" s="176">
        <f t="shared" ref="F266" si="456">+F267</f>
        <v>2614.6730000000002</v>
      </c>
      <c r="G266" s="176">
        <f t="shared" ref="G266:H266" si="457">+G267</f>
        <v>0</v>
      </c>
      <c r="H266" s="176">
        <f t="shared" si="457"/>
        <v>0</v>
      </c>
      <c r="I266" s="176">
        <f t="shared" ref="I266" si="458">+I267</f>
        <v>0</v>
      </c>
      <c r="J266" s="176">
        <f t="shared" ref="J266:K266" si="459">+J267</f>
        <v>0</v>
      </c>
      <c r="K266" s="176">
        <f t="shared" si="459"/>
        <v>0</v>
      </c>
      <c r="L266" s="176">
        <f t="shared" ref="L266" si="460">+L267</f>
        <v>0</v>
      </c>
      <c r="M266" s="176">
        <f t="shared" ref="M266:N266" si="461">+M267</f>
        <v>0</v>
      </c>
      <c r="N266" s="176">
        <f t="shared" si="461"/>
        <v>0</v>
      </c>
      <c r="O266" s="176">
        <f t="shared" ref="O266" si="462">+O267</f>
        <v>0</v>
      </c>
      <c r="P266" s="176">
        <f t="shared" ref="P266:Q266" si="463">+P267</f>
        <v>0</v>
      </c>
      <c r="Q266" s="176">
        <f t="shared" si="463"/>
        <v>0</v>
      </c>
      <c r="R266" s="176">
        <f t="shared" ref="R266" si="464">+R267</f>
        <v>0</v>
      </c>
      <c r="S266" s="176">
        <f t="shared" ref="S266:T266" si="465">+S267</f>
        <v>0</v>
      </c>
      <c r="T266" s="176">
        <f t="shared" si="465"/>
        <v>0</v>
      </c>
      <c r="U266" s="176">
        <f t="shared" ref="U266" si="466">+U267</f>
        <v>0</v>
      </c>
      <c r="V266" s="176">
        <f t="shared" ref="V266:W266" si="467">+V267</f>
        <v>0</v>
      </c>
      <c r="W266" s="176">
        <f t="shared" si="467"/>
        <v>0</v>
      </c>
      <c r="X266" s="176">
        <f t="shared" ref="X266" si="468">+X267</f>
        <v>0</v>
      </c>
      <c r="Y266" s="176">
        <f t="shared" ref="Y266:AA266" si="469">+Y267</f>
        <v>0</v>
      </c>
      <c r="Z266" s="176">
        <f t="shared" si="469"/>
        <v>0</v>
      </c>
      <c r="AA266" s="176">
        <f t="shared" si="469"/>
        <v>0</v>
      </c>
      <c r="AB266" s="176">
        <f t="shared" ref="AB266:AH266" si="470">+AB267</f>
        <v>0</v>
      </c>
      <c r="AC266" s="176">
        <f t="shared" si="470"/>
        <v>0</v>
      </c>
      <c r="AD266" s="176">
        <f t="shared" si="470"/>
        <v>0</v>
      </c>
      <c r="AE266" s="176">
        <f t="shared" si="470"/>
        <v>0</v>
      </c>
      <c r="AF266" s="176">
        <f t="shared" si="470"/>
        <v>0</v>
      </c>
      <c r="AG266" s="176">
        <f t="shared" si="470"/>
        <v>0</v>
      </c>
      <c r="AH266" s="176">
        <f t="shared" si="470"/>
        <v>0</v>
      </c>
      <c r="AI266" s="176">
        <f t="shared" ref="AI266:AJ266" si="471">+AI267</f>
        <v>2614.6730000000002</v>
      </c>
      <c r="AJ266" s="176">
        <f t="shared" si="471"/>
        <v>0</v>
      </c>
      <c r="AK266" s="176">
        <f t="shared" ref="AK266" si="472">+AK267</f>
        <v>0</v>
      </c>
      <c r="AL266" s="176">
        <f t="shared" ref="AL266:AM266" si="473">+AL267</f>
        <v>0</v>
      </c>
      <c r="AM266" s="176">
        <f t="shared" si="473"/>
        <v>0</v>
      </c>
      <c r="AN266" s="176">
        <f t="shared" ref="AN266" si="474">+AN267</f>
        <v>0</v>
      </c>
      <c r="AO266" s="176">
        <f t="shared" ref="AO266:AP266" si="475">+AO267</f>
        <v>0</v>
      </c>
      <c r="AP266" s="176">
        <f t="shared" si="475"/>
        <v>0</v>
      </c>
      <c r="AQ266" s="176">
        <f t="shared" ref="AQ266" si="476">+AQ267</f>
        <v>0</v>
      </c>
      <c r="AR266" s="176">
        <f t="shared" ref="AR266:AS266" si="477">+AR267</f>
        <v>0</v>
      </c>
      <c r="AS266" s="176">
        <f t="shared" si="477"/>
        <v>0</v>
      </c>
      <c r="AT266" s="176">
        <f t="shared" ref="AT266" si="478">+AT267</f>
        <v>0</v>
      </c>
      <c r="AU266" s="176">
        <f t="shared" ref="AU266:AV266" si="479">+AU267</f>
        <v>0</v>
      </c>
      <c r="AV266" s="176">
        <f t="shared" si="479"/>
        <v>0</v>
      </c>
      <c r="AW266" s="176">
        <f t="shared" ref="AW266" si="480">+AW267</f>
        <v>0</v>
      </c>
      <c r="AX266" s="176">
        <f t="shared" ref="AX266:AY266" si="481">+AX267</f>
        <v>0</v>
      </c>
      <c r="AY266" s="176">
        <f t="shared" si="481"/>
        <v>0</v>
      </c>
      <c r="AZ266" s="176">
        <f t="shared" ref="AZ266" si="482">+AZ267</f>
        <v>0</v>
      </c>
      <c r="BA266" s="176">
        <f t="shared" ref="BA266:BB266" si="483">+BA267</f>
        <v>0</v>
      </c>
      <c r="BB266" s="176">
        <f t="shared" si="483"/>
        <v>0</v>
      </c>
      <c r="BC266" s="176">
        <f t="shared" ref="BC266" si="484">+BC267</f>
        <v>0</v>
      </c>
      <c r="BD266" s="176">
        <f t="shared" ref="BD266:BE266" si="485">+BD267</f>
        <v>0</v>
      </c>
      <c r="BE266" s="176">
        <f t="shared" si="485"/>
        <v>2543.0540000000001</v>
      </c>
      <c r="BF266" s="176">
        <f t="shared" ref="BF266:BM266" si="486">+BF267</f>
        <v>0</v>
      </c>
      <c r="BG266" s="176">
        <f t="shared" si="486"/>
        <v>0</v>
      </c>
      <c r="BH266" s="176">
        <f t="shared" si="486"/>
        <v>0</v>
      </c>
      <c r="BI266" s="176">
        <f t="shared" si="486"/>
        <v>0</v>
      </c>
      <c r="BJ266" s="176">
        <f t="shared" si="486"/>
        <v>0</v>
      </c>
      <c r="BK266" s="176">
        <f t="shared" si="486"/>
        <v>71.619</v>
      </c>
      <c r="BL266" s="176">
        <f t="shared" si="486"/>
        <v>0</v>
      </c>
      <c r="BM266" s="176">
        <f t="shared" si="486"/>
        <v>0</v>
      </c>
      <c r="BN266" s="675">
        <f t="shared" si="400"/>
        <v>76.90214705882353</v>
      </c>
      <c r="BO266" s="675"/>
      <c r="BP266" s="675">
        <f>+AI266/E266*100</f>
        <v>76.90214705882353</v>
      </c>
      <c r="BQ266" s="165"/>
    </row>
    <row r="267" spans="1:84" x14ac:dyDescent="0.25">
      <c r="A267" s="170" t="s">
        <v>6</v>
      </c>
      <c r="B267" s="168" t="s">
        <v>27</v>
      </c>
      <c r="C267" s="176">
        <f t="shared" ref="C267:D267" si="487">SUM(C268:C269)</f>
        <v>3400</v>
      </c>
      <c r="D267" s="176">
        <f t="shared" si="487"/>
        <v>0</v>
      </c>
      <c r="E267" s="176">
        <f>SUM(E268:E269)</f>
        <v>3400</v>
      </c>
      <c r="F267" s="176">
        <f>SUM(F268:F269)</f>
        <v>2614.6730000000002</v>
      </c>
      <c r="G267" s="176">
        <f t="shared" ref="G267:H267" si="488">SUM(G268:G269)</f>
        <v>0</v>
      </c>
      <c r="H267" s="176">
        <f t="shared" si="488"/>
        <v>0</v>
      </c>
      <c r="I267" s="176">
        <f t="shared" ref="I267" si="489">SUM(I268:I269)</f>
        <v>0</v>
      </c>
      <c r="J267" s="176">
        <f t="shared" ref="J267:K267" si="490">SUM(J268:J269)</f>
        <v>0</v>
      </c>
      <c r="K267" s="176">
        <f t="shared" si="490"/>
        <v>0</v>
      </c>
      <c r="L267" s="176">
        <f t="shared" ref="L267" si="491">SUM(L268:L269)</f>
        <v>0</v>
      </c>
      <c r="M267" s="176">
        <f t="shared" ref="M267:N267" si="492">SUM(M268:M269)</f>
        <v>0</v>
      </c>
      <c r="N267" s="176">
        <f t="shared" si="492"/>
        <v>0</v>
      </c>
      <c r="O267" s="176">
        <f t="shared" ref="O267" si="493">SUM(O268:O269)</f>
        <v>0</v>
      </c>
      <c r="P267" s="176">
        <f t="shared" ref="P267:Q267" si="494">SUM(P268:P269)</f>
        <v>0</v>
      </c>
      <c r="Q267" s="176">
        <f t="shared" si="494"/>
        <v>0</v>
      </c>
      <c r="R267" s="176">
        <f t="shared" ref="R267" si="495">SUM(R268:R269)</f>
        <v>0</v>
      </c>
      <c r="S267" s="176">
        <f t="shared" ref="S267:T267" si="496">SUM(S268:S269)</f>
        <v>0</v>
      </c>
      <c r="T267" s="176">
        <f t="shared" si="496"/>
        <v>0</v>
      </c>
      <c r="U267" s="176">
        <f t="shared" ref="U267" si="497">SUM(U268:U269)</f>
        <v>0</v>
      </c>
      <c r="V267" s="176">
        <f t="shared" ref="V267:W267" si="498">SUM(V268:V269)</f>
        <v>0</v>
      </c>
      <c r="W267" s="176">
        <f t="shared" si="498"/>
        <v>0</v>
      </c>
      <c r="X267" s="176">
        <f t="shared" ref="X267" si="499">SUM(X268:X269)</f>
        <v>0</v>
      </c>
      <c r="Y267" s="176">
        <f t="shared" ref="Y267:AA267" si="500">SUM(Y268:Y269)</f>
        <v>0</v>
      </c>
      <c r="Z267" s="176">
        <f t="shared" si="500"/>
        <v>0</v>
      </c>
      <c r="AA267" s="176">
        <f t="shared" si="500"/>
        <v>0</v>
      </c>
      <c r="AB267" s="176">
        <f t="shared" ref="AB267:AH267" si="501">SUM(AB268:AB269)</f>
        <v>0</v>
      </c>
      <c r="AC267" s="176">
        <f t="shared" ref="AC267:AG267" si="502">SUM(AC268:AC269)</f>
        <v>0</v>
      </c>
      <c r="AD267" s="176">
        <f t="shared" si="502"/>
        <v>0</v>
      </c>
      <c r="AE267" s="176">
        <f t="shared" si="502"/>
        <v>0</v>
      </c>
      <c r="AF267" s="176">
        <f t="shared" si="502"/>
        <v>0</v>
      </c>
      <c r="AG267" s="176">
        <f t="shared" si="502"/>
        <v>0</v>
      </c>
      <c r="AH267" s="176">
        <f t="shared" si="501"/>
        <v>0</v>
      </c>
      <c r="AI267" s="176">
        <f t="shared" ref="AI267:AJ267" si="503">SUM(AI268:AI269)</f>
        <v>2614.6730000000002</v>
      </c>
      <c r="AJ267" s="176">
        <f t="shared" si="503"/>
        <v>0</v>
      </c>
      <c r="AK267" s="176">
        <f t="shared" ref="AK267" si="504">SUM(AK268:AK269)</f>
        <v>0</v>
      </c>
      <c r="AL267" s="176">
        <f t="shared" ref="AL267:AM267" si="505">SUM(AL268:AL269)</f>
        <v>0</v>
      </c>
      <c r="AM267" s="176">
        <f t="shared" si="505"/>
        <v>0</v>
      </c>
      <c r="AN267" s="176">
        <f t="shared" ref="AN267" si="506">SUM(AN268:AN269)</f>
        <v>0</v>
      </c>
      <c r="AO267" s="176">
        <f t="shared" ref="AO267:AP267" si="507">SUM(AO268:AO269)</f>
        <v>0</v>
      </c>
      <c r="AP267" s="176">
        <f t="shared" si="507"/>
        <v>0</v>
      </c>
      <c r="AQ267" s="176">
        <f t="shared" ref="AQ267" si="508">SUM(AQ268:AQ269)</f>
        <v>0</v>
      </c>
      <c r="AR267" s="176">
        <f t="shared" ref="AR267:AS267" si="509">SUM(AR268:AR269)</f>
        <v>0</v>
      </c>
      <c r="AS267" s="176">
        <f t="shared" si="509"/>
        <v>0</v>
      </c>
      <c r="AT267" s="176">
        <f t="shared" ref="AT267" si="510">SUM(AT268:AT269)</f>
        <v>0</v>
      </c>
      <c r="AU267" s="176">
        <f t="shared" ref="AU267:AV267" si="511">SUM(AU268:AU269)</f>
        <v>0</v>
      </c>
      <c r="AV267" s="176">
        <f t="shared" si="511"/>
        <v>0</v>
      </c>
      <c r="AW267" s="176">
        <f t="shared" ref="AW267" si="512">SUM(AW268:AW269)</f>
        <v>0</v>
      </c>
      <c r="AX267" s="176">
        <f t="shared" ref="AX267:AY267" si="513">SUM(AX268:AX269)</f>
        <v>0</v>
      </c>
      <c r="AY267" s="176">
        <f t="shared" si="513"/>
        <v>0</v>
      </c>
      <c r="AZ267" s="176">
        <f t="shared" ref="AZ267" si="514">SUM(AZ268:AZ269)</f>
        <v>0</v>
      </c>
      <c r="BA267" s="176">
        <f t="shared" ref="BA267:BB267" si="515">SUM(BA268:BA269)</f>
        <v>0</v>
      </c>
      <c r="BB267" s="176">
        <f t="shared" si="515"/>
        <v>0</v>
      </c>
      <c r="BC267" s="176">
        <f t="shared" ref="BC267" si="516">SUM(BC268:BC269)</f>
        <v>0</v>
      </c>
      <c r="BD267" s="176">
        <f t="shared" ref="BD267:BE267" si="517">SUM(BD268:BD269)</f>
        <v>0</v>
      </c>
      <c r="BE267" s="176">
        <f t="shared" si="517"/>
        <v>2543.0540000000001</v>
      </c>
      <c r="BF267" s="176">
        <f t="shared" ref="BF267:BM267" si="518">SUM(BF268:BF269)</f>
        <v>0</v>
      </c>
      <c r="BG267" s="176">
        <f t="shared" si="518"/>
        <v>0</v>
      </c>
      <c r="BH267" s="176">
        <f t="shared" si="518"/>
        <v>0</v>
      </c>
      <c r="BI267" s="176">
        <f t="shared" ref="BI267:BL267" si="519">SUM(BI268:BI269)</f>
        <v>0</v>
      </c>
      <c r="BJ267" s="176">
        <f t="shared" si="519"/>
        <v>0</v>
      </c>
      <c r="BK267" s="176">
        <f t="shared" si="519"/>
        <v>71.619</v>
      </c>
      <c r="BL267" s="176">
        <f t="shared" si="519"/>
        <v>0</v>
      </c>
      <c r="BM267" s="176">
        <f t="shared" si="518"/>
        <v>0</v>
      </c>
      <c r="BN267" s="674">
        <f t="shared" si="400"/>
        <v>76.90214705882353</v>
      </c>
      <c r="BO267" s="674"/>
      <c r="BP267" s="674">
        <f t="shared" si="401"/>
        <v>76.90214705882353</v>
      </c>
      <c r="BQ267" s="165"/>
    </row>
    <row r="268" spans="1:84" x14ac:dyDescent="0.25">
      <c r="A268" s="741">
        <v>1</v>
      </c>
      <c r="B268" s="183" t="s">
        <v>357</v>
      </c>
      <c r="C268" s="140">
        <f>+D268+E268</f>
        <v>2900</v>
      </c>
      <c r="D268" s="256"/>
      <c r="E268" s="258">
        <v>2900</v>
      </c>
      <c r="F268" s="145">
        <f>+G268+AI268</f>
        <v>2614.6730000000002</v>
      </c>
      <c r="G268" s="145">
        <f>SUM(H268:AH268)</f>
        <v>0</v>
      </c>
      <c r="H268" s="141"/>
      <c r="I268" s="141"/>
      <c r="J268" s="141"/>
      <c r="K268" s="141"/>
      <c r="L268" s="141"/>
      <c r="M268" s="141"/>
      <c r="N268" s="141"/>
      <c r="O268" s="141"/>
      <c r="P268" s="141"/>
      <c r="Q268" s="141"/>
      <c r="R268" s="141"/>
      <c r="S268" s="141"/>
      <c r="T268" s="141"/>
      <c r="U268" s="141"/>
      <c r="V268" s="141"/>
      <c r="W268" s="141"/>
      <c r="X268" s="141"/>
      <c r="Y268" s="141"/>
      <c r="Z268" s="141"/>
      <c r="AA268" s="141"/>
      <c r="AB268" s="141"/>
      <c r="AC268" s="141"/>
      <c r="AD268" s="141"/>
      <c r="AE268" s="141"/>
      <c r="AF268" s="141"/>
      <c r="AG268" s="141"/>
      <c r="AH268" s="141"/>
      <c r="AI268" s="145">
        <f>SUM(AJ268:BM268)</f>
        <v>2614.6730000000002</v>
      </c>
      <c r="AJ268" s="141"/>
      <c r="AK268" s="141"/>
      <c r="AL268" s="141"/>
      <c r="AM268" s="141"/>
      <c r="AN268" s="141"/>
      <c r="AO268" s="141"/>
      <c r="AP268" s="141"/>
      <c r="AQ268" s="141"/>
      <c r="AR268" s="141"/>
      <c r="AS268" s="141"/>
      <c r="AT268" s="141"/>
      <c r="AU268" s="141"/>
      <c r="AV268" s="141"/>
      <c r="AW268" s="141"/>
      <c r="AX268" s="141"/>
      <c r="AY268" s="141"/>
      <c r="AZ268" s="141"/>
      <c r="BA268" s="141"/>
      <c r="BB268" s="141"/>
      <c r="BC268" s="141"/>
      <c r="BD268" s="141"/>
      <c r="BE268" s="141">
        <v>2543.0540000000001</v>
      </c>
      <c r="BF268" s="141"/>
      <c r="BG268" s="141"/>
      <c r="BH268" s="141"/>
      <c r="BI268" s="141"/>
      <c r="BJ268" s="141"/>
      <c r="BK268" s="141">
        <v>71.619</v>
      </c>
      <c r="BL268" s="141"/>
      <c r="BM268" s="141"/>
      <c r="BN268" s="674">
        <f>+F268/C268*100</f>
        <v>90.161137931034489</v>
      </c>
      <c r="BO268" s="674"/>
      <c r="BP268" s="674">
        <f>+AI268/E268*100</f>
        <v>90.161137931034489</v>
      </c>
      <c r="BQ268" s="165" t="s">
        <v>389</v>
      </c>
    </row>
    <row r="269" spans="1:84" ht="30" x14ac:dyDescent="0.25">
      <c r="A269" s="741">
        <v>1</v>
      </c>
      <c r="B269" s="183" t="s">
        <v>354</v>
      </c>
      <c r="C269" s="140">
        <f>+D269+E269</f>
        <v>500</v>
      </c>
      <c r="D269" s="256"/>
      <c r="E269" s="258">
        <v>500</v>
      </c>
      <c r="F269" s="145">
        <f>+G269+AI269</f>
        <v>0</v>
      </c>
      <c r="G269" s="145">
        <f>SUM(H269:AH269)</f>
        <v>0</v>
      </c>
      <c r="H269" s="141"/>
      <c r="I269" s="141"/>
      <c r="J269" s="141"/>
      <c r="K269" s="141"/>
      <c r="L269" s="141"/>
      <c r="M269" s="141"/>
      <c r="N269" s="141"/>
      <c r="O269" s="141"/>
      <c r="P269" s="141"/>
      <c r="Q269" s="141"/>
      <c r="R269" s="141"/>
      <c r="S269" s="141"/>
      <c r="T269" s="141"/>
      <c r="U269" s="141"/>
      <c r="V269" s="141"/>
      <c r="W269" s="141"/>
      <c r="X269" s="141"/>
      <c r="Y269" s="141"/>
      <c r="Z269" s="141"/>
      <c r="AA269" s="141"/>
      <c r="AB269" s="141"/>
      <c r="AC269" s="141"/>
      <c r="AD269" s="141"/>
      <c r="AE269" s="141"/>
      <c r="AF269" s="141"/>
      <c r="AG269" s="141"/>
      <c r="AH269" s="141"/>
      <c r="AI269" s="145">
        <f>SUM(AJ269:BM269)</f>
        <v>0</v>
      </c>
      <c r="AJ269" s="141"/>
      <c r="AK269" s="141"/>
      <c r="AL269" s="141"/>
      <c r="AM269" s="141"/>
      <c r="AN269" s="141"/>
      <c r="AO269" s="141"/>
      <c r="AP269" s="141"/>
      <c r="AQ269" s="141"/>
      <c r="AR269" s="141"/>
      <c r="AS269" s="141"/>
      <c r="AT269" s="141"/>
      <c r="AU269" s="141"/>
      <c r="AV269" s="141"/>
      <c r="AW269" s="141"/>
      <c r="AX269" s="141"/>
      <c r="AY269" s="141"/>
      <c r="AZ269" s="141"/>
      <c r="BA269" s="141"/>
      <c r="BB269" s="141"/>
      <c r="BC269" s="141"/>
      <c r="BD269" s="141"/>
      <c r="BE269" s="141"/>
      <c r="BF269" s="141"/>
      <c r="BG269" s="141"/>
      <c r="BH269" s="141"/>
      <c r="BI269" s="141"/>
      <c r="BJ269" s="141"/>
      <c r="BK269" s="141"/>
      <c r="BL269" s="141"/>
      <c r="BM269" s="141"/>
      <c r="BN269" s="674">
        <f t="shared" si="400"/>
        <v>0</v>
      </c>
      <c r="BO269" s="674"/>
      <c r="BP269" s="674">
        <f t="shared" si="401"/>
        <v>0</v>
      </c>
      <c r="BQ269" s="165"/>
    </row>
    <row r="270" spans="1:84" x14ac:dyDescent="0.25">
      <c r="A270" s="156">
        <v>2</v>
      </c>
      <c r="B270" s="157" t="s">
        <v>24</v>
      </c>
      <c r="C270" s="176">
        <f>+C271+C275</f>
        <v>6397.1629999999996</v>
      </c>
      <c r="D270" s="176">
        <f>+D271+D275</f>
        <v>164.96299999999999</v>
      </c>
      <c r="E270" s="176">
        <f>+E271+E275</f>
        <v>6232.2</v>
      </c>
      <c r="F270" s="176">
        <f>+F271+F275</f>
        <v>3262.5259999999998</v>
      </c>
      <c r="G270" s="176">
        <f>+G271+G275</f>
        <v>13.191000000000001</v>
      </c>
      <c r="H270" s="176">
        <f t="shared" ref="H270:O270" si="520">+H271+H275</f>
        <v>0</v>
      </c>
      <c r="I270" s="176">
        <f t="shared" si="520"/>
        <v>0</v>
      </c>
      <c r="J270" s="176">
        <f t="shared" si="520"/>
        <v>0</v>
      </c>
      <c r="K270" s="176">
        <f t="shared" si="520"/>
        <v>0</v>
      </c>
      <c r="L270" s="176">
        <f t="shared" si="520"/>
        <v>0</v>
      </c>
      <c r="M270" s="176">
        <f t="shared" si="520"/>
        <v>0</v>
      </c>
      <c r="N270" s="176">
        <f t="shared" si="520"/>
        <v>0</v>
      </c>
      <c r="O270" s="176">
        <f t="shared" si="520"/>
        <v>0</v>
      </c>
      <c r="P270" s="176">
        <f t="shared" ref="P270:AI270" si="521">+P271+P275</f>
        <v>0</v>
      </c>
      <c r="Q270" s="176">
        <f t="shared" si="521"/>
        <v>0</v>
      </c>
      <c r="R270" s="176">
        <f t="shared" si="521"/>
        <v>0</v>
      </c>
      <c r="S270" s="176">
        <f t="shared" si="521"/>
        <v>13.191000000000001</v>
      </c>
      <c r="T270" s="176">
        <f>+T271+T275</f>
        <v>0</v>
      </c>
      <c r="U270" s="176">
        <f>+U271+U275</f>
        <v>0</v>
      </c>
      <c r="V270" s="176">
        <f>+V271+V275</f>
        <v>0</v>
      </c>
      <c r="W270" s="176">
        <f>+W271+W275</f>
        <v>0</v>
      </c>
      <c r="X270" s="176">
        <f>+X271+X275</f>
        <v>0</v>
      </c>
      <c r="Y270" s="176">
        <f t="shared" ref="Y270:AG270" si="522">+Y271+Y275</f>
        <v>0</v>
      </c>
      <c r="Z270" s="176">
        <f t="shared" si="522"/>
        <v>0</v>
      </c>
      <c r="AA270" s="176">
        <f t="shared" si="522"/>
        <v>0</v>
      </c>
      <c r="AB270" s="176">
        <f t="shared" si="522"/>
        <v>0</v>
      </c>
      <c r="AC270" s="176">
        <f t="shared" si="522"/>
        <v>0</v>
      </c>
      <c r="AD270" s="176">
        <f t="shared" si="522"/>
        <v>0</v>
      </c>
      <c r="AE270" s="176">
        <f t="shared" si="522"/>
        <v>0</v>
      </c>
      <c r="AF270" s="176">
        <f t="shared" si="522"/>
        <v>0</v>
      </c>
      <c r="AG270" s="176">
        <f t="shared" si="522"/>
        <v>0</v>
      </c>
      <c r="AH270" s="176">
        <f t="shared" si="521"/>
        <v>0</v>
      </c>
      <c r="AI270" s="176">
        <f t="shared" si="521"/>
        <v>3249.335</v>
      </c>
      <c r="AJ270" s="176">
        <f t="shared" ref="AJ270:AQ270" si="523">+AJ271+AJ275</f>
        <v>0</v>
      </c>
      <c r="AK270" s="176">
        <f t="shared" si="523"/>
        <v>0</v>
      </c>
      <c r="AL270" s="176">
        <f t="shared" si="523"/>
        <v>1558.5530000000001</v>
      </c>
      <c r="AM270" s="176">
        <f t="shared" si="523"/>
        <v>0</v>
      </c>
      <c r="AN270" s="176">
        <f t="shared" si="523"/>
        <v>0</v>
      </c>
      <c r="AO270" s="176">
        <f t="shared" si="523"/>
        <v>0</v>
      </c>
      <c r="AP270" s="176">
        <f t="shared" si="523"/>
        <v>0</v>
      </c>
      <c r="AQ270" s="176">
        <f t="shared" si="523"/>
        <v>0</v>
      </c>
      <c r="AR270" s="176">
        <f t="shared" ref="AR270:BM270" si="524">+AR271+AR275</f>
        <v>0</v>
      </c>
      <c r="AS270" s="176">
        <f t="shared" si="524"/>
        <v>0</v>
      </c>
      <c r="AT270" s="176">
        <f t="shared" si="524"/>
        <v>0</v>
      </c>
      <c r="AU270" s="176">
        <f t="shared" si="524"/>
        <v>0</v>
      </c>
      <c r="AV270" s="176">
        <f t="shared" si="524"/>
        <v>0</v>
      </c>
      <c r="AW270" s="176">
        <f t="shared" si="524"/>
        <v>1548.0309999999999</v>
      </c>
      <c r="AX270" s="176">
        <f t="shared" si="524"/>
        <v>0</v>
      </c>
      <c r="AY270" s="176">
        <f t="shared" si="524"/>
        <v>0</v>
      </c>
      <c r="AZ270" s="176">
        <f t="shared" si="524"/>
        <v>0</v>
      </c>
      <c r="BA270" s="176">
        <f t="shared" si="524"/>
        <v>0</v>
      </c>
      <c r="BB270" s="176">
        <f t="shared" si="524"/>
        <v>142.75099999999998</v>
      </c>
      <c r="BC270" s="176">
        <f t="shared" ref="BC270:BL270" si="525">+BC271+BC275</f>
        <v>0</v>
      </c>
      <c r="BD270" s="176">
        <f t="shared" si="525"/>
        <v>0</v>
      </c>
      <c r="BE270" s="176">
        <f t="shared" si="525"/>
        <v>0</v>
      </c>
      <c r="BF270" s="176">
        <f t="shared" si="525"/>
        <v>0</v>
      </c>
      <c r="BG270" s="176">
        <f t="shared" si="525"/>
        <v>0</v>
      </c>
      <c r="BH270" s="176">
        <f t="shared" si="525"/>
        <v>0</v>
      </c>
      <c r="BI270" s="176">
        <f t="shared" si="525"/>
        <v>0</v>
      </c>
      <c r="BJ270" s="176">
        <f t="shared" si="525"/>
        <v>0</v>
      </c>
      <c r="BK270" s="176">
        <f t="shared" si="525"/>
        <v>0</v>
      </c>
      <c r="BL270" s="176">
        <f t="shared" si="525"/>
        <v>0</v>
      </c>
      <c r="BM270" s="176">
        <f t="shared" si="524"/>
        <v>0</v>
      </c>
      <c r="BN270" s="675">
        <f t="shared" si="400"/>
        <v>50.999575905756977</v>
      </c>
      <c r="BO270" s="675">
        <f>+G270/D270*100</f>
        <v>7.9963385728921033</v>
      </c>
      <c r="BP270" s="675">
        <f t="shared" si="401"/>
        <v>52.137848592792281</v>
      </c>
      <c r="BQ270" s="165"/>
    </row>
    <row r="271" spans="1:84" x14ac:dyDescent="0.25">
      <c r="A271" s="186" t="s">
        <v>6</v>
      </c>
      <c r="B271" s="158" t="s">
        <v>94</v>
      </c>
      <c r="C271" s="176">
        <f>SUM(C272:C274)</f>
        <v>4843.1629999999996</v>
      </c>
      <c r="D271" s="176">
        <f>SUM(D272:D274)</f>
        <v>164.96299999999999</v>
      </c>
      <c r="E271" s="176">
        <f>SUM(E272:E274)</f>
        <v>4678.2</v>
      </c>
      <c r="F271" s="176">
        <f>SUM(F272:F274)</f>
        <v>3262.5259999999998</v>
      </c>
      <c r="G271" s="176">
        <f>SUM(G272:G274)</f>
        <v>13.191000000000001</v>
      </c>
      <c r="H271" s="176">
        <f t="shared" ref="H271:O271" si="526">SUM(H272:H274)</f>
        <v>0</v>
      </c>
      <c r="I271" s="176">
        <f t="shared" si="526"/>
        <v>0</v>
      </c>
      <c r="J271" s="176">
        <f t="shared" si="526"/>
        <v>0</v>
      </c>
      <c r="K271" s="176">
        <f t="shared" si="526"/>
        <v>0</v>
      </c>
      <c r="L271" s="176">
        <f t="shared" si="526"/>
        <v>0</v>
      </c>
      <c r="M271" s="176">
        <f t="shared" si="526"/>
        <v>0</v>
      </c>
      <c r="N271" s="176">
        <f t="shared" si="526"/>
        <v>0</v>
      </c>
      <c r="O271" s="176">
        <f t="shared" si="526"/>
        <v>0</v>
      </c>
      <c r="P271" s="176">
        <f t="shared" ref="P271:AI271" si="527">SUM(P272:P274)</f>
        <v>0</v>
      </c>
      <c r="Q271" s="176">
        <f t="shared" si="527"/>
        <v>0</v>
      </c>
      <c r="R271" s="176">
        <f t="shared" si="527"/>
        <v>0</v>
      </c>
      <c r="S271" s="176">
        <f t="shared" si="527"/>
        <v>13.191000000000001</v>
      </c>
      <c r="T271" s="176">
        <f>SUM(T272:T274)</f>
        <v>0</v>
      </c>
      <c r="U271" s="176">
        <f>SUM(U272:U274)</f>
        <v>0</v>
      </c>
      <c r="V271" s="176">
        <f>SUM(V272:V274)</f>
        <v>0</v>
      </c>
      <c r="W271" s="176">
        <f>SUM(W272:W274)</f>
        <v>0</v>
      </c>
      <c r="X271" s="176">
        <f>SUM(X272:X274)</f>
        <v>0</v>
      </c>
      <c r="Y271" s="176">
        <f t="shared" ref="Y271:AG271" si="528">SUM(Y272:Y274)</f>
        <v>0</v>
      </c>
      <c r="Z271" s="176">
        <f t="shared" si="528"/>
        <v>0</v>
      </c>
      <c r="AA271" s="176">
        <f t="shared" si="528"/>
        <v>0</v>
      </c>
      <c r="AB271" s="176">
        <f t="shared" si="528"/>
        <v>0</v>
      </c>
      <c r="AC271" s="176">
        <f t="shared" si="528"/>
        <v>0</v>
      </c>
      <c r="AD271" s="176">
        <f t="shared" si="528"/>
        <v>0</v>
      </c>
      <c r="AE271" s="176">
        <f t="shared" si="528"/>
        <v>0</v>
      </c>
      <c r="AF271" s="176">
        <f t="shared" si="528"/>
        <v>0</v>
      </c>
      <c r="AG271" s="176">
        <f t="shared" si="528"/>
        <v>0</v>
      </c>
      <c r="AH271" s="176">
        <f t="shared" si="527"/>
        <v>0</v>
      </c>
      <c r="AI271" s="176">
        <f t="shared" si="527"/>
        <v>3249.335</v>
      </c>
      <c r="AJ271" s="176">
        <f t="shared" ref="AJ271:AQ271" si="529">SUM(AJ272:AJ274)</f>
        <v>0</v>
      </c>
      <c r="AK271" s="176">
        <f t="shared" si="529"/>
        <v>0</v>
      </c>
      <c r="AL271" s="176">
        <f t="shared" si="529"/>
        <v>1558.5530000000001</v>
      </c>
      <c r="AM271" s="176">
        <f t="shared" si="529"/>
        <v>0</v>
      </c>
      <c r="AN271" s="176">
        <f t="shared" si="529"/>
        <v>0</v>
      </c>
      <c r="AO271" s="176">
        <f t="shared" si="529"/>
        <v>0</v>
      </c>
      <c r="AP271" s="176">
        <f t="shared" si="529"/>
        <v>0</v>
      </c>
      <c r="AQ271" s="176">
        <f t="shared" si="529"/>
        <v>0</v>
      </c>
      <c r="AR271" s="176">
        <f t="shared" ref="AR271:BM271" si="530">SUM(AR272:AR274)</f>
        <v>0</v>
      </c>
      <c r="AS271" s="176">
        <f t="shared" si="530"/>
        <v>0</v>
      </c>
      <c r="AT271" s="176">
        <f t="shared" si="530"/>
        <v>0</v>
      </c>
      <c r="AU271" s="176">
        <f t="shared" si="530"/>
        <v>0</v>
      </c>
      <c r="AV271" s="176">
        <f t="shared" si="530"/>
        <v>0</v>
      </c>
      <c r="AW271" s="176">
        <f t="shared" si="530"/>
        <v>1548.0309999999999</v>
      </c>
      <c r="AX271" s="176">
        <f t="shared" si="530"/>
        <v>0</v>
      </c>
      <c r="AY271" s="176">
        <f t="shared" si="530"/>
        <v>0</v>
      </c>
      <c r="AZ271" s="176">
        <f t="shared" si="530"/>
        <v>0</v>
      </c>
      <c r="BA271" s="176">
        <f t="shared" si="530"/>
        <v>0</v>
      </c>
      <c r="BB271" s="176">
        <f t="shared" si="530"/>
        <v>142.75099999999998</v>
      </c>
      <c r="BC271" s="176">
        <f t="shared" ref="BC271:BD271" si="531">SUM(BC272:BC274)</f>
        <v>0</v>
      </c>
      <c r="BD271" s="176">
        <f t="shared" si="531"/>
        <v>0</v>
      </c>
      <c r="BE271" s="176">
        <f t="shared" ref="BE271:BL271" si="532">SUM(BE272:BE274)</f>
        <v>0</v>
      </c>
      <c r="BF271" s="176">
        <f t="shared" si="532"/>
        <v>0</v>
      </c>
      <c r="BG271" s="176">
        <f t="shared" si="532"/>
        <v>0</v>
      </c>
      <c r="BH271" s="176">
        <f t="shared" si="532"/>
        <v>0</v>
      </c>
      <c r="BI271" s="176">
        <f t="shared" si="532"/>
        <v>0</v>
      </c>
      <c r="BJ271" s="176">
        <f t="shared" si="532"/>
        <v>0</v>
      </c>
      <c r="BK271" s="176">
        <f t="shared" si="532"/>
        <v>0</v>
      </c>
      <c r="BL271" s="176">
        <f t="shared" si="532"/>
        <v>0</v>
      </c>
      <c r="BM271" s="176">
        <f t="shared" si="530"/>
        <v>0</v>
      </c>
      <c r="BN271" s="675">
        <f t="shared" si="400"/>
        <v>67.363539075599974</v>
      </c>
      <c r="BO271" s="675">
        <f>+G271/D271*100</f>
        <v>7.9963385728921033</v>
      </c>
      <c r="BP271" s="675">
        <f t="shared" si="401"/>
        <v>69.456949253986579</v>
      </c>
      <c r="BQ271" s="165"/>
    </row>
    <row r="272" spans="1:84" ht="30" x14ac:dyDescent="0.25">
      <c r="A272" s="741">
        <v>1</v>
      </c>
      <c r="B272" s="251" t="s">
        <v>355</v>
      </c>
      <c r="C272" s="140">
        <f>+D272+E272</f>
        <v>2100</v>
      </c>
      <c r="D272" s="256"/>
      <c r="E272" s="258">
        <v>2100</v>
      </c>
      <c r="F272" s="145">
        <f>+G272+AI272</f>
        <v>1558.5530000000001</v>
      </c>
      <c r="G272" s="145">
        <f>SUM(H272:AH272)</f>
        <v>0</v>
      </c>
      <c r="H272" s="141"/>
      <c r="I272" s="141"/>
      <c r="J272" s="141"/>
      <c r="K272" s="141"/>
      <c r="L272" s="141"/>
      <c r="M272" s="141"/>
      <c r="N272" s="141"/>
      <c r="O272" s="141"/>
      <c r="P272" s="141"/>
      <c r="Q272" s="141"/>
      <c r="R272" s="141"/>
      <c r="S272" s="141"/>
      <c r="T272" s="141"/>
      <c r="U272" s="141"/>
      <c r="V272" s="141"/>
      <c r="W272" s="141"/>
      <c r="X272" s="141"/>
      <c r="Y272" s="141"/>
      <c r="Z272" s="141"/>
      <c r="AA272" s="141"/>
      <c r="AB272" s="141"/>
      <c r="AC272" s="141"/>
      <c r="AD272" s="141"/>
      <c r="AE272" s="141"/>
      <c r="AF272" s="141"/>
      <c r="AG272" s="141"/>
      <c r="AH272" s="141"/>
      <c r="AI272" s="145">
        <f>SUM(AJ272:BM272)</f>
        <v>1558.5530000000001</v>
      </c>
      <c r="AJ272" s="141"/>
      <c r="AK272" s="141"/>
      <c r="AL272" s="141">
        <v>1558.5530000000001</v>
      </c>
      <c r="AM272" s="141"/>
      <c r="AN272" s="141"/>
      <c r="AO272" s="141"/>
      <c r="AP272" s="141"/>
      <c r="AQ272" s="141"/>
      <c r="AR272" s="141"/>
      <c r="AS272" s="141"/>
      <c r="AT272" s="141"/>
      <c r="AU272" s="141"/>
      <c r="AV272" s="141"/>
      <c r="AW272" s="141"/>
      <c r="AX272" s="141"/>
      <c r="AY272" s="141"/>
      <c r="AZ272" s="141"/>
      <c r="BA272" s="141"/>
      <c r="BB272" s="141"/>
      <c r="BC272" s="141"/>
      <c r="BD272" s="141"/>
      <c r="BE272" s="141"/>
      <c r="BF272" s="141"/>
      <c r="BG272" s="141"/>
      <c r="BH272" s="141"/>
      <c r="BI272" s="141"/>
      <c r="BJ272" s="141"/>
      <c r="BK272" s="141"/>
      <c r="BL272" s="141"/>
      <c r="BM272" s="141"/>
      <c r="BN272" s="674">
        <f t="shared" si="400"/>
        <v>74.21680952380953</v>
      </c>
      <c r="BO272" s="674"/>
      <c r="BP272" s="674">
        <f t="shared" si="401"/>
        <v>74.21680952380953</v>
      </c>
      <c r="BQ272" s="165"/>
    </row>
    <row r="273" spans="1:84" x14ac:dyDescent="0.25">
      <c r="A273" s="741">
        <v>2</v>
      </c>
      <c r="B273" s="251" t="s">
        <v>356</v>
      </c>
      <c r="C273" s="140">
        <f>+D273+E273</f>
        <v>2578.1999999999998</v>
      </c>
      <c r="D273" s="256"/>
      <c r="E273" s="258">
        <v>2578.1999999999998</v>
      </c>
      <c r="F273" s="145">
        <f>+G273+AI273</f>
        <v>1690.7819999999999</v>
      </c>
      <c r="G273" s="145">
        <f>SUM(H273:AH273)</f>
        <v>0</v>
      </c>
      <c r="H273" s="141"/>
      <c r="I273" s="141"/>
      <c r="J273" s="141"/>
      <c r="K273" s="141"/>
      <c r="L273" s="141"/>
      <c r="M273" s="141"/>
      <c r="N273" s="141"/>
      <c r="O273" s="141"/>
      <c r="P273" s="141"/>
      <c r="Q273" s="141"/>
      <c r="R273" s="141"/>
      <c r="S273" s="141"/>
      <c r="T273" s="141"/>
      <c r="U273" s="141"/>
      <c r="V273" s="141"/>
      <c r="W273" s="141"/>
      <c r="X273" s="141"/>
      <c r="Y273" s="141"/>
      <c r="Z273" s="141"/>
      <c r="AA273" s="141"/>
      <c r="AB273" s="141"/>
      <c r="AC273" s="141"/>
      <c r="AD273" s="141"/>
      <c r="AE273" s="141"/>
      <c r="AF273" s="141"/>
      <c r="AG273" s="141"/>
      <c r="AH273" s="141"/>
      <c r="AI273" s="145">
        <f>SUM(AJ273:BM273)</f>
        <v>1690.7819999999999</v>
      </c>
      <c r="AJ273" s="141"/>
      <c r="AK273" s="141"/>
      <c r="AL273" s="141"/>
      <c r="AM273" s="141"/>
      <c r="AN273" s="141"/>
      <c r="AO273" s="141"/>
      <c r="AP273" s="141"/>
      <c r="AQ273" s="141"/>
      <c r="AR273" s="141"/>
      <c r="AS273" s="141"/>
      <c r="AT273" s="141"/>
      <c r="AU273" s="141"/>
      <c r="AV273" s="141"/>
      <c r="AW273" s="141">
        <v>1548.0309999999999</v>
      </c>
      <c r="AX273" s="141"/>
      <c r="AY273" s="141"/>
      <c r="AZ273" s="141"/>
      <c r="BA273" s="141"/>
      <c r="BB273" s="141">
        <v>142.75099999999998</v>
      </c>
      <c r="BC273" s="141"/>
      <c r="BD273" s="141"/>
      <c r="BE273" s="141"/>
      <c r="BF273" s="141"/>
      <c r="BG273" s="141"/>
      <c r="BH273" s="141"/>
      <c r="BI273" s="141"/>
      <c r="BJ273" s="141"/>
      <c r="BK273" s="141"/>
      <c r="BL273" s="141"/>
      <c r="BM273" s="141"/>
      <c r="BN273" s="674">
        <f t="shared" si="400"/>
        <v>65.579939492669297</v>
      </c>
      <c r="BO273" s="674"/>
      <c r="BP273" s="674">
        <f t="shared" si="401"/>
        <v>65.579939492669297</v>
      </c>
      <c r="BQ273" s="165"/>
    </row>
    <row r="274" spans="1:84" s="25" customFormat="1" x14ac:dyDescent="0.25">
      <c r="A274" s="628">
        <v>3</v>
      </c>
      <c r="B274" s="633" t="s">
        <v>367</v>
      </c>
      <c r="C274" s="148">
        <f>+D274+E274</f>
        <v>164.96299999999999</v>
      </c>
      <c r="D274" s="148">
        <v>164.96299999999999</v>
      </c>
      <c r="E274" s="634"/>
      <c r="F274" s="382">
        <f>+G274+AI274</f>
        <v>13.191000000000001</v>
      </c>
      <c r="G274" s="382">
        <f>SUM(H274:AH274)</f>
        <v>13.191000000000001</v>
      </c>
      <c r="H274" s="361"/>
      <c r="I274" s="361"/>
      <c r="J274" s="361"/>
      <c r="K274" s="361"/>
      <c r="L274" s="361"/>
      <c r="M274" s="361"/>
      <c r="N274" s="361"/>
      <c r="O274" s="361"/>
      <c r="P274" s="361"/>
      <c r="Q274" s="361"/>
      <c r="R274" s="361"/>
      <c r="S274" s="361">
        <v>13.191000000000001</v>
      </c>
      <c r="T274" s="361"/>
      <c r="U274" s="361"/>
      <c r="V274" s="361"/>
      <c r="W274" s="361"/>
      <c r="X274" s="361"/>
      <c r="Y274" s="361"/>
      <c r="Z274" s="361"/>
      <c r="AA274" s="361"/>
      <c r="AB274" s="361"/>
      <c r="AC274" s="361"/>
      <c r="AD274" s="361"/>
      <c r="AE274" s="361"/>
      <c r="AF274" s="361"/>
      <c r="AG274" s="361"/>
      <c r="AH274" s="361"/>
      <c r="AI274" s="382">
        <f>SUM(AJ274:BM274)</f>
        <v>0</v>
      </c>
      <c r="AJ274" s="361"/>
      <c r="AK274" s="361"/>
      <c r="AL274" s="361"/>
      <c r="AM274" s="361"/>
      <c r="AN274" s="361"/>
      <c r="AO274" s="361"/>
      <c r="AP274" s="361"/>
      <c r="AQ274" s="361"/>
      <c r="AR274" s="361"/>
      <c r="AS274" s="361"/>
      <c r="AT274" s="361"/>
      <c r="AU274" s="361"/>
      <c r="AV274" s="361"/>
      <c r="AW274" s="361"/>
      <c r="AX274" s="361"/>
      <c r="AY274" s="361"/>
      <c r="AZ274" s="361"/>
      <c r="BA274" s="361"/>
      <c r="BB274" s="361"/>
      <c r="BC274" s="361"/>
      <c r="BD274" s="361"/>
      <c r="BE274" s="361"/>
      <c r="BF274" s="361"/>
      <c r="BG274" s="361"/>
      <c r="BH274" s="361"/>
      <c r="BI274" s="361"/>
      <c r="BJ274" s="361"/>
      <c r="BK274" s="361"/>
      <c r="BL274" s="361"/>
      <c r="BM274" s="361"/>
      <c r="BN274" s="725">
        <f t="shared" si="400"/>
        <v>7.9963385728921033</v>
      </c>
      <c r="BO274" s="725">
        <f>+G274/D274*100</f>
        <v>7.9963385728921033</v>
      </c>
      <c r="BP274" s="725"/>
      <c r="BQ274" s="631"/>
      <c r="BR274" s="604"/>
      <c r="BS274" s="604"/>
      <c r="BT274" s="604"/>
      <c r="BU274" s="604"/>
      <c r="BV274" s="604"/>
      <c r="BW274" s="604"/>
      <c r="BX274" s="604"/>
      <c r="BY274" s="604"/>
      <c r="BZ274" s="604"/>
      <c r="CA274" s="604"/>
      <c r="CB274" s="604"/>
      <c r="CC274" s="604"/>
      <c r="CD274" s="604"/>
      <c r="CE274" s="604"/>
      <c r="CF274" s="604"/>
    </row>
    <row r="275" spans="1:84" x14ac:dyDescent="0.25">
      <c r="A275" s="170" t="s">
        <v>6</v>
      </c>
      <c r="B275" s="168" t="s">
        <v>27</v>
      </c>
      <c r="C275" s="176">
        <f>SUM(C276:C276)</f>
        <v>1554</v>
      </c>
      <c r="D275" s="176">
        <f>SUM(D276:D276)</f>
        <v>0</v>
      </c>
      <c r="E275" s="176">
        <f>SUM(E276:E276)</f>
        <v>1554</v>
      </c>
      <c r="F275" s="176">
        <f>SUM(F276:F276)</f>
        <v>0</v>
      </c>
      <c r="G275" s="176">
        <f>SUM(G276:G276)</f>
        <v>0</v>
      </c>
      <c r="H275" s="176">
        <f t="shared" ref="H275:AY275" si="533">SUM(H276:H276)</f>
        <v>0</v>
      </c>
      <c r="I275" s="176">
        <f t="shared" si="533"/>
        <v>0</v>
      </c>
      <c r="J275" s="176">
        <f t="shared" si="533"/>
        <v>0</v>
      </c>
      <c r="K275" s="176">
        <f t="shared" si="533"/>
        <v>0</v>
      </c>
      <c r="L275" s="176">
        <f t="shared" si="533"/>
        <v>0</v>
      </c>
      <c r="M275" s="176">
        <f t="shared" si="533"/>
        <v>0</v>
      </c>
      <c r="N275" s="176">
        <f t="shared" si="533"/>
        <v>0</v>
      </c>
      <c r="O275" s="176">
        <f t="shared" si="533"/>
        <v>0</v>
      </c>
      <c r="P275" s="176">
        <f t="shared" si="533"/>
        <v>0</v>
      </c>
      <c r="Q275" s="176">
        <f t="shared" si="533"/>
        <v>0</v>
      </c>
      <c r="R275" s="176">
        <f t="shared" si="533"/>
        <v>0</v>
      </c>
      <c r="S275" s="176">
        <f t="shared" si="533"/>
        <v>0</v>
      </c>
      <c r="T275" s="176">
        <f t="shared" si="533"/>
        <v>0</v>
      </c>
      <c r="U275" s="176">
        <f t="shared" si="533"/>
        <v>0</v>
      </c>
      <c r="V275" s="176">
        <f t="shared" si="533"/>
        <v>0</v>
      </c>
      <c r="W275" s="176">
        <f t="shared" si="533"/>
        <v>0</v>
      </c>
      <c r="X275" s="176">
        <f t="shared" si="533"/>
        <v>0</v>
      </c>
      <c r="Y275" s="176">
        <f t="shared" si="533"/>
        <v>0</v>
      </c>
      <c r="Z275" s="176">
        <f t="shared" si="533"/>
        <v>0</v>
      </c>
      <c r="AA275" s="176">
        <f>SUM(AA276:AA276)</f>
        <v>0</v>
      </c>
      <c r="AB275" s="176">
        <f t="shared" si="533"/>
        <v>0</v>
      </c>
      <c r="AC275" s="176">
        <f t="shared" si="533"/>
        <v>0</v>
      </c>
      <c r="AD275" s="176">
        <f>SUM(AD276:AD276)</f>
        <v>0</v>
      </c>
      <c r="AE275" s="176">
        <f t="shared" si="533"/>
        <v>0</v>
      </c>
      <c r="AF275" s="176">
        <f t="shared" si="533"/>
        <v>0</v>
      </c>
      <c r="AG275" s="176">
        <f t="shared" si="533"/>
        <v>0</v>
      </c>
      <c r="AH275" s="176">
        <f t="shared" si="533"/>
        <v>0</v>
      </c>
      <c r="AI275" s="176">
        <f t="shared" si="533"/>
        <v>0</v>
      </c>
      <c r="AJ275" s="176">
        <f t="shared" si="533"/>
        <v>0</v>
      </c>
      <c r="AK275" s="176">
        <f>SUM(AK276:AK276)</f>
        <v>0</v>
      </c>
      <c r="AL275" s="176">
        <f t="shared" si="533"/>
        <v>0</v>
      </c>
      <c r="AM275" s="176">
        <f t="shared" si="533"/>
        <v>0</v>
      </c>
      <c r="AN275" s="176">
        <f t="shared" si="533"/>
        <v>0</v>
      </c>
      <c r="AO275" s="176">
        <f t="shared" si="533"/>
        <v>0</v>
      </c>
      <c r="AP275" s="176">
        <f t="shared" si="533"/>
        <v>0</v>
      </c>
      <c r="AQ275" s="176">
        <f t="shared" si="533"/>
        <v>0</v>
      </c>
      <c r="AR275" s="176">
        <f t="shared" si="533"/>
        <v>0</v>
      </c>
      <c r="AS275" s="176">
        <f t="shared" si="533"/>
        <v>0</v>
      </c>
      <c r="AT275" s="176">
        <f t="shared" si="533"/>
        <v>0</v>
      </c>
      <c r="AU275" s="176">
        <f>SUM(AU276:AU276)</f>
        <v>0</v>
      </c>
      <c r="AV275" s="176">
        <f t="shared" si="533"/>
        <v>0</v>
      </c>
      <c r="AW275" s="176">
        <f t="shared" si="533"/>
        <v>0</v>
      </c>
      <c r="AX275" s="176">
        <f t="shared" si="533"/>
        <v>0</v>
      </c>
      <c r="AY275" s="176">
        <f t="shared" si="533"/>
        <v>0</v>
      </c>
      <c r="AZ275" s="176">
        <f>SUM(AZ276:AZ276)</f>
        <v>0</v>
      </c>
      <c r="BA275" s="176">
        <f>SUM(BA276:BA276)</f>
        <v>0</v>
      </c>
      <c r="BB275" s="176">
        <f>SUM(BB276:BB276)</f>
        <v>0</v>
      </c>
      <c r="BC275" s="176">
        <f>SUM(BC276:BC276)</f>
        <v>0</v>
      </c>
      <c r="BD275" s="176">
        <f t="shared" ref="BD275:BE275" si="534">SUM(BD276:BD276)</f>
        <v>0</v>
      </c>
      <c r="BE275" s="176">
        <f t="shared" si="534"/>
        <v>0</v>
      </c>
      <c r="BF275" s="176">
        <f>SUM(BF276:BF276)</f>
        <v>0</v>
      </c>
      <c r="BG275" s="176">
        <f t="shared" ref="BG275:BH275" si="535">SUM(BG276:BG276)</f>
        <v>0</v>
      </c>
      <c r="BH275" s="176">
        <f t="shared" si="535"/>
        <v>0</v>
      </c>
      <c r="BI275" s="176">
        <f>SUM(BI276:BI276)</f>
        <v>0</v>
      </c>
      <c r="BJ275" s="176">
        <f t="shared" ref="BJ275:BL275" si="536">SUM(BJ276:BJ276)</f>
        <v>0</v>
      </c>
      <c r="BK275" s="176">
        <f t="shared" si="536"/>
        <v>0</v>
      </c>
      <c r="BL275" s="176">
        <f t="shared" si="536"/>
        <v>0</v>
      </c>
      <c r="BM275" s="176">
        <f>SUM(BM276:BM276)</f>
        <v>0</v>
      </c>
      <c r="BN275" s="675">
        <f t="shared" si="400"/>
        <v>0</v>
      </c>
      <c r="BO275" s="675"/>
      <c r="BP275" s="675">
        <f t="shared" si="401"/>
        <v>0</v>
      </c>
      <c r="BQ275" s="165"/>
    </row>
    <row r="276" spans="1:84" x14ac:dyDescent="0.25">
      <c r="A276" s="741">
        <v>1</v>
      </c>
      <c r="B276" s="285" t="s">
        <v>390</v>
      </c>
      <c r="C276" s="140">
        <f>+D276+E276</f>
        <v>1554</v>
      </c>
      <c r="D276" s="256"/>
      <c r="E276" s="256">
        <v>1554</v>
      </c>
      <c r="F276" s="145">
        <f>+G276+AI276</f>
        <v>0</v>
      </c>
      <c r="G276" s="145">
        <f>SUM(H276:AH276)</f>
        <v>0</v>
      </c>
      <c r="H276" s="141"/>
      <c r="I276" s="141"/>
      <c r="J276" s="141"/>
      <c r="K276" s="141"/>
      <c r="L276" s="141"/>
      <c r="M276" s="141"/>
      <c r="N276" s="141"/>
      <c r="O276" s="141"/>
      <c r="P276" s="141"/>
      <c r="Q276" s="141"/>
      <c r="R276" s="141"/>
      <c r="S276" s="141"/>
      <c r="T276" s="141"/>
      <c r="U276" s="141"/>
      <c r="V276" s="141"/>
      <c r="W276" s="141"/>
      <c r="X276" s="141"/>
      <c r="Y276" s="141"/>
      <c r="Z276" s="141"/>
      <c r="AA276" s="141"/>
      <c r="AB276" s="141"/>
      <c r="AC276" s="141"/>
      <c r="AD276" s="141"/>
      <c r="AE276" s="141"/>
      <c r="AF276" s="141"/>
      <c r="AG276" s="141"/>
      <c r="AH276" s="141"/>
      <c r="AI276" s="145">
        <f>SUM(AJ276:BM276)</f>
        <v>0</v>
      </c>
      <c r="AJ276" s="141"/>
      <c r="AK276" s="141"/>
      <c r="AL276" s="141"/>
      <c r="AM276" s="141"/>
      <c r="AN276" s="141"/>
      <c r="AO276" s="141"/>
      <c r="AP276" s="141"/>
      <c r="AQ276" s="141"/>
      <c r="AR276" s="141"/>
      <c r="AS276" s="141"/>
      <c r="AT276" s="141"/>
      <c r="AU276" s="141"/>
      <c r="AV276" s="141"/>
      <c r="AW276" s="141"/>
      <c r="AX276" s="141"/>
      <c r="AY276" s="141"/>
      <c r="AZ276" s="141"/>
      <c r="BA276" s="141"/>
      <c r="BB276" s="141"/>
      <c r="BC276" s="141"/>
      <c r="BD276" s="141"/>
      <c r="BE276" s="141"/>
      <c r="BF276" s="141"/>
      <c r="BG276" s="141"/>
      <c r="BH276" s="141"/>
      <c r="BI276" s="141"/>
      <c r="BJ276" s="141"/>
      <c r="BK276" s="141"/>
      <c r="BL276" s="141"/>
      <c r="BM276" s="141"/>
      <c r="BN276" s="674">
        <f t="shared" si="400"/>
        <v>0</v>
      </c>
      <c r="BO276" s="674"/>
      <c r="BP276" s="674">
        <f t="shared" si="401"/>
        <v>0</v>
      </c>
      <c r="BQ276" s="165"/>
    </row>
    <row r="277" spans="1:84" s="131" customFormat="1" x14ac:dyDescent="0.25">
      <c r="A277" s="715">
        <v>3</v>
      </c>
      <c r="B277" s="751" t="s">
        <v>638</v>
      </c>
      <c r="C277" s="271">
        <f t="shared" ref="C277:BM277" si="537">+C278</f>
        <v>141.55000000000001</v>
      </c>
      <c r="D277" s="271">
        <f t="shared" si="537"/>
        <v>0</v>
      </c>
      <c r="E277" s="271">
        <f t="shared" si="537"/>
        <v>141.55000000000001</v>
      </c>
      <c r="F277" s="271">
        <f t="shared" si="537"/>
        <v>0</v>
      </c>
      <c r="G277" s="271">
        <f t="shared" si="537"/>
        <v>0</v>
      </c>
      <c r="H277" s="271">
        <f t="shared" si="537"/>
        <v>0</v>
      </c>
      <c r="I277" s="271">
        <f t="shared" si="537"/>
        <v>0</v>
      </c>
      <c r="J277" s="271">
        <f t="shared" si="537"/>
        <v>0</v>
      </c>
      <c r="K277" s="271">
        <f t="shared" si="537"/>
        <v>0</v>
      </c>
      <c r="L277" s="271">
        <f t="shared" si="537"/>
        <v>0</v>
      </c>
      <c r="M277" s="271">
        <f t="shared" si="537"/>
        <v>0</v>
      </c>
      <c r="N277" s="271">
        <f t="shared" si="537"/>
        <v>0</v>
      </c>
      <c r="O277" s="271">
        <f t="shared" si="537"/>
        <v>0</v>
      </c>
      <c r="P277" s="271">
        <f t="shared" si="537"/>
        <v>0</v>
      </c>
      <c r="Q277" s="271">
        <f t="shared" si="537"/>
        <v>0</v>
      </c>
      <c r="R277" s="271">
        <f t="shared" si="537"/>
        <v>0</v>
      </c>
      <c r="S277" s="271">
        <f t="shared" si="537"/>
        <v>0</v>
      </c>
      <c r="T277" s="271">
        <f t="shared" si="537"/>
        <v>0</v>
      </c>
      <c r="U277" s="271">
        <f t="shared" si="537"/>
        <v>0</v>
      </c>
      <c r="V277" s="271">
        <f t="shared" si="537"/>
        <v>0</v>
      </c>
      <c r="W277" s="271">
        <f t="shared" si="537"/>
        <v>0</v>
      </c>
      <c r="X277" s="271">
        <f t="shared" si="537"/>
        <v>0</v>
      </c>
      <c r="Y277" s="271">
        <f t="shared" si="537"/>
        <v>0</v>
      </c>
      <c r="Z277" s="271">
        <f t="shared" si="537"/>
        <v>0</v>
      </c>
      <c r="AA277" s="271">
        <f t="shared" si="537"/>
        <v>0</v>
      </c>
      <c r="AB277" s="271">
        <f t="shared" si="537"/>
        <v>0</v>
      </c>
      <c r="AC277" s="271">
        <f t="shared" si="537"/>
        <v>0</v>
      </c>
      <c r="AD277" s="271">
        <f t="shared" si="537"/>
        <v>0</v>
      </c>
      <c r="AE277" s="271">
        <f t="shared" si="537"/>
        <v>0</v>
      </c>
      <c r="AF277" s="271">
        <f t="shared" si="537"/>
        <v>0</v>
      </c>
      <c r="AG277" s="271">
        <f t="shared" si="537"/>
        <v>0</v>
      </c>
      <c r="AH277" s="271">
        <f t="shared" si="537"/>
        <v>0</v>
      </c>
      <c r="AI277" s="271">
        <f t="shared" si="537"/>
        <v>0</v>
      </c>
      <c r="AJ277" s="271">
        <f t="shared" si="537"/>
        <v>0</v>
      </c>
      <c r="AK277" s="271">
        <f t="shared" si="537"/>
        <v>0</v>
      </c>
      <c r="AL277" s="271">
        <f t="shared" si="537"/>
        <v>0</v>
      </c>
      <c r="AM277" s="271">
        <f t="shared" si="537"/>
        <v>0</v>
      </c>
      <c r="AN277" s="271">
        <f t="shared" si="537"/>
        <v>0</v>
      </c>
      <c r="AO277" s="271">
        <f t="shared" si="537"/>
        <v>0</v>
      </c>
      <c r="AP277" s="271">
        <f t="shared" si="537"/>
        <v>0</v>
      </c>
      <c r="AQ277" s="271">
        <f t="shared" si="537"/>
        <v>0</v>
      </c>
      <c r="AR277" s="271">
        <f t="shared" si="537"/>
        <v>0</v>
      </c>
      <c r="AS277" s="271">
        <f t="shared" si="537"/>
        <v>0</v>
      </c>
      <c r="AT277" s="271">
        <f t="shared" si="537"/>
        <v>0</v>
      </c>
      <c r="AU277" s="271">
        <f t="shared" si="537"/>
        <v>0</v>
      </c>
      <c r="AV277" s="271">
        <f t="shared" si="537"/>
        <v>0</v>
      </c>
      <c r="AW277" s="271">
        <f t="shared" si="537"/>
        <v>0</v>
      </c>
      <c r="AX277" s="271">
        <f t="shared" si="537"/>
        <v>0</v>
      </c>
      <c r="AY277" s="271">
        <f t="shared" si="537"/>
        <v>0</v>
      </c>
      <c r="AZ277" s="271">
        <f t="shared" si="537"/>
        <v>0</v>
      </c>
      <c r="BA277" s="271">
        <f t="shared" si="537"/>
        <v>0</v>
      </c>
      <c r="BB277" s="271">
        <f t="shared" si="537"/>
        <v>0</v>
      </c>
      <c r="BC277" s="271">
        <f t="shared" si="537"/>
        <v>0</v>
      </c>
      <c r="BD277" s="271">
        <f t="shared" si="537"/>
        <v>0</v>
      </c>
      <c r="BE277" s="271">
        <f t="shared" si="537"/>
        <v>0</v>
      </c>
      <c r="BF277" s="271">
        <f t="shared" si="537"/>
        <v>0</v>
      </c>
      <c r="BG277" s="271">
        <f t="shared" si="537"/>
        <v>0</v>
      </c>
      <c r="BH277" s="271">
        <f t="shared" si="537"/>
        <v>0</v>
      </c>
      <c r="BI277" s="271">
        <f t="shared" si="537"/>
        <v>0</v>
      </c>
      <c r="BJ277" s="271">
        <f t="shared" si="537"/>
        <v>0</v>
      </c>
      <c r="BK277" s="271">
        <f t="shared" si="537"/>
        <v>0</v>
      </c>
      <c r="BL277" s="271">
        <f t="shared" si="537"/>
        <v>0</v>
      </c>
      <c r="BM277" s="271">
        <f t="shared" si="537"/>
        <v>0</v>
      </c>
      <c r="BN277" s="675">
        <f>+F277/C277*100</f>
        <v>0</v>
      </c>
      <c r="BO277" s="675"/>
      <c r="BP277" s="675">
        <f>+AI277/E277*100</f>
        <v>0</v>
      </c>
      <c r="BQ277" s="177"/>
      <c r="BR277" s="130"/>
      <c r="BS277" s="130"/>
      <c r="BT277" s="130"/>
      <c r="BU277" s="130"/>
      <c r="BV277" s="130"/>
      <c r="BW277" s="130"/>
      <c r="BX277" s="130"/>
      <c r="BY277" s="130"/>
      <c r="BZ277" s="130"/>
      <c r="CA277" s="130"/>
      <c r="CB277" s="130"/>
      <c r="CC277" s="130"/>
      <c r="CD277" s="130"/>
      <c r="CE277" s="130"/>
      <c r="CF277" s="130"/>
    </row>
    <row r="278" spans="1:84" s="131" customFormat="1" ht="30" x14ac:dyDescent="0.25">
      <c r="A278" s="159" t="s">
        <v>6</v>
      </c>
      <c r="B278" s="752" t="s">
        <v>639</v>
      </c>
      <c r="C278" s="140">
        <f>+D278+E278</f>
        <v>141.55000000000001</v>
      </c>
      <c r="D278" s="140"/>
      <c r="E278" s="141">
        <f>+E279</f>
        <v>141.55000000000001</v>
      </c>
      <c r="F278" s="145">
        <f>+G278+AI278</f>
        <v>0</v>
      </c>
      <c r="G278" s="145">
        <f>SUM(H278:AH278)</f>
        <v>0</v>
      </c>
      <c r="H278" s="150"/>
      <c r="I278" s="150"/>
      <c r="J278" s="150"/>
      <c r="K278" s="150"/>
      <c r="L278" s="150"/>
      <c r="M278" s="150"/>
      <c r="N278" s="151"/>
      <c r="O278" s="150"/>
      <c r="P278" s="150"/>
      <c r="Q278" s="150"/>
      <c r="R278" s="150"/>
      <c r="S278" s="150"/>
      <c r="T278" s="150"/>
      <c r="U278" s="150"/>
      <c r="V278" s="150"/>
      <c r="W278" s="150"/>
      <c r="X278" s="150"/>
      <c r="Y278" s="150"/>
      <c r="Z278" s="150"/>
      <c r="AA278" s="150"/>
      <c r="AB278" s="150"/>
      <c r="AC278" s="150"/>
      <c r="AD278" s="150"/>
      <c r="AE278" s="150"/>
      <c r="AF278" s="150"/>
      <c r="AG278" s="150"/>
      <c r="AH278" s="150"/>
      <c r="AI278" s="145">
        <f>SUM(AJ278:BM278)</f>
        <v>0</v>
      </c>
      <c r="AJ278" s="150"/>
      <c r="AK278" s="150"/>
      <c r="AL278" s="150"/>
      <c r="AM278" s="150"/>
      <c r="AN278" s="150"/>
      <c r="AO278" s="150"/>
      <c r="AP278" s="150"/>
      <c r="AQ278" s="150"/>
      <c r="AR278" s="150"/>
      <c r="AS278" s="150"/>
      <c r="AT278" s="150"/>
      <c r="AU278" s="150"/>
      <c r="AV278" s="150"/>
      <c r="AW278" s="150"/>
      <c r="AX278" s="150"/>
      <c r="AY278" s="150"/>
      <c r="AZ278" s="150"/>
      <c r="BA278" s="150"/>
      <c r="BB278" s="150"/>
      <c r="BC278" s="150"/>
      <c r="BD278" s="150"/>
      <c r="BE278" s="150"/>
      <c r="BF278" s="150"/>
      <c r="BG278" s="150"/>
      <c r="BH278" s="150"/>
      <c r="BI278" s="150"/>
      <c r="BJ278" s="150"/>
      <c r="BK278" s="150"/>
      <c r="BL278" s="150"/>
      <c r="BM278" s="150"/>
      <c r="BN278" s="674">
        <f>+F278/C278*100</f>
        <v>0</v>
      </c>
      <c r="BO278" s="674"/>
      <c r="BP278" s="674">
        <f>+AI278/E278*100</f>
        <v>0</v>
      </c>
      <c r="BQ278" s="177"/>
      <c r="BR278" s="130"/>
      <c r="BS278" s="130"/>
      <c r="BT278" s="130"/>
      <c r="BU278" s="130"/>
      <c r="BV278" s="130"/>
      <c r="BW278" s="130"/>
      <c r="BX278" s="130"/>
      <c r="BY278" s="130"/>
      <c r="BZ278" s="130"/>
      <c r="CA278" s="130"/>
      <c r="CB278" s="130"/>
      <c r="CC278" s="130"/>
      <c r="CD278" s="130"/>
      <c r="CE278" s="130"/>
      <c r="CF278" s="130"/>
    </row>
    <row r="279" spans="1:84" s="131" customFormat="1" x14ac:dyDescent="0.25">
      <c r="A279" s="159"/>
      <c r="B279" s="753" t="s">
        <v>353</v>
      </c>
      <c r="C279" s="140">
        <f>+D279+E279</f>
        <v>141.55000000000001</v>
      </c>
      <c r="D279" s="151"/>
      <c r="E279" s="721">
        <v>141.55000000000001</v>
      </c>
      <c r="F279" s="145">
        <f>+G279+AI279</f>
        <v>0</v>
      </c>
      <c r="G279" s="145">
        <f>SUM(H279:AH279)</f>
        <v>0</v>
      </c>
      <c r="H279" s="150"/>
      <c r="I279" s="150"/>
      <c r="J279" s="150"/>
      <c r="K279" s="150"/>
      <c r="L279" s="150"/>
      <c r="M279" s="150"/>
      <c r="N279" s="151"/>
      <c r="O279" s="150"/>
      <c r="P279" s="150"/>
      <c r="Q279" s="150"/>
      <c r="R279" s="150"/>
      <c r="S279" s="150"/>
      <c r="T279" s="150"/>
      <c r="U279" s="150"/>
      <c r="V279" s="150"/>
      <c r="W279" s="150"/>
      <c r="X279" s="150"/>
      <c r="Y279" s="150"/>
      <c r="Z279" s="150"/>
      <c r="AA279" s="150"/>
      <c r="AB279" s="150"/>
      <c r="AC279" s="150"/>
      <c r="AD279" s="150"/>
      <c r="AE279" s="150"/>
      <c r="AF279" s="150"/>
      <c r="AG279" s="150"/>
      <c r="AH279" s="150"/>
      <c r="AI279" s="145">
        <f>SUM(AJ279:BM279)</f>
        <v>0</v>
      </c>
      <c r="AJ279" s="150"/>
      <c r="AK279" s="150"/>
      <c r="AL279" s="150"/>
      <c r="AM279" s="150"/>
      <c r="AN279" s="150"/>
      <c r="AO279" s="150"/>
      <c r="AP279" s="150"/>
      <c r="AQ279" s="150"/>
      <c r="AR279" s="150"/>
      <c r="AS279" s="150"/>
      <c r="AT279" s="150"/>
      <c r="AU279" s="150"/>
      <c r="AV279" s="150"/>
      <c r="AW279" s="150"/>
      <c r="AX279" s="150"/>
      <c r="AY279" s="150"/>
      <c r="AZ279" s="150"/>
      <c r="BA279" s="150"/>
      <c r="BB279" s="150"/>
      <c r="BC279" s="150"/>
      <c r="BD279" s="150"/>
      <c r="BE279" s="150"/>
      <c r="BF279" s="150"/>
      <c r="BG279" s="150"/>
      <c r="BH279" s="150"/>
      <c r="BI279" s="150"/>
      <c r="BJ279" s="150"/>
      <c r="BK279" s="150"/>
      <c r="BL279" s="150"/>
      <c r="BM279" s="150"/>
      <c r="BN279" s="674">
        <f>+F279/C279*100</f>
        <v>0</v>
      </c>
      <c r="BO279" s="674"/>
      <c r="BP279" s="674">
        <f>+AI279/E279*100</f>
        <v>0</v>
      </c>
      <c r="BQ279" s="177"/>
      <c r="BR279" s="130"/>
      <c r="BS279" s="130"/>
      <c r="BT279" s="130"/>
      <c r="BU279" s="130"/>
      <c r="BV279" s="130"/>
      <c r="BW279" s="130"/>
      <c r="BX279" s="130"/>
      <c r="BY279" s="130"/>
      <c r="BZ279" s="130"/>
      <c r="CA279" s="130"/>
      <c r="CB279" s="130"/>
      <c r="CC279" s="130"/>
      <c r="CD279" s="130"/>
      <c r="CE279" s="130"/>
      <c r="CF279" s="130"/>
    </row>
    <row r="280" spans="1:84" s="3" customFormat="1" ht="14.25" x14ac:dyDescent="0.2">
      <c r="A280" s="154" t="s">
        <v>676</v>
      </c>
      <c r="B280" s="161" t="s">
        <v>391</v>
      </c>
      <c r="C280" s="142">
        <f>+C281+C284+C290</f>
        <v>5854.2550000000001</v>
      </c>
      <c r="D280" s="142">
        <f t="shared" ref="D280:BM280" si="538">+D281+D284+D290</f>
        <v>0</v>
      </c>
      <c r="E280" s="142">
        <f t="shared" si="538"/>
        <v>5854.2550000000001</v>
      </c>
      <c r="F280" s="142">
        <f t="shared" si="538"/>
        <v>4237.1399999999994</v>
      </c>
      <c r="G280" s="142">
        <f t="shared" si="538"/>
        <v>0</v>
      </c>
      <c r="H280" s="142">
        <f t="shared" si="538"/>
        <v>0</v>
      </c>
      <c r="I280" s="142">
        <f t="shared" si="538"/>
        <v>0</v>
      </c>
      <c r="J280" s="142">
        <f t="shared" si="538"/>
        <v>0</v>
      </c>
      <c r="K280" s="142">
        <f t="shared" si="538"/>
        <v>0</v>
      </c>
      <c r="L280" s="142">
        <f t="shared" si="538"/>
        <v>0</v>
      </c>
      <c r="M280" s="142">
        <f t="shared" si="538"/>
        <v>0</v>
      </c>
      <c r="N280" s="142">
        <f t="shared" si="538"/>
        <v>0</v>
      </c>
      <c r="O280" s="142">
        <f t="shared" si="538"/>
        <v>0</v>
      </c>
      <c r="P280" s="142">
        <f t="shared" si="538"/>
        <v>0</v>
      </c>
      <c r="Q280" s="142">
        <f t="shared" si="538"/>
        <v>0</v>
      </c>
      <c r="R280" s="142">
        <f t="shared" si="538"/>
        <v>0</v>
      </c>
      <c r="S280" s="142">
        <f t="shared" si="538"/>
        <v>0</v>
      </c>
      <c r="T280" s="142">
        <f t="shared" si="538"/>
        <v>0</v>
      </c>
      <c r="U280" s="142">
        <f t="shared" si="538"/>
        <v>0</v>
      </c>
      <c r="V280" s="142">
        <f t="shared" si="538"/>
        <v>0</v>
      </c>
      <c r="W280" s="142">
        <f t="shared" si="538"/>
        <v>0</v>
      </c>
      <c r="X280" s="142">
        <f t="shared" si="538"/>
        <v>0</v>
      </c>
      <c r="Y280" s="142">
        <f t="shared" ref="Y280:AG280" si="539">+Y281+Y284+Y290</f>
        <v>0</v>
      </c>
      <c r="Z280" s="142">
        <f t="shared" si="539"/>
        <v>0</v>
      </c>
      <c r="AA280" s="142">
        <f t="shared" si="539"/>
        <v>0</v>
      </c>
      <c r="AB280" s="142">
        <f t="shared" si="539"/>
        <v>0</v>
      </c>
      <c r="AC280" s="142">
        <f t="shared" si="539"/>
        <v>0</v>
      </c>
      <c r="AD280" s="142">
        <f t="shared" si="539"/>
        <v>0</v>
      </c>
      <c r="AE280" s="142">
        <f t="shared" si="539"/>
        <v>0</v>
      </c>
      <c r="AF280" s="142">
        <f t="shared" si="539"/>
        <v>0</v>
      </c>
      <c r="AG280" s="142">
        <f t="shared" si="539"/>
        <v>0</v>
      </c>
      <c r="AH280" s="142">
        <f t="shared" si="538"/>
        <v>0</v>
      </c>
      <c r="AI280" s="142">
        <f t="shared" si="538"/>
        <v>4237.1399999999994</v>
      </c>
      <c r="AJ280" s="142">
        <f t="shared" si="538"/>
        <v>0</v>
      </c>
      <c r="AK280" s="142">
        <f t="shared" si="538"/>
        <v>0</v>
      </c>
      <c r="AL280" s="142">
        <f t="shared" si="538"/>
        <v>0</v>
      </c>
      <c r="AM280" s="142">
        <f t="shared" si="538"/>
        <v>0</v>
      </c>
      <c r="AN280" s="142">
        <f t="shared" si="538"/>
        <v>0</v>
      </c>
      <c r="AO280" s="142">
        <f t="shared" si="538"/>
        <v>0</v>
      </c>
      <c r="AP280" s="142">
        <f t="shared" si="538"/>
        <v>1094.1679999999999</v>
      </c>
      <c r="AQ280" s="142">
        <f t="shared" si="538"/>
        <v>0</v>
      </c>
      <c r="AR280" s="142">
        <f t="shared" si="538"/>
        <v>0</v>
      </c>
      <c r="AS280" s="142">
        <f t="shared" si="538"/>
        <v>0</v>
      </c>
      <c r="AT280" s="142">
        <f t="shared" si="538"/>
        <v>0</v>
      </c>
      <c r="AU280" s="142">
        <f t="shared" si="538"/>
        <v>0</v>
      </c>
      <c r="AV280" s="142">
        <f t="shared" si="538"/>
        <v>0</v>
      </c>
      <c r="AW280" s="142">
        <f t="shared" si="538"/>
        <v>0</v>
      </c>
      <c r="AX280" s="142">
        <f t="shared" si="538"/>
        <v>0</v>
      </c>
      <c r="AY280" s="142">
        <f t="shared" si="538"/>
        <v>0</v>
      </c>
      <c r="AZ280" s="142">
        <f t="shared" si="538"/>
        <v>0</v>
      </c>
      <c r="BA280" s="142">
        <f t="shared" si="538"/>
        <v>0</v>
      </c>
      <c r="BB280" s="142">
        <f>+BB281+BB284+BB290</f>
        <v>0</v>
      </c>
      <c r="BC280" s="142">
        <f t="shared" ref="BC280:BL280" si="540">+BC281+BC284+BC290</f>
        <v>0</v>
      </c>
      <c r="BD280" s="142">
        <f t="shared" si="540"/>
        <v>0</v>
      </c>
      <c r="BE280" s="142">
        <f t="shared" si="540"/>
        <v>0</v>
      </c>
      <c r="BF280" s="142">
        <f t="shared" si="540"/>
        <v>0</v>
      </c>
      <c r="BG280" s="142">
        <f t="shared" si="540"/>
        <v>0</v>
      </c>
      <c r="BH280" s="142">
        <f t="shared" si="540"/>
        <v>1575.855</v>
      </c>
      <c r="BI280" s="142">
        <f t="shared" si="540"/>
        <v>1533.4780000000001</v>
      </c>
      <c r="BJ280" s="142">
        <f t="shared" si="540"/>
        <v>0</v>
      </c>
      <c r="BK280" s="142">
        <f t="shared" si="540"/>
        <v>0</v>
      </c>
      <c r="BL280" s="142">
        <f t="shared" si="540"/>
        <v>33.639000000000003</v>
      </c>
      <c r="BM280" s="142">
        <f t="shared" si="538"/>
        <v>0</v>
      </c>
      <c r="BN280" s="757">
        <f t="shared" si="400"/>
        <v>72.377100075073585</v>
      </c>
      <c r="BO280" s="727"/>
      <c r="BP280" s="727">
        <f t="shared" si="401"/>
        <v>72.377100075073585</v>
      </c>
      <c r="BQ280" s="155"/>
      <c r="BR280" s="124"/>
      <c r="BS280" s="124"/>
      <c r="BT280" s="124"/>
      <c r="BU280" s="124"/>
      <c r="BV280" s="124"/>
      <c r="BW280" s="124"/>
      <c r="BX280" s="124"/>
      <c r="BY280" s="124"/>
      <c r="BZ280" s="124"/>
      <c r="CA280" s="124"/>
      <c r="CB280" s="124"/>
      <c r="CC280" s="124"/>
      <c r="CD280" s="124"/>
      <c r="CE280" s="124"/>
      <c r="CF280" s="124"/>
    </row>
    <row r="281" spans="1:84" x14ac:dyDescent="0.25">
      <c r="A281" s="156">
        <v>1</v>
      </c>
      <c r="B281" s="157" t="s">
        <v>50</v>
      </c>
      <c r="C281" s="176">
        <f>+C282</f>
        <v>500</v>
      </c>
      <c r="D281" s="176">
        <f t="shared" ref="D281:BM281" si="541">+D282</f>
        <v>0</v>
      </c>
      <c r="E281" s="176">
        <f t="shared" si="541"/>
        <v>500</v>
      </c>
      <c r="F281" s="176">
        <f t="shared" si="541"/>
        <v>0</v>
      </c>
      <c r="G281" s="176">
        <f t="shared" si="541"/>
        <v>0</v>
      </c>
      <c r="H281" s="176">
        <f t="shared" si="541"/>
        <v>0</v>
      </c>
      <c r="I281" s="176">
        <f t="shared" si="541"/>
        <v>0</v>
      </c>
      <c r="J281" s="176">
        <f t="shared" si="541"/>
        <v>0</v>
      </c>
      <c r="K281" s="176">
        <f t="shared" si="541"/>
        <v>0</v>
      </c>
      <c r="L281" s="176">
        <f t="shared" si="541"/>
        <v>0</v>
      </c>
      <c r="M281" s="176">
        <f t="shared" si="541"/>
        <v>0</v>
      </c>
      <c r="N281" s="176">
        <f t="shared" si="541"/>
        <v>0</v>
      </c>
      <c r="O281" s="176">
        <f t="shared" si="541"/>
        <v>0</v>
      </c>
      <c r="P281" s="176">
        <f t="shared" si="541"/>
        <v>0</v>
      </c>
      <c r="Q281" s="176">
        <f t="shared" si="541"/>
        <v>0</v>
      </c>
      <c r="R281" s="176">
        <f t="shared" si="541"/>
        <v>0</v>
      </c>
      <c r="S281" s="176">
        <f t="shared" si="541"/>
        <v>0</v>
      </c>
      <c r="T281" s="176">
        <f t="shared" si="541"/>
        <v>0</v>
      </c>
      <c r="U281" s="176">
        <f t="shared" si="541"/>
        <v>0</v>
      </c>
      <c r="V281" s="176">
        <f t="shared" si="541"/>
        <v>0</v>
      </c>
      <c r="W281" s="176">
        <f t="shared" si="541"/>
        <v>0</v>
      </c>
      <c r="X281" s="176">
        <f t="shared" si="541"/>
        <v>0</v>
      </c>
      <c r="Y281" s="176">
        <f t="shared" si="541"/>
        <v>0</v>
      </c>
      <c r="Z281" s="176">
        <f t="shared" si="541"/>
        <v>0</v>
      </c>
      <c r="AA281" s="176">
        <f t="shared" si="541"/>
        <v>0</v>
      </c>
      <c r="AB281" s="176">
        <f t="shared" si="541"/>
        <v>0</v>
      </c>
      <c r="AC281" s="176">
        <f t="shared" si="541"/>
        <v>0</v>
      </c>
      <c r="AD281" s="176">
        <f t="shared" si="541"/>
        <v>0</v>
      </c>
      <c r="AE281" s="176">
        <f t="shared" si="541"/>
        <v>0</v>
      </c>
      <c r="AF281" s="176">
        <f t="shared" si="541"/>
        <v>0</v>
      </c>
      <c r="AG281" s="176">
        <f t="shared" si="541"/>
        <v>0</v>
      </c>
      <c r="AH281" s="176">
        <f t="shared" si="541"/>
        <v>0</v>
      </c>
      <c r="AI281" s="176">
        <f t="shared" si="541"/>
        <v>0</v>
      </c>
      <c r="AJ281" s="176">
        <f t="shared" si="541"/>
        <v>0</v>
      </c>
      <c r="AK281" s="176">
        <f t="shared" si="541"/>
        <v>0</v>
      </c>
      <c r="AL281" s="176">
        <f t="shared" si="541"/>
        <v>0</v>
      </c>
      <c r="AM281" s="176">
        <f t="shared" si="541"/>
        <v>0</v>
      </c>
      <c r="AN281" s="176">
        <f t="shared" si="541"/>
        <v>0</v>
      </c>
      <c r="AO281" s="176">
        <f t="shared" si="541"/>
        <v>0</v>
      </c>
      <c r="AP281" s="176">
        <f t="shared" si="541"/>
        <v>0</v>
      </c>
      <c r="AQ281" s="176">
        <f t="shared" si="541"/>
        <v>0</v>
      </c>
      <c r="AR281" s="176">
        <f t="shared" si="541"/>
        <v>0</v>
      </c>
      <c r="AS281" s="176">
        <f t="shared" si="541"/>
        <v>0</v>
      </c>
      <c r="AT281" s="176">
        <f t="shared" si="541"/>
        <v>0</v>
      </c>
      <c r="AU281" s="176">
        <f t="shared" si="541"/>
        <v>0</v>
      </c>
      <c r="AV281" s="176">
        <f t="shared" si="541"/>
        <v>0</v>
      </c>
      <c r="AW281" s="176">
        <f t="shared" si="541"/>
        <v>0</v>
      </c>
      <c r="AX281" s="176">
        <f t="shared" si="541"/>
        <v>0</v>
      </c>
      <c r="AY281" s="176">
        <f t="shared" si="541"/>
        <v>0</v>
      </c>
      <c r="AZ281" s="176">
        <f t="shared" si="541"/>
        <v>0</v>
      </c>
      <c r="BA281" s="176">
        <f t="shared" si="541"/>
        <v>0</v>
      </c>
      <c r="BB281" s="176">
        <f t="shared" si="541"/>
        <v>0</v>
      </c>
      <c r="BC281" s="176">
        <f t="shared" si="541"/>
        <v>0</v>
      </c>
      <c r="BD281" s="176">
        <f t="shared" si="541"/>
        <v>0</v>
      </c>
      <c r="BE281" s="176">
        <f t="shared" si="541"/>
        <v>0</v>
      </c>
      <c r="BF281" s="176">
        <f t="shared" si="541"/>
        <v>0</v>
      </c>
      <c r="BG281" s="176">
        <f t="shared" si="541"/>
        <v>0</v>
      </c>
      <c r="BH281" s="176">
        <f t="shared" si="541"/>
        <v>0</v>
      </c>
      <c r="BI281" s="176">
        <f t="shared" si="541"/>
        <v>0</v>
      </c>
      <c r="BJ281" s="176">
        <f t="shared" si="541"/>
        <v>0</v>
      </c>
      <c r="BK281" s="176">
        <f t="shared" si="541"/>
        <v>0</v>
      </c>
      <c r="BL281" s="176">
        <f t="shared" si="541"/>
        <v>0</v>
      </c>
      <c r="BM281" s="176">
        <f t="shared" si="541"/>
        <v>0</v>
      </c>
      <c r="BN281" s="674">
        <f t="shared" si="400"/>
        <v>0</v>
      </c>
      <c r="BO281" s="674"/>
      <c r="BP281" s="674">
        <f t="shared" si="401"/>
        <v>0</v>
      </c>
      <c r="BQ281" s="165"/>
    </row>
    <row r="282" spans="1:84" x14ac:dyDescent="0.25">
      <c r="A282" s="170" t="s">
        <v>6</v>
      </c>
      <c r="B282" s="168" t="s">
        <v>27</v>
      </c>
      <c r="C282" s="176">
        <f>C283</f>
        <v>500</v>
      </c>
      <c r="D282" s="176">
        <f t="shared" ref="D282:BM282" si="542">D283</f>
        <v>0</v>
      </c>
      <c r="E282" s="176">
        <f t="shared" si="542"/>
        <v>500</v>
      </c>
      <c r="F282" s="176">
        <f t="shared" si="542"/>
        <v>0</v>
      </c>
      <c r="G282" s="176">
        <f t="shared" si="542"/>
        <v>0</v>
      </c>
      <c r="H282" s="176">
        <f t="shared" si="542"/>
        <v>0</v>
      </c>
      <c r="I282" s="176">
        <f t="shared" si="542"/>
        <v>0</v>
      </c>
      <c r="J282" s="176">
        <f t="shared" si="542"/>
        <v>0</v>
      </c>
      <c r="K282" s="176">
        <f t="shared" si="542"/>
        <v>0</v>
      </c>
      <c r="L282" s="176">
        <f t="shared" si="542"/>
        <v>0</v>
      </c>
      <c r="M282" s="176">
        <f t="shared" si="542"/>
        <v>0</v>
      </c>
      <c r="N282" s="176">
        <f t="shared" si="542"/>
        <v>0</v>
      </c>
      <c r="O282" s="176">
        <f t="shared" si="542"/>
        <v>0</v>
      </c>
      <c r="P282" s="176">
        <f t="shared" si="542"/>
        <v>0</v>
      </c>
      <c r="Q282" s="176">
        <f t="shared" si="542"/>
        <v>0</v>
      </c>
      <c r="R282" s="176">
        <f t="shared" si="542"/>
        <v>0</v>
      </c>
      <c r="S282" s="176">
        <f t="shared" si="542"/>
        <v>0</v>
      </c>
      <c r="T282" s="176">
        <f t="shared" si="542"/>
        <v>0</v>
      </c>
      <c r="U282" s="176">
        <f t="shared" si="542"/>
        <v>0</v>
      </c>
      <c r="V282" s="176">
        <f t="shared" si="542"/>
        <v>0</v>
      </c>
      <c r="W282" s="176">
        <f t="shared" si="542"/>
        <v>0</v>
      </c>
      <c r="X282" s="176">
        <f t="shared" si="542"/>
        <v>0</v>
      </c>
      <c r="Y282" s="176">
        <f t="shared" si="542"/>
        <v>0</v>
      </c>
      <c r="Z282" s="176">
        <f t="shared" si="542"/>
        <v>0</v>
      </c>
      <c r="AA282" s="176">
        <f t="shared" si="542"/>
        <v>0</v>
      </c>
      <c r="AB282" s="176">
        <f t="shared" si="542"/>
        <v>0</v>
      </c>
      <c r="AC282" s="176">
        <f t="shared" si="542"/>
        <v>0</v>
      </c>
      <c r="AD282" s="176">
        <f t="shared" si="542"/>
        <v>0</v>
      </c>
      <c r="AE282" s="176">
        <f t="shared" si="542"/>
        <v>0</v>
      </c>
      <c r="AF282" s="176">
        <f t="shared" si="542"/>
        <v>0</v>
      </c>
      <c r="AG282" s="176">
        <f t="shared" si="542"/>
        <v>0</v>
      </c>
      <c r="AH282" s="176">
        <f t="shared" si="542"/>
        <v>0</v>
      </c>
      <c r="AI282" s="176">
        <f t="shared" si="542"/>
        <v>0</v>
      </c>
      <c r="AJ282" s="176">
        <f t="shared" si="542"/>
        <v>0</v>
      </c>
      <c r="AK282" s="176">
        <f t="shared" si="542"/>
        <v>0</v>
      </c>
      <c r="AL282" s="176">
        <f t="shared" si="542"/>
        <v>0</v>
      </c>
      <c r="AM282" s="176">
        <f t="shared" si="542"/>
        <v>0</v>
      </c>
      <c r="AN282" s="176">
        <f t="shared" si="542"/>
        <v>0</v>
      </c>
      <c r="AO282" s="176">
        <f t="shared" si="542"/>
        <v>0</v>
      </c>
      <c r="AP282" s="176">
        <f t="shared" si="542"/>
        <v>0</v>
      </c>
      <c r="AQ282" s="176">
        <f t="shared" si="542"/>
        <v>0</v>
      </c>
      <c r="AR282" s="176">
        <f t="shared" si="542"/>
        <v>0</v>
      </c>
      <c r="AS282" s="176">
        <f t="shared" si="542"/>
        <v>0</v>
      </c>
      <c r="AT282" s="176">
        <f t="shared" si="542"/>
        <v>0</v>
      </c>
      <c r="AU282" s="176">
        <f t="shared" si="542"/>
        <v>0</v>
      </c>
      <c r="AV282" s="176">
        <f t="shared" si="542"/>
        <v>0</v>
      </c>
      <c r="AW282" s="176">
        <f t="shared" si="542"/>
        <v>0</v>
      </c>
      <c r="AX282" s="176">
        <f t="shared" si="542"/>
        <v>0</v>
      </c>
      <c r="AY282" s="176">
        <f t="shared" si="542"/>
        <v>0</v>
      </c>
      <c r="AZ282" s="176">
        <f t="shared" si="542"/>
        <v>0</v>
      </c>
      <c r="BA282" s="176">
        <f t="shared" si="542"/>
        <v>0</v>
      </c>
      <c r="BB282" s="176">
        <f t="shared" si="542"/>
        <v>0</v>
      </c>
      <c r="BC282" s="176">
        <f t="shared" si="542"/>
        <v>0</v>
      </c>
      <c r="BD282" s="176">
        <f t="shared" si="542"/>
        <v>0</v>
      </c>
      <c r="BE282" s="176">
        <f t="shared" si="542"/>
        <v>0</v>
      </c>
      <c r="BF282" s="176">
        <f t="shared" si="542"/>
        <v>0</v>
      </c>
      <c r="BG282" s="176">
        <f t="shared" si="542"/>
        <v>0</v>
      </c>
      <c r="BH282" s="176">
        <f t="shared" si="542"/>
        <v>0</v>
      </c>
      <c r="BI282" s="176">
        <f t="shared" si="542"/>
        <v>0</v>
      </c>
      <c r="BJ282" s="176">
        <f t="shared" si="542"/>
        <v>0</v>
      </c>
      <c r="BK282" s="176">
        <f t="shared" si="542"/>
        <v>0</v>
      </c>
      <c r="BL282" s="176">
        <f t="shared" si="542"/>
        <v>0</v>
      </c>
      <c r="BM282" s="176">
        <f t="shared" si="542"/>
        <v>0</v>
      </c>
      <c r="BN282" s="674">
        <f t="shared" si="400"/>
        <v>0</v>
      </c>
      <c r="BO282" s="674"/>
      <c r="BP282" s="674">
        <f t="shared" si="401"/>
        <v>0</v>
      </c>
      <c r="BQ282" s="165"/>
    </row>
    <row r="283" spans="1:84" ht="30" x14ac:dyDescent="0.25">
      <c r="A283" s="741">
        <v>1</v>
      </c>
      <c r="B283" s="285" t="s">
        <v>392</v>
      </c>
      <c r="C283" s="140">
        <f>+D283+E283</f>
        <v>500</v>
      </c>
      <c r="D283" s="256"/>
      <c r="E283" s="256">
        <v>500</v>
      </c>
      <c r="F283" s="145">
        <f>+G283+AI283</f>
        <v>0</v>
      </c>
      <c r="G283" s="145">
        <f>SUM(H283:AH283)</f>
        <v>0</v>
      </c>
      <c r="H283" s="141"/>
      <c r="I283" s="141"/>
      <c r="J283" s="141"/>
      <c r="K283" s="141"/>
      <c r="L283" s="141"/>
      <c r="M283" s="141"/>
      <c r="N283" s="141"/>
      <c r="O283" s="141"/>
      <c r="P283" s="141"/>
      <c r="Q283" s="141"/>
      <c r="R283" s="141"/>
      <c r="S283" s="141"/>
      <c r="T283" s="141"/>
      <c r="U283" s="141"/>
      <c r="V283" s="141"/>
      <c r="W283" s="141"/>
      <c r="X283" s="141"/>
      <c r="Y283" s="141"/>
      <c r="Z283" s="141"/>
      <c r="AA283" s="141"/>
      <c r="AB283" s="141"/>
      <c r="AC283" s="141"/>
      <c r="AD283" s="141"/>
      <c r="AE283" s="141"/>
      <c r="AF283" s="141"/>
      <c r="AG283" s="141"/>
      <c r="AH283" s="141"/>
      <c r="AI283" s="145">
        <f>SUM(AJ283:BM283)</f>
        <v>0</v>
      </c>
      <c r="AJ283" s="141"/>
      <c r="AK283" s="141"/>
      <c r="AL283" s="141"/>
      <c r="AM283" s="141"/>
      <c r="AN283" s="141"/>
      <c r="AO283" s="141"/>
      <c r="AP283" s="141"/>
      <c r="AQ283" s="141"/>
      <c r="AR283" s="141"/>
      <c r="AS283" s="141"/>
      <c r="AT283" s="141"/>
      <c r="AU283" s="141"/>
      <c r="AV283" s="141"/>
      <c r="AW283" s="141"/>
      <c r="AX283" s="141"/>
      <c r="AY283" s="141"/>
      <c r="AZ283" s="141"/>
      <c r="BA283" s="141"/>
      <c r="BB283" s="141"/>
      <c r="BC283" s="141"/>
      <c r="BD283" s="141"/>
      <c r="BE283" s="141"/>
      <c r="BF283" s="141"/>
      <c r="BG283" s="141"/>
      <c r="BH283" s="141"/>
      <c r="BI283" s="141"/>
      <c r="BJ283" s="141"/>
      <c r="BK283" s="141"/>
      <c r="BL283" s="141"/>
      <c r="BM283" s="141"/>
      <c r="BN283" s="674">
        <f t="shared" si="400"/>
        <v>0</v>
      </c>
      <c r="BO283" s="674"/>
      <c r="BP283" s="674">
        <f t="shared" si="401"/>
        <v>0</v>
      </c>
      <c r="BQ283" s="165"/>
    </row>
    <row r="284" spans="1:84" x14ac:dyDescent="0.25">
      <c r="A284" s="156">
        <v>2</v>
      </c>
      <c r="B284" s="157" t="s">
        <v>24</v>
      </c>
      <c r="C284" s="176">
        <f>+C285+C287</f>
        <v>5141</v>
      </c>
      <c r="D284" s="176">
        <f>+D285+D287</f>
        <v>0</v>
      </c>
      <c r="E284" s="176">
        <f>+E285+E287</f>
        <v>5141</v>
      </c>
      <c r="F284" s="176">
        <f>+F285+F287</f>
        <v>4237.1399999999994</v>
      </c>
      <c r="G284" s="176">
        <f>+G285+G287</f>
        <v>0</v>
      </c>
      <c r="H284" s="176">
        <f t="shared" ref="H284:O284" si="543">+H285+H287</f>
        <v>0</v>
      </c>
      <c r="I284" s="176">
        <f t="shared" si="543"/>
        <v>0</v>
      </c>
      <c r="J284" s="176">
        <f t="shared" si="543"/>
        <v>0</v>
      </c>
      <c r="K284" s="176">
        <f t="shared" si="543"/>
        <v>0</v>
      </c>
      <c r="L284" s="176">
        <f t="shared" si="543"/>
        <v>0</v>
      </c>
      <c r="M284" s="176">
        <f t="shared" si="543"/>
        <v>0</v>
      </c>
      <c r="N284" s="176">
        <f t="shared" si="543"/>
        <v>0</v>
      </c>
      <c r="O284" s="176">
        <f t="shared" si="543"/>
        <v>0</v>
      </c>
      <c r="P284" s="176">
        <f t="shared" ref="P284:AI284" si="544">+P285+P287</f>
        <v>0</v>
      </c>
      <c r="Q284" s="176">
        <f t="shared" si="544"/>
        <v>0</v>
      </c>
      <c r="R284" s="176">
        <f t="shared" si="544"/>
        <v>0</v>
      </c>
      <c r="S284" s="176">
        <f t="shared" si="544"/>
        <v>0</v>
      </c>
      <c r="T284" s="176">
        <f>+T285+T287</f>
        <v>0</v>
      </c>
      <c r="U284" s="176">
        <f>+U285+U287</f>
        <v>0</v>
      </c>
      <c r="V284" s="176">
        <f>+V285+V287</f>
        <v>0</v>
      </c>
      <c r="W284" s="176">
        <f>+W285+W287</f>
        <v>0</v>
      </c>
      <c r="X284" s="176">
        <f>+X285+X287</f>
        <v>0</v>
      </c>
      <c r="Y284" s="176">
        <f t="shared" ref="Y284:AG284" si="545">+Y285+Y287</f>
        <v>0</v>
      </c>
      <c r="Z284" s="176">
        <f t="shared" si="545"/>
        <v>0</v>
      </c>
      <c r="AA284" s="176">
        <f t="shared" si="545"/>
        <v>0</v>
      </c>
      <c r="AB284" s="176">
        <f t="shared" si="545"/>
        <v>0</v>
      </c>
      <c r="AC284" s="176">
        <f t="shared" si="545"/>
        <v>0</v>
      </c>
      <c r="AD284" s="176">
        <f t="shared" si="545"/>
        <v>0</v>
      </c>
      <c r="AE284" s="176">
        <f t="shared" si="545"/>
        <v>0</v>
      </c>
      <c r="AF284" s="176">
        <f t="shared" si="545"/>
        <v>0</v>
      </c>
      <c r="AG284" s="176">
        <f t="shared" si="545"/>
        <v>0</v>
      </c>
      <c r="AH284" s="176">
        <f t="shared" si="544"/>
        <v>0</v>
      </c>
      <c r="AI284" s="176">
        <f t="shared" si="544"/>
        <v>4237.1399999999994</v>
      </c>
      <c r="AJ284" s="176">
        <f t="shared" ref="AJ284:AQ284" si="546">+AJ285+AJ287</f>
        <v>0</v>
      </c>
      <c r="AK284" s="176">
        <f t="shared" si="546"/>
        <v>0</v>
      </c>
      <c r="AL284" s="176">
        <f t="shared" si="546"/>
        <v>0</v>
      </c>
      <c r="AM284" s="176">
        <f t="shared" si="546"/>
        <v>0</v>
      </c>
      <c r="AN284" s="176">
        <f t="shared" si="546"/>
        <v>0</v>
      </c>
      <c r="AO284" s="176">
        <f t="shared" si="546"/>
        <v>0</v>
      </c>
      <c r="AP284" s="176">
        <f t="shared" si="546"/>
        <v>1094.1679999999999</v>
      </c>
      <c r="AQ284" s="176">
        <f t="shared" si="546"/>
        <v>0</v>
      </c>
      <c r="AR284" s="176">
        <f t="shared" ref="AR284:BM284" si="547">+AR285+AR287</f>
        <v>0</v>
      </c>
      <c r="AS284" s="176">
        <f t="shared" si="547"/>
        <v>0</v>
      </c>
      <c r="AT284" s="176">
        <f t="shared" si="547"/>
        <v>0</v>
      </c>
      <c r="AU284" s="176">
        <f t="shared" si="547"/>
        <v>0</v>
      </c>
      <c r="AV284" s="176">
        <f t="shared" si="547"/>
        <v>0</v>
      </c>
      <c r="AW284" s="176">
        <f t="shared" si="547"/>
        <v>0</v>
      </c>
      <c r="AX284" s="176">
        <f t="shared" si="547"/>
        <v>0</v>
      </c>
      <c r="AY284" s="176">
        <f t="shared" si="547"/>
        <v>0</v>
      </c>
      <c r="AZ284" s="176">
        <f t="shared" si="547"/>
        <v>0</v>
      </c>
      <c r="BA284" s="176">
        <f t="shared" si="547"/>
        <v>0</v>
      </c>
      <c r="BB284" s="176">
        <f t="shared" si="547"/>
        <v>0</v>
      </c>
      <c r="BC284" s="176">
        <f t="shared" ref="BC284:BL284" si="548">+BC285+BC287</f>
        <v>0</v>
      </c>
      <c r="BD284" s="176">
        <f t="shared" si="548"/>
        <v>0</v>
      </c>
      <c r="BE284" s="176">
        <f t="shared" si="548"/>
        <v>0</v>
      </c>
      <c r="BF284" s="176">
        <f t="shared" si="548"/>
        <v>0</v>
      </c>
      <c r="BG284" s="176">
        <f t="shared" si="548"/>
        <v>0</v>
      </c>
      <c r="BH284" s="176">
        <f t="shared" si="548"/>
        <v>1575.855</v>
      </c>
      <c r="BI284" s="176">
        <f t="shared" si="548"/>
        <v>1533.4780000000001</v>
      </c>
      <c r="BJ284" s="176">
        <f t="shared" si="548"/>
        <v>0</v>
      </c>
      <c r="BK284" s="176">
        <f t="shared" si="548"/>
        <v>0</v>
      </c>
      <c r="BL284" s="176">
        <f t="shared" si="548"/>
        <v>33.639000000000003</v>
      </c>
      <c r="BM284" s="176">
        <f t="shared" si="547"/>
        <v>0</v>
      </c>
      <c r="BN284" s="674">
        <f t="shared" si="400"/>
        <v>82.418595603968086</v>
      </c>
      <c r="BO284" s="674"/>
      <c r="BP284" s="674">
        <f t="shared" si="401"/>
        <v>82.418595603968086</v>
      </c>
      <c r="BQ284" s="165"/>
    </row>
    <row r="285" spans="1:84" x14ac:dyDescent="0.25">
      <c r="A285" s="186" t="s">
        <v>6</v>
      </c>
      <c r="B285" s="158" t="s">
        <v>94</v>
      </c>
      <c r="C285" s="176">
        <f>C286</f>
        <v>1150</v>
      </c>
      <c r="D285" s="176">
        <f>D286</f>
        <v>0</v>
      </c>
      <c r="E285" s="176">
        <f>E286</f>
        <v>1150</v>
      </c>
      <c r="F285" s="176">
        <f>F286</f>
        <v>1127.8069999999998</v>
      </c>
      <c r="G285" s="176">
        <f t="shared" ref="G285:AY285" si="549">G286</f>
        <v>0</v>
      </c>
      <c r="H285" s="176">
        <f t="shared" si="549"/>
        <v>0</v>
      </c>
      <c r="I285" s="176">
        <f t="shared" si="549"/>
        <v>0</v>
      </c>
      <c r="J285" s="176">
        <f t="shared" si="549"/>
        <v>0</v>
      </c>
      <c r="K285" s="176">
        <f t="shared" si="549"/>
        <v>0</v>
      </c>
      <c r="L285" s="176">
        <f t="shared" si="549"/>
        <v>0</v>
      </c>
      <c r="M285" s="176">
        <f t="shared" si="549"/>
        <v>0</v>
      </c>
      <c r="N285" s="176">
        <f t="shared" si="549"/>
        <v>0</v>
      </c>
      <c r="O285" s="176">
        <f t="shared" si="549"/>
        <v>0</v>
      </c>
      <c r="P285" s="176">
        <f t="shared" si="549"/>
        <v>0</v>
      </c>
      <c r="Q285" s="176">
        <f t="shared" si="549"/>
        <v>0</v>
      </c>
      <c r="R285" s="176">
        <f t="shared" si="549"/>
        <v>0</v>
      </c>
      <c r="S285" s="176">
        <f t="shared" si="549"/>
        <v>0</v>
      </c>
      <c r="T285" s="176">
        <f t="shared" si="549"/>
        <v>0</v>
      </c>
      <c r="U285" s="176">
        <f t="shared" si="549"/>
        <v>0</v>
      </c>
      <c r="V285" s="176">
        <f t="shared" si="549"/>
        <v>0</v>
      </c>
      <c r="W285" s="176">
        <f t="shared" si="549"/>
        <v>0</v>
      </c>
      <c r="X285" s="176">
        <f t="shared" si="549"/>
        <v>0</v>
      </c>
      <c r="Y285" s="176">
        <f t="shared" si="549"/>
        <v>0</v>
      </c>
      <c r="Z285" s="176">
        <f t="shared" si="549"/>
        <v>0</v>
      </c>
      <c r="AA285" s="176">
        <f>AA286</f>
        <v>0</v>
      </c>
      <c r="AB285" s="176">
        <f t="shared" si="549"/>
        <v>0</v>
      </c>
      <c r="AC285" s="176">
        <f t="shared" si="549"/>
        <v>0</v>
      </c>
      <c r="AD285" s="176">
        <f>AD286</f>
        <v>0</v>
      </c>
      <c r="AE285" s="176">
        <f t="shared" si="549"/>
        <v>0</v>
      </c>
      <c r="AF285" s="176">
        <f t="shared" si="549"/>
        <v>0</v>
      </c>
      <c r="AG285" s="176">
        <f t="shared" si="549"/>
        <v>0</v>
      </c>
      <c r="AH285" s="176">
        <f t="shared" si="549"/>
        <v>0</v>
      </c>
      <c r="AI285" s="176">
        <f t="shared" si="549"/>
        <v>1127.8069999999998</v>
      </c>
      <c r="AJ285" s="176">
        <f t="shared" si="549"/>
        <v>0</v>
      </c>
      <c r="AK285" s="176">
        <f>AK286</f>
        <v>0</v>
      </c>
      <c r="AL285" s="176">
        <f t="shared" si="549"/>
        <v>0</v>
      </c>
      <c r="AM285" s="176">
        <f t="shared" si="549"/>
        <v>0</v>
      </c>
      <c r="AN285" s="176">
        <f t="shared" si="549"/>
        <v>0</v>
      </c>
      <c r="AO285" s="176">
        <f t="shared" si="549"/>
        <v>0</v>
      </c>
      <c r="AP285" s="176">
        <f t="shared" si="549"/>
        <v>1094.1679999999999</v>
      </c>
      <c r="AQ285" s="176">
        <f t="shared" si="549"/>
        <v>0</v>
      </c>
      <c r="AR285" s="176">
        <f t="shared" si="549"/>
        <v>0</v>
      </c>
      <c r="AS285" s="176">
        <f t="shared" si="549"/>
        <v>0</v>
      </c>
      <c r="AT285" s="176">
        <f t="shared" si="549"/>
        <v>0</v>
      </c>
      <c r="AU285" s="176">
        <f>AU286</f>
        <v>0</v>
      </c>
      <c r="AV285" s="176">
        <f t="shared" si="549"/>
        <v>0</v>
      </c>
      <c r="AW285" s="176">
        <f t="shared" si="549"/>
        <v>0</v>
      </c>
      <c r="AX285" s="176">
        <f t="shared" si="549"/>
        <v>0</v>
      </c>
      <c r="AY285" s="176">
        <f t="shared" si="549"/>
        <v>0</v>
      </c>
      <c r="AZ285" s="176">
        <f>AZ286</f>
        <v>0</v>
      </c>
      <c r="BA285" s="176">
        <f>BA286</f>
        <v>0</v>
      </c>
      <c r="BB285" s="176">
        <f>BB286</f>
        <v>0</v>
      </c>
      <c r="BC285" s="176">
        <f>BC286</f>
        <v>0</v>
      </c>
      <c r="BD285" s="176">
        <f t="shared" ref="BD285:BE285" si="550">BD286</f>
        <v>0</v>
      </c>
      <c r="BE285" s="176">
        <f t="shared" si="550"/>
        <v>0</v>
      </c>
      <c r="BF285" s="176">
        <f>BF286</f>
        <v>0</v>
      </c>
      <c r="BG285" s="176">
        <f t="shared" ref="BG285:BH285" si="551">BG286</f>
        <v>0</v>
      </c>
      <c r="BH285" s="176">
        <f t="shared" si="551"/>
        <v>0</v>
      </c>
      <c r="BI285" s="176">
        <f>BI286</f>
        <v>0</v>
      </c>
      <c r="BJ285" s="176">
        <f t="shared" ref="BJ285:BL285" si="552">BJ286</f>
        <v>0</v>
      </c>
      <c r="BK285" s="176">
        <f t="shared" si="552"/>
        <v>0</v>
      </c>
      <c r="BL285" s="176">
        <f t="shared" si="552"/>
        <v>33.639000000000003</v>
      </c>
      <c r="BM285" s="176">
        <f>BM286</f>
        <v>0</v>
      </c>
      <c r="BN285" s="674">
        <f t="shared" si="400"/>
        <v>98.070173913043462</v>
      </c>
      <c r="BO285" s="674"/>
      <c r="BP285" s="674">
        <f t="shared" si="401"/>
        <v>98.070173913043462</v>
      </c>
      <c r="BQ285" s="165"/>
    </row>
    <row r="286" spans="1:84" x14ac:dyDescent="0.25">
      <c r="A286" s="741"/>
      <c r="B286" s="285" t="s">
        <v>377</v>
      </c>
      <c r="C286" s="140">
        <f>+D286+E286</f>
        <v>1150</v>
      </c>
      <c r="D286" s="256"/>
      <c r="E286" s="256">
        <v>1150</v>
      </c>
      <c r="F286" s="145">
        <f>+G286+AI286</f>
        <v>1127.8069999999998</v>
      </c>
      <c r="G286" s="145">
        <f>SUM(H286:AH286)</f>
        <v>0</v>
      </c>
      <c r="H286" s="141"/>
      <c r="I286" s="141"/>
      <c r="J286" s="141"/>
      <c r="K286" s="141"/>
      <c r="L286" s="141"/>
      <c r="M286" s="141"/>
      <c r="N286" s="141"/>
      <c r="O286" s="141"/>
      <c r="P286" s="141"/>
      <c r="Q286" s="141"/>
      <c r="R286" s="141"/>
      <c r="S286" s="141"/>
      <c r="T286" s="141"/>
      <c r="U286" s="141"/>
      <c r="V286" s="141"/>
      <c r="W286" s="141"/>
      <c r="X286" s="141"/>
      <c r="Y286" s="141"/>
      <c r="Z286" s="141"/>
      <c r="AA286" s="141"/>
      <c r="AB286" s="141"/>
      <c r="AC286" s="141"/>
      <c r="AD286" s="141"/>
      <c r="AE286" s="141"/>
      <c r="AF286" s="141"/>
      <c r="AG286" s="141"/>
      <c r="AH286" s="141"/>
      <c r="AI286" s="145">
        <f>SUM(AJ286:BM286)</f>
        <v>1127.8069999999998</v>
      </c>
      <c r="AJ286" s="141"/>
      <c r="AK286" s="141"/>
      <c r="AL286" s="141"/>
      <c r="AM286" s="141"/>
      <c r="AN286" s="141"/>
      <c r="AO286" s="141"/>
      <c r="AP286" s="141">
        <v>1094.1679999999999</v>
      </c>
      <c r="AQ286" s="141"/>
      <c r="AR286" s="141"/>
      <c r="AS286" s="141"/>
      <c r="AT286" s="141"/>
      <c r="AU286" s="141"/>
      <c r="AV286" s="141"/>
      <c r="AW286" s="141"/>
      <c r="AX286" s="141"/>
      <c r="AY286" s="141"/>
      <c r="AZ286" s="141"/>
      <c r="BA286" s="141"/>
      <c r="BB286" s="141"/>
      <c r="BC286" s="141"/>
      <c r="BD286" s="141"/>
      <c r="BE286" s="141"/>
      <c r="BF286" s="141"/>
      <c r="BG286" s="141"/>
      <c r="BH286" s="141"/>
      <c r="BI286" s="141"/>
      <c r="BJ286" s="141"/>
      <c r="BK286" s="141"/>
      <c r="BL286" s="141">
        <v>33.639000000000003</v>
      </c>
      <c r="BM286" s="141"/>
      <c r="BN286" s="674">
        <f t="shared" si="400"/>
        <v>98.070173913043462</v>
      </c>
      <c r="BO286" s="674"/>
      <c r="BP286" s="674">
        <f t="shared" si="401"/>
        <v>98.070173913043462</v>
      </c>
      <c r="BQ286" s="165"/>
    </row>
    <row r="287" spans="1:84" x14ac:dyDescent="0.25">
      <c r="A287" s="170" t="s">
        <v>6</v>
      </c>
      <c r="B287" s="168" t="s">
        <v>27</v>
      </c>
      <c r="C287" s="176">
        <f>SUM(C288:C289)</f>
        <v>3991</v>
      </c>
      <c r="D287" s="176">
        <f>SUM(D288:D289)</f>
        <v>0</v>
      </c>
      <c r="E287" s="176">
        <f>SUM(E288:E289)</f>
        <v>3991</v>
      </c>
      <c r="F287" s="176">
        <f>SUM(F288:F289)</f>
        <v>3109.3330000000001</v>
      </c>
      <c r="G287" s="176">
        <f>SUM(G288:G289)</f>
        <v>0</v>
      </c>
      <c r="H287" s="176">
        <f t="shared" ref="H287:O287" si="553">SUM(H288:H289)</f>
        <v>0</v>
      </c>
      <c r="I287" s="176">
        <f t="shared" si="553"/>
        <v>0</v>
      </c>
      <c r="J287" s="176">
        <f t="shared" si="553"/>
        <v>0</v>
      </c>
      <c r="K287" s="176">
        <f t="shared" si="553"/>
        <v>0</v>
      </c>
      <c r="L287" s="176">
        <f t="shared" si="553"/>
        <v>0</v>
      </c>
      <c r="M287" s="176">
        <f t="shared" si="553"/>
        <v>0</v>
      </c>
      <c r="N287" s="176">
        <f t="shared" si="553"/>
        <v>0</v>
      </c>
      <c r="O287" s="176">
        <f t="shared" si="553"/>
        <v>0</v>
      </c>
      <c r="P287" s="176">
        <f t="shared" ref="P287:AJ287" si="554">SUM(P288:P289)</f>
        <v>0</v>
      </c>
      <c r="Q287" s="176">
        <f t="shared" si="554"/>
        <v>0</v>
      </c>
      <c r="R287" s="176">
        <f t="shared" si="554"/>
        <v>0</v>
      </c>
      <c r="S287" s="176">
        <f t="shared" ref="S287:Z287" si="555">SUM(S288:S289)</f>
        <v>0</v>
      </c>
      <c r="T287" s="176">
        <f t="shared" si="555"/>
        <v>0</v>
      </c>
      <c r="U287" s="176">
        <f t="shared" si="555"/>
        <v>0</v>
      </c>
      <c r="V287" s="176">
        <f t="shared" si="555"/>
        <v>0</v>
      </c>
      <c r="W287" s="176">
        <f t="shared" si="555"/>
        <v>0</v>
      </c>
      <c r="X287" s="176">
        <f t="shared" si="555"/>
        <v>0</v>
      </c>
      <c r="Y287" s="176">
        <f t="shared" si="555"/>
        <v>0</v>
      </c>
      <c r="Z287" s="176">
        <f t="shared" si="555"/>
        <v>0</v>
      </c>
      <c r="AA287" s="176">
        <f>SUM(AA288:AA289)</f>
        <v>0</v>
      </c>
      <c r="AB287" s="176">
        <f t="shared" ref="AB287:AC287" si="556">SUM(AB288:AB289)</f>
        <v>0</v>
      </c>
      <c r="AC287" s="176">
        <f t="shared" si="556"/>
        <v>0</v>
      </c>
      <c r="AD287" s="176">
        <f>SUM(AD288:AD289)</f>
        <v>0</v>
      </c>
      <c r="AE287" s="176">
        <f t="shared" ref="AE287:AG287" si="557">SUM(AE288:AE289)</f>
        <v>0</v>
      </c>
      <c r="AF287" s="176">
        <f t="shared" si="557"/>
        <v>0</v>
      </c>
      <c r="AG287" s="176">
        <f t="shared" si="557"/>
        <v>0</v>
      </c>
      <c r="AH287" s="176">
        <f t="shared" si="554"/>
        <v>0</v>
      </c>
      <c r="AI287" s="176">
        <f t="shared" si="554"/>
        <v>3109.3330000000001</v>
      </c>
      <c r="AJ287" s="176">
        <f t="shared" si="554"/>
        <v>0</v>
      </c>
      <c r="AK287" s="176">
        <f t="shared" ref="AK287:AT287" si="558">SUM(AK288:AK289)</f>
        <v>0</v>
      </c>
      <c r="AL287" s="176">
        <f t="shared" si="558"/>
        <v>0</v>
      </c>
      <c r="AM287" s="176">
        <f t="shared" si="558"/>
        <v>0</v>
      </c>
      <c r="AN287" s="176">
        <f t="shared" si="558"/>
        <v>0</v>
      </c>
      <c r="AO287" s="176">
        <f t="shared" si="558"/>
        <v>0</v>
      </c>
      <c r="AP287" s="176">
        <f t="shared" si="558"/>
        <v>0</v>
      </c>
      <c r="AQ287" s="176">
        <f t="shared" si="558"/>
        <v>0</v>
      </c>
      <c r="AR287" s="176">
        <f t="shared" si="558"/>
        <v>0</v>
      </c>
      <c r="AS287" s="176">
        <f t="shared" si="558"/>
        <v>0</v>
      </c>
      <c r="AT287" s="176">
        <f t="shared" si="558"/>
        <v>0</v>
      </c>
      <c r="AU287" s="176">
        <f t="shared" ref="AU287:BB287" si="559">SUM(AU288:AU289)</f>
        <v>0</v>
      </c>
      <c r="AV287" s="176">
        <f t="shared" si="559"/>
        <v>0</v>
      </c>
      <c r="AW287" s="176">
        <f t="shared" si="559"/>
        <v>0</v>
      </c>
      <c r="AX287" s="176">
        <f t="shared" si="559"/>
        <v>0</v>
      </c>
      <c r="AY287" s="176">
        <f t="shared" si="559"/>
        <v>0</v>
      </c>
      <c r="AZ287" s="176">
        <f t="shared" si="559"/>
        <v>0</v>
      </c>
      <c r="BA287" s="176">
        <f t="shared" si="559"/>
        <v>0</v>
      </c>
      <c r="BB287" s="176">
        <f t="shared" si="559"/>
        <v>0</v>
      </c>
      <c r="BC287" s="176">
        <f>SUM(BC288:BC289)</f>
        <v>0</v>
      </c>
      <c r="BD287" s="176">
        <f t="shared" ref="BD287:BE287" si="560">SUM(BD288:BD289)</f>
        <v>0</v>
      </c>
      <c r="BE287" s="176">
        <f t="shared" si="560"/>
        <v>0</v>
      </c>
      <c r="BF287" s="176">
        <f>SUM(BF288:BF289)</f>
        <v>0</v>
      </c>
      <c r="BG287" s="176">
        <f t="shared" ref="BG287:BH287" si="561">SUM(BG288:BG289)</f>
        <v>0</v>
      </c>
      <c r="BH287" s="176">
        <f t="shared" si="561"/>
        <v>1575.855</v>
      </c>
      <c r="BI287" s="176">
        <f>SUM(BI288:BI289)</f>
        <v>1533.4780000000001</v>
      </c>
      <c r="BJ287" s="176">
        <f t="shared" ref="BJ287:BL287" si="562">SUM(BJ288:BJ289)</f>
        <v>0</v>
      </c>
      <c r="BK287" s="176">
        <f t="shared" si="562"/>
        <v>0</v>
      </c>
      <c r="BL287" s="176">
        <f t="shared" si="562"/>
        <v>0</v>
      </c>
      <c r="BM287" s="176">
        <f>SUM(BM288:BM289)</f>
        <v>0</v>
      </c>
      <c r="BN287" s="674">
        <f t="shared" si="400"/>
        <v>77.908619393635675</v>
      </c>
      <c r="BO287" s="674"/>
      <c r="BP287" s="674">
        <f t="shared" si="401"/>
        <v>77.908619393635675</v>
      </c>
      <c r="BQ287" s="165"/>
    </row>
    <row r="288" spans="1:84" x14ac:dyDescent="0.25">
      <c r="A288" s="741">
        <v>1</v>
      </c>
      <c r="B288" s="285" t="s">
        <v>378</v>
      </c>
      <c r="C288" s="140">
        <f>+D288+E288</f>
        <v>2011</v>
      </c>
      <c r="D288" s="256"/>
      <c r="E288" s="256">
        <v>2011</v>
      </c>
      <c r="F288" s="145">
        <f>+G288+AI288</f>
        <v>1533.4780000000001</v>
      </c>
      <c r="G288" s="145">
        <f>SUM(H288:AH288)</f>
        <v>0</v>
      </c>
      <c r="H288" s="141"/>
      <c r="I288" s="141"/>
      <c r="J288" s="141"/>
      <c r="K288" s="141"/>
      <c r="L288" s="141"/>
      <c r="M288" s="141"/>
      <c r="N288" s="141"/>
      <c r="O288" s="141"/>
      <c r="P288" s="141"/>
      <c r="Q288" s="141"/>
      <c r="R288" s="141"/>
      <c r="S288" s="141"/>
      <c r="T288" s="141"/>
      <c r="U288" s="141"/>
      <c r="V288" s="141"/>
      <c r="W288" s="141"/>
      <c r="X288" s="141"/>
      <c r="Y288" s="141"/>
      <c r="Z288" s="141"/>
      <c r="AA288" s="141"/>
      <c r="AB288" s="141"/>
      <c r="AC288" s="141"/>
      <c r="AD288" s="141"/>
      <c r="AE288" s="141"/>
      <c r="AF288" s="141"/>
      <c r="AG288" s="141"/>
      <c r="AH288" s="141"/>
      <c r="AI288" s="145">
        <f>SUM(AJ288:BM288)</f>
        <v>1533.4780000000001</v>
      </c>
      <c r="AJ288" s="141"/>
      <c r="AK288" s="141"/>
      <c r="AL288" s="141"/>
      <c r="AM288" s="141"/>
      <c r="AN288" s="141"/>
      <c r="AO288" s="141"/>
      <c r="AP288" s="141"/>
      <c r="AQ288" s="141"/>
      <c r="AR288" s="141"/>
      <c r="AS288" s="141"/>
      <c r="AT288" s="141"/>
      <c r="AU288" s="141"/>
      <c r="AV288" s="141"/>
      <c r="AW288" s="141"/>
      <c r="AX288" s="141"/>
      <c r="AY288" s="141"/>
      <c r="AZ288" s="141"/>
      <c r="BA288" s="141"/>
      <c r="BB288" s="141"/>
      <c r="BC288" s="141"/>
      <c r="BD288" s="141"/>
      <c r="BE288" s="141"/>
      <c r="BF288" s="141"/>
      <c r="BG288" s="141"/>
      <c r="BH288" s="141"/>
      <c r="BI288" s="141">
        <v>1533.4780000000001</v>
      </c>
      <c r="BJ288" s="141"/>
      <c r="BK288" s="141"/>
      <c r="BL288" s="141"/>
      <c r="BM288" s="141"/>
      <c r="BN288" s="674">
        <f t="shared" si="400"/>
        <v>76.254500248632525</v>
      </c>
      <c r="BO288" s="674"/>
      <c r="BP288" s="674">
        <f t="shared" si="401"/>
        <v>76.254500248632525</v>
      </c>
      <c r="BQ288" s="165"/>
    </row>
    <row r="289" spans="1:84" ht="30" x14ac:dyDescent="0.25">
      <c r="A289" s="741">
        <v>2</v>
      </c>
      <c r="B289" s="285" t="s">
        <v>379</v>
      </c>
      <c r="C289" s="140">
        <f>+D289+E289</f>
        <v>1980</v>
      </c>
      <c r="D289" s="256"/>
      <c r="E289" s="256">
        <v>1980</v>
      </c>
      <c r="F289" s="145">
        <f>+G289+AI289</f>
        <v>1575.855</v>
      </c>
      <c r="G289" s="145">
        <f>SUM(H289:AH289)</f>
        <v>0</v>
      </c>
      <c r="H289" s="141"/>
      <c r="I289" s="141"/>
      <c r="J289" s="141"/>
      <c r="K289" s="141"/>
      <c r="L289" s="141"/>
      <c r="M289" s="141"/>
      <c r="N289" s="141"/>
      <c r="O289" s="141"/>
      <c r="P289" s="141"/>
      <c r="Q289" s="141"/>
      <c r="R289" s="141"/>
      <c r="S289" s="141"/>
      <c r="T289" s="141"/>
      <c r="U289" s="141"/>
      <c r="V289" s="141"/>
      <c r="W289" s="141"/>
      <c r="X289" s="141"/>
      <c r="Y289" s="141"/>
      <c r="Z289" s="141"/>
      <c r="AA289" s="141"/>
      <c r="AB289" s="141"/>
      <c r="AC289" s="141"/>
      <c r="AD289" s="141"/>
      <c r="AE289" s="141"/>
      <c r="AF289" s="141"/>
      <c r="AG289" s="141"/>
      <c r="AH289" s="141"/>
      <c r="AI289" s="145">
        <f>SUM(AJ289:BM289)</f>
        <v>1575.855</v>
      </c>
      <c r="AJ289" s="141"/>
      <c r="AK289" s="141"/>
      <c r="AL289" s="141"/>
      <c r="AM289" s="141"/>
      <c r="AN289" s="141"/>
      <c r="AO289" s="141"/>
      <c r="AP289" s="141"/>
      <c r="AQ289" s="141"/>
      <c r="AR289" s="141"/>
      <c r="AS289" s="141"/>
      <c r="AT289" s="141"/>
      <c r="AU289" s="141"/>
      <c r="AV289" s="141"/>
      <c r="AW289" s="141"/>
      <c r="AX289" s="141"/>
      <c r="AY289" s="141"/>
      <c r="AZ289" s="141"/>
      <c r="BA289" s="141"/>
      <c r="BB289" s="141"/>
      <c r="BC289" s="141"/>
      <c r="BD289" s="141"/>
      <c r="BE289" s="141"/>
      <c r="BF289" s="141"/>
      <c r="BG289" s="141"/>
      <c r="BH289" s="141">
        <v>1575.855</v>
      </c>
      <c r="BI289" s="141"/>
      <c r="BJ289" s="141"/>
      <c r="BK289" s="141"/>
      <c r="BL289" s="141"/>
      <c r="BM289" s="141"/>
      <c r="BN289" s="674">
        <f t="shared" si="400"/>
        <v>79.588636363636368</v>
      </c>
      <c r="BO289" s="674"/>
      <c r="BP289" s="674">
        <f t="shared" si="401"/>
        <v>79.588636363636368</v>
      </c>
      <c r="BQ289" s="165"/>
    </row>
    <row r="290" spans="1:84" ht="30" x14ac:dyDescent="0.25">
      <c r="A290" s="163">
        <v>3</v>
      </c>
      <c r="B290" s="180" t="s">
        <v>663</v>
      </c>
      <c r="C290" s="745">
        <f t="shared" ref="C290:BM290" si="563">+C291</f>
        <v>213.255</v>
      </c>
      <c r="D290" s="745">
        <f t="shared" si="563"/>
        <v>0</v>
      </c>
      <c r="E290" s="745">
        <f t="shared" si="563"/>
        <v>213.255</v>
      </c>
      <c r="F290" s="745">
        <f t="shared" si="563"/>
        <v>0</v>
      </c>
      <c r="G290" s="745">
        <f t="shared" si="563"/>
        <v>0</v>
      </c>
      <c r="H290" s="745">
        <f t="shared" si="563"/>
        <v>0</v>
      </c>
      <c r="I290" s="745">
        <f t="shared" si="563"/>
        <v>0</v>
      </c>
      <c r="J290" s="745">
        <f t="shared" si="563"/>
        <v>0</v>
      </c>
      <c r="K290" s="745">
        <f t="shared" si="563"/>
        <v>0</v>
      </c>
      <c r="L290" s="745">
        <f t="shared" si="563"/>
        <v>0</v>
      </c>
      <c r="M290" s="745">
        <f t="shared" si="563"/>
        <v>0</v>
      </c>
      <c r="N290" s="745">
        <f t="shared" si="563"/>
        <v>0</v>
      </c>
      <c r="O290" s="745">
        <f t="shared" si="563"/>
        <v>0</v>
      </c>
      <c r="P290" s="745">
        <f t="shared" si="563"/>
        <v>0</v>
      </c>
      <c r="Q290" s="745">
        <f t="shared" si="563"/>
        <v>0</v>
      </c>
      <c r="R290" s="745">
        <f t="shared" si="563"/>
        <v>0</v>
      </c>
      <c r="S290" s="745">
        <f t="shared" si="563"/>
        <v>0</v>
      </c>
      <c r="T290" s="745">
        <f t="shared" si="563"/>
        <v>0</v>
      </c>
      <c r="U290" s="745">
        <f t="shared" si="563"/>
        <v>0</v>
      </c>
      <c r="V290" s="745">
        <f t="shared" si="563"/>
        <v>0</v>
      </c>
      <c r="W290" s="745">
        <f t="shared" si="563"/>
        <v>0</v>
      </c>
      <c r="X290" s="745">
        <f t="shared" si="563"/>
        <v>0</v>
      </c>
      <c r="Y290" s="745">
        <f t="shared" si="563"/>
        <v>0</v>
      </c>
      <c r="Z290" s="745">
        <f t="shared" si="563"/>
        <v>0</v>
      </c>
      <c r="AA290" s="745">
        <f t="shared" si="563"/>
        <v>0</v>
      </c>
      <c r="AB290" s="745">
        <f t="shared" si="563"/>
        <v>0</v>
      </c>
      <c r="AC290" s="745">
        <f t="shared" si="563"/>
        <v>0</v>
      </c>
      <c r="AD290" s="745">
        <f t="shared" si="563"/>
        <v>0</v>
      </c>
      <c r="AE290" s="745">
        <f t="shared" si="563"/>
        <v>0</v>
      </c>
      <c r="AF290" s="745">
        <f t="shared" si="563"/>
        <v>0</v>
      </c>
      <c r="AG290" s="745">
        <f t="shared" si="563"/>
        <v>0</v>
      </c>
      <c r="AH290" s="745">
        <f t="shared" si="563"/>
        <v>0</v>
      </c>
      <c r="AI290" s="745">
        <f t="shared" si="563"/>
        <v>0</v>
      </c>
      <c r="AJ290" s="745">
        <f t="shared" si="563"/>
        <v>0</v>
      </c>
      <c r="AK290" s="745">
        <f t="shared" si="563"/>
        <v>0</v>
      </c>
      <c r="AL290" s="745">
        <f t="shared" si="563"/>
        <v>0</v>
      </c>
      <c r="AM290" s="745">
        <f t="shared" si="563"/>
        <v>0</v>
      </c>
      <c r="AN290" s="745">
        <f t="shared" si="563"/>
        <v>0</v>
      </c>
      <c r="AO290" s="745">
        <f t="shared" si="563"/>
        <v>0</v>
      </c>
      <c r="AP290" s="745">
        <f t="shared" si="563"/>
        <v>0</v>
      </c>
      <c r="AQ290" s="745">
        <f t="shared" si="563"/>
        <v>0</v>
      </c>
      <c r="AR290" s="745">
        <f t="shared" si="563"/>
        <v>0</v>
      </c>
      <c r="AS290" s="745">
        <f t="shared" si="563"/>
        <v>0</v>
      </c>
      <c r="AT290" s="745">
        <f t="shared" si="563"/>
        <v>0</v>
      </c>
      <c r="AU290" s="745">
        <f t="shared" si="563"/>
        <v>0</v>
      </c>
      <c r="AV290" s="745">
        <f t="shared" si="563"/>
        <v>0</v>
      </c>
      <c r="AW290" s="745">
        <f t="shared" si="563"/>
        <v>0</v>
      </c>
      <c r="AX290" s="745">
        <f t="shared" si="563"/>
        <v>0</v>
      </c>
      <c r="AY290" s="745">
        <f t="shared" si="563"/>
        <v>0</v>
      </c>
      <c r="AZ290" s="745">
        <f t="shared" si="563"/>
        <v>0</v>
      </c>
      <c r="BA290" s="745">
        <f t="shared" si="563"/>
        <v>0</v>
      </c>
      <c r="BB290" s="745">
        <f t="shared" si="563"/>
        <v>0</v>
      </c>
      <c r="BC290" s="745">
        <f t="shared" si="563"/>
        <v>0</v>
      </c>
      <c r="BD290" s="745">
        <f t="shared" si="563"/>
        <v>0</v>
      </c>
      <c r="BE290" s="745">
        <f t="shared" si="563"/>
        <v>0</v>
      </c>
      <c r="BF290" s="745">
        <f t="shared" si="563"/>
        <v>0</v>
      </c>
      <c r="BG290" s="745">
        <f t="shared" si="563"/>
        <v>0</v>
      </c>
      <c r="BH290" s="745">
        <f t="shared" si="563"/>
        <v>0</v>
      </c>
      <c r="BI290" s="745">
        <f t="shared" si="563"/>
        <v>0</v>
      </c>
      <c r="BJ290" s="745">
        <f t="shared" si="563"/>
        <v>0</v>
      </c>
      <c r="BK290" s="745">
        <f t="shared" si="563"/>
        <v>0</v>
      </c>
      <c r="BL290" s="745">
        <f t="shared" si="563"/>
        <v>0</v>
      </c>
      <c r="BM290" s="745">
        <f t="shared" si="563"/>
        <v>0</v>
      </c>
      <c r="BN290" s="675">
        <f t="shared" si="400"/>
        <v>0</v>
      </c>
      <c r="BO290" s="675"/>
      <c r="BP290" s="675">
        <f t="shared" si="401"/>
        <v>0</v>
      </c>
      <c r="BQ290" s="160" t="s">
        <v>664</v>
      </c>
      <c r="BR290" s="128"/>
      <c r="BS290" s="128"/>
      <c r="BT290" s="128"/>
      <c r="BU290" s="128"/>
      <c r="BV290" s="128"/>
    </row>
    <row r="291" spans="1:84" ht="30" x14ac:dyDescent="0.25">
      <c r="A291" s="741"/>
      <c r="B291" s="165" t="s">
        <v>391</v>
      </c>
      <c r="C291" s="140">
        <f>+D291+E291</f>
        <v>213.255</v>
      </c>
      <c r="D291" s="151"/>
      <c r="E291" s="151">
        <v>213.255</v>
      </c>
      <c r="F291" s="145">
        <f>+G291+AI291</f>
        <v>0</v>
      </c>
      <c r="G291" s="145">
        <f>SUM(H291:AH291)</f>
        <v>0</v>
      </c>
      <c r="H291" s="150"/>
      <c r="I291" s="150"/>
      <c r="J291" s="150"/>
      <c r="K291" s="150"/>
      <c r="L291" s="150"/>
      <c r="M291" s="150"/>
      <c r="N291" s="151"/>
      <c r="O291" s="150"/>
      <c r="P291" s="150"/>
      <c r="Q291" s="150"/>
      <c r="R291" s="150"/>
      <c r="S291" s="150"/>
      <c r="T291" s="150"/>
      <c r="U291" s="150"/>
      <c r="V291" s="150"/>
      <c r="W291" s="150"/>
      <c r="X291" s="150"/>
      <c r="Y291" s="150"/>
      <c r="Z291" s="150"/>
      <c r="AA291" s="150"/>
      <c r="AB291" s="150"/>
      <c r="AC291" s="150"/>
      <c r="AD291" s="150"/>
      <c r="AE291" s="150"/>
      <c r="AF291" s="150"/>
      <c r="AG291" s="150"/>
      <c r="AH291" s="150"/>
      <c r="AI291" s="145">
        <f>SUM(AJ291:BM291)</f>
        <v>0</v>
      </c>
      <c r="AJ291" s="150"/>
      <c r="AK291" s="150"/>
      <c r="AL291" s="150"/>
      <c r="AM291" s="150"/>
      <c r="AN291" s="150"/>
      <c r="AO291" s="150"/>
      <c r="AP291" s="150"/>
      <c r="AQ291" s="150"/>
      <c r="AR291" s="150"/>
      <c r="AS291" s="150"/>
      <c r="AT291" s="150"/>
      <c r="AU291" s="150"/>
      <c r="AV291" s="150"/>
      <c r="AW291" s="150"/>
      <c r="AX291" s="150"/>
      <c r="AY291" s="150"/>
      <c r="AZ291" s="150"/>
      <c r="BA291" s="150"/>
      <c r="BB291" s="150"/>
      <c r="BC291" s="150"/>
      <c r="BD291" s="150"/>
      <c r="BE291" s="150"/>
      <c r="BF291" s="150"/>
      <c r="BG291" s="150"/>
      <c r="BH291" s="150"/>
      <c r="BI291" s="150"/>
      <c r="BJ291" s="150"/>
      <c r="BK291" s="150"/>
      <c r="BL291" s="150"/>
      <c r="BM291" s="150"/>
      <c r="BN291" s="674">
        <f t="shared" si="400"/>
        <v>0</v>
      </c>
      <c r="BO291" s="674"/>
      <c r="BP291" s="674">
        <f t="shared" si="401"/>
        <v>0</v>
      </c>
      <c r="BQ291" s="160" t="s">
        <v>665</v>
      </c>
      <c r="BR291" s="128"/>
      <c r="BS291" s="128"/>
      <c r="BT291" s="128"/>
      <c r="BU291" s="128"/>
      <c r="BV291" s="128"/>
    </row>
    <row r="292" spans="1:84" s="3" customFormat="1" ht="14.25" x14ac:dyDescent="0.2">
      <c r="A292" s="154" t="s">
        <v>677</v>
      </c>
      <c r="B292" s="161" t="s">
        <v>393</v>
      </c>
      <c r="C292" s="142">
        <f>+C293+C297</f>
        <v>3154.0529999999999</v>
      </c>
      <c r="D292" s="142">
        <f>+D293+D297</f>
        <v>37.052999999999997</v>
      </c>
      <c r="E292" s="142">
        <f>+E293+E297</f>
        <v>3117</v>
      </c>
      <c r="F292" s="142">
        <f>+F293+F297</f>
        <v>1673.1009999999999</v>
      </c>
      <c r="G292" s="142">
        <f>+G293+G297</f>
        <v>15.215</v>
      </c>
      <c r="H292" s="142">
        <f t="shared" ref="H292:O292" si="564">+H293+H297</f>
        <v>0</v>
      </c>
      <c r="I292" s="142">
        <f t="shared" si="564"/>
        <v>0</v>
      </c>
      <c r="J292" s="142">
        <f t="shared" si="564"/>
        <v>0</v>
      </c>
      <c r="K292" s="142">
        <f t="shared" si="564"/>
        <v>0</v>
      </c>
      <c r="L292" s="142">
        <f t="shared" si="564"/>
        <v>0</v>
      </c>
      <c r="M292" s="142">
        <f t="shared" si="564"/>
        <v>0</v>
      </c>
      <c r="N292" s="142">
        <f t="shared" si="564"/>
        <v>12.113</v>
      </c>
      <c r="O292" s="142">
        <f t="shared" si="564"/>
        <v>0</v>
      </c>
      <c r="P292" s="142">
        <f t="shared" ref="P292:AI292" si="565">+P293+P297</f>
        <v>0</v>
      </c>
      <c r="Q292" s="142">
        <f t="shared" si="565"/>
        <v>3.1019999999999999</v>
      </c>
      <c r="R292" s="142">
        <f t="shared" si="565"/>
        <v>0</v>
      </c>
      <c r="S292" s="142">
        <f t="shared" si="565"/>
        <v>0</v>
      </c>
      <c r="T292" s="142">
        <f>+T293+T297</f>
        <v>0</v>
      </c>
      <c r="U292" s="142">
        <f>+U293+U297</f>
        <v>0</v>
      </c>
      <c r="V292" s="142">
        <f>+V293+V297</f>
        <v>0</v>
      </c>
      <c r="W292" s="142">
        <f>+W293+W297</f>
        <v>0</v>
      </c>
      <c r="X292" s="142">
        <f>+X293+X297</f>
        <v>0</v>
      </c>
      <c r="Y292" s="142">
        <f t="shared" ref="Y292:AG292" si="566">+Y293+Y297</f>
        <v>0</v>
      </c>
      <c r="Z292" s="142">
        <f t="shared" si="566"/>
        <v>0</v>
      </c>
      <c r="AA292" s="142">
        <f t="shared" si="566"/>
        <v>0</v>
      </c>
      <c r="AB292" s="142">
        <f t="shared" si="566"/>
        <v>0</v>
      </c>
      <c r="AC292" s="142">
        <f t="shared" si="566"/>
        <v>0</v>
      </c>
      <c r="AD292" s="142">
        <f t="shared" si="566"/>
        <v>0</v>
      </c>
      <c r="AE292" s="142">
        <f t="shared" si="566"/>
        <v>0</v>
      </c>
      <c r="AF292" s="142">
        <f t="shared" si="566"/>
        <v>0</v>
      </c>
      <c r="AG292" s="142">
        <f t="shared" si="566"/>
        <v>0</v>
      </c>
      <c r="AH292" s="142">
        <f t="shared" si="565"/>
        <v>0</v>
      </c>
      <c r="AI292" s="142">
        <f t="shared" si="565"/>
        <v>1657.886</v>
      </c>
      <c r="AJ292" s="142">
        <f t="shared" ref="AJ292:AQ292" si="567">+AJ293+AJ297</f>
        <v>0</v>
      </c>
      <c r="AK292" s="142">
        <f t="shared" si="567"/>
        <v>0</v>
      </c>
      <c r="AL292" s="142">
        <f t="shared" si="567"/>
        <v>0</v>
      </c>
      <c r="AM292" s="142">
        <f t="shared" si="567"/>
        <v>0</v>
      </c>
      <c r="AN292" s="142">
        <f t="shared" si="567"/>
        <v>0</v>
      </c>
      <c r="AO292" s="142">
        <f t="shared" si="567"/>
        <v>0</v>
      </c>
      <c r="AP292" s="142">
        <f t="shared" si="567"/>
        <v>0</v>
      </c>
      <c r="AQ292" s="142">
        <f t="shared" si="567"/>
        <v>0</v>
      </c>
      <c r="AR292" s="142">
        <f t="shared" ref="AR292:BM292" si="568">+AR293+AR297</f>
        <v>0</v>
      </c>
      <c r="AS292" s="142">
        <f t="shared" si="568"/>
        <v>0</v>
      </c>
      <c r="AT292" s="142">
        <f t="shared" si="568"/>
        <v>0</v>
      </c>
      <c r="AU292" s="142">
        <f t="shared" si="568"/>
        <v>0</v>
      </c>
      <c r="AV292" s="142">
        <f t="shared" si="568"/>
        <v>0</v>
      </c>
      <c r="AW292" s="142">
        <f t="shared" si="568"/>
        <v>947.16800000000001</v>
      </c>
      <c r="AX292" s="142">
        <f t="shared" si="568"/>
        <v>0</v>
      </c>
      <c r="AY292" s="142">
        <f t="shared" si="568"/>
        <v>0</v>
      </c>
      <c r="AZ292" s="142">
        <f t="shared" si="568"/>
        <v>0</v>
      </c>
      <c r="BA292" s="142">
        <f t="shared" si="568"/>
        <v>0</v>
      </c>
      <c r="BB292" s="142">
        <f t="shared" si="568"/>
        <v>0</v>
      </c>
      <c r="BC292" s="142">
        <f t="shared" ref="BC292:BL292" si="569">+BC293+BC297</f>
        <v>566.4</v>
      </c>
      <c r="BD292" s="142">
        <f t="shared" si="569"/>
        <v>0</v>
      </c>
      <c r="BE292" s="142">
        <f t="shared" si="569"/>
        <v>0</v>
      </c>
      <c r="BF292" s="142">
        <f t="shared" si="569"/>
        <v>0</v>
      </c>
      <c r="BG292" s="142">
        <f t="shared" si="569"/>
        <v>0</v>
      </c>
      <c r="BH292" s="142">
        <f t="shared" si="569"/>
        <v>144.31799999999998</v>
      </c>
      <c r="BI292" s="142">
        <f t="shared" si="569"/>
        <v>0</v>
      </c>
      <c r="BJ292" s="142">
        <f t="shared" si="569"/>
        <v>0</v>
      </c>
      <c r="BK292" s="142">
        <f t="shared" si="569"/>
        <v>0</v>
      </c>
      <c r="BL292" s="142">
        <f t="shared" si="569"/>
        <v>0</v>
      </c>
      <c r="BM292" s="142">
        <f t="shared" si="568"/>
        <v>0</v>
      </c>
      <c r="BN292" s="724">
        <f t="shared" si="400"/>
        <v>53.046064856868291</v>
      </c>
      <c r="BO292" s="724">
        <f t="shared" ref="BO292:BO301" si="570">+G292/D292*100</f>
        <v>41.062801932367151</v>
      </c>
      <c r="BP292" s="724">
        <f t="shared" si="401"/>
        <v>53.188514597369263</v>
      </c>
      <c r="BQ292" s="155"/>
      <c r="BR292" s="124"/>
      <c r="BS292" s="124"/>
      <c r="BT292" s="124"/>
      <c r="BU292" s="124"/>
      <c r="BV292" s="124"/>
      <c r="BW292" s="124"/>
      <c r="BX292" s="124"/>
      <c r="BY292" s="124"/>
      <c r="BZ292" s="124"/>
      <c r="CA292" s="124"/>
      <c r="CB292" s="124"/>
      <c r="CC292" s="124"/>
      <c r="CD292" s="124"/>
      <c r="CE292" s="124"/>
      <c r="CF292" s="124"/>
    </row>
    <row r="293" spans="1:84" x14ac:dyDescent="0.25">
      <c r="A293" s="156">
        <v>1</v>
      </c>
      <c r="B293" s="157" t="s">
        <v>50</v>
      </c>
      <c r="C293" s="176">
        <f>+C294</f>
        <v>4.9890000000000008</v>
      </c>
      <c r="D293" s="176">
        <f t="shared" ref="D293:BM293" si="571">+D294</f>
        <v>4.9890000000000008</v>
      </c>
      <c r="E293" s="176">
        <f t="shared" si="571"/>
        <v>0</v>
      </c>
      <c r="F293" s="176">
        <f t="shared" si="571"/>
        <v>4.9880000000000004</v>
      </c>
      <c r="G293" s="176">
        <f t="shared" si="571"/>
        <v>4.9880000000000004</v>
      </c>
      <c r="H293" s="176">
        <f t="shared" si="571"/>
        <v>0</v>
      </c>
      <c r="I293" s="176">
        <f t="shared" si="571"/>
        <v>0</v>
      </c>
      <c r="J293" s="176">
        <f t="shared" si="571"/>
        <v>0</v>
      </c>
      <c r="K293" s="176">
        <f t="shared" si="571"/>
        <v>0</v>
      </c>
      <c r="L293" s="176">
        <f t="shared" si="571"/>
        <v>0</v>
      </c>
      <c r="M293" s="176">
        <f t="shared" si="571"/>
        <v>0</v>
      </c>
      <c r="N293" s="176">
        <f t="shared" si="571"/>
        <v>4.9880000000000004</v>
      </c>
      <c r="O293" s="176">
        <f t="shared" si="571"/>
        <v>0</v>
      </c>
      <c r="P293" s="176">
        <f t="shared" si="571"/>
        <v>0</v>
      </c>
      <c r="Q293" s="176">
        <f t="shared" si="571"/>
        <v>0</v>
      </c>
      <c r="R293" s="176">
        <f t="shared" si="571"/>
        <v>0</v>
      </c>
      <c r="S293" s="176">
        <f t="shared" si="571"/>
        <v>0</v>
      </c>
      <c r="T293" s="176">
        <f t="shared" si="571"/>
        <v>0</v>
      </c>
      <c r="U293" s="176">
        <f t="shared" si="571"/>
        <v>0</v>
      </c>
      <c r="V293" s="176">
        <f t="shared" si="571"/>
        <v>0</v>
      </c>
      <c r="W293" s="176">
        <f t="shared" si="571"/>
        <v>0</v>
      </c>
      <c r="X293" s="176">
        <f t="shared" si="571"/>
        <v>0</v>
      </c>
      <c r="Y293" s="176">
        <f t="shared" si="571"/>
        <v>0</v>
      </c>
      <c r="Z293" s="176">
        <f t="shared" si="571"/>
        <v>0</v>
      </c>
      <c r="AA293" s="176">
        <f t="shared" si="571"/>
        <v>0</v>
      </c>
      <c r="AB293" s="176">
        <f t="shared" si="571"/>
        <v>0</v>
      </c>
      <c r="AC293" s="176">
        <f t="shared" si="571"/>
        <v>0</v>
      </c>
      <c r="AD293" s="176">
        <f t="shared" si="571"/>
        <v>0</v>
      </c>
      <c r="AE293" s="176">
        <f t="shared" si="571"/>
        <v>0</v>
      </c>
      <c r="AF293" s="176">
        <f t="shared" si="571"/>
        <v>0</v>
      </c>
      <c r="AG293" s="176">
        <f t="shared" si="571"/>
        <v>0</v>
      </c>
      <c r="AH293" s="176">
        <f t="shared" si="571"/>
        <v>0</v>
      </c>
      <c r="AI293" s="176">
        <f t="shared" si="571"/>
        <v>0</v>
      </c>
      <c r="AJ293" s="176">
        <f t="shared" si="571"/>
        <v>0</v>
      </c>
      <c r="AK293" s="176">
        <f t="shared" si="571"/>
        <v>0</v>
      </c>
      <c r="AL293" s="176">
        <f t="shared" si="571"/>
        <v>0</v>
      </c>
      <c r="AM293" s="176">
        <f t="shared" si="571"/>
        <v>0</v>
      </c>
      <c r="AN293" s="176">
        <f t="shared" si="571"/>
        <v>0</v>
      </c>
      <c r="AO293" s="176">
        <f t="shared" si="571"/>
        <v>0</v>
      </c>
      <c r="AP293" s="176">
        <f t="shared" si="571"/>
        <v>0</v>
      </c>
      <c r="AQ293" s="176">
        <f t="shared" si="571"/>
        <v>0</v>
      </c>
      <c r="AR293" s="176">
        <f t="shared" si="571"/>
        <v>0</v>
      </c>
      <c r="AS293" s="176">
        <f t="shared" si="571"/>
        <v>0</v>
      </c>
      <c r="AT293" s="176">
        <f t="shared" si="571"/>
        <v>0</v>
      </c>
      <c r="AU293" s="176">
        <f t="shared" si="571"/>
        <v>0</v>
      </c>
      <c r="AV293" s="176">
        <f t="shared" si="571"/>
        <v>0</v>
      </c>
      <c r="AW293" s="176">
        <f t="shared" si="571"/>
        <v>0</v>
      </c>
      <c r="AX293" s="176">
        <f t="shared" si="571"/>
        <v>0</v>
      </c>
      <c r="AY293" s="176">
        <f t="shared" si="571"/>
        <v>0</v>
      </c>
      <c r="AZ293" s="176">
        <f t="shared" si="571"/>
        <v>0</v>
      </c>
      <c r="BA293" s="176">
        <f t="shared" si="571"/>
        <v>0</v>
      </c>
      <c r="BB293" s="176">
        <f t="shared" si="571"/>
        <v>0</v>
      </c>
      <c r="BC293" s="176">
        <f t="shared" si="571"/>
        <v>0</v>
      </c>
      <c r="BD293" s="176">
        <f t="shared" si="571"/>
        <v>0</v>
      </c>
      <c r="BE293" s="176">
        <f t="shared" si="571"/>
        <v>0</v>
      </c>
      <c r="BF293" s="176">
        <f t="shared" si="571"/>
        <v>0</v>
      </c>
      <c r="BG293" s="176">
        <f t="shared" si="571"/>
        <v>0</v>
      </c>
      <c r="BH293" s="176">
        <f t="shared" si="571"/>
        <v>0</v>
      </c>
      <c r="BI293" s="176">
        <f t="shared" si="571"/>
        <v>0</v>
      </c>
      <c r="BJ293" s="176">
        <f t="shared" si="571"/>
        <v>0</v>
      </c>
      <c r="BK293" s="176">
        <f t="shared" si="571"/>
        <v>0</v>
      </c>
      <c r="BL293" s="176">
        <f t="shared" si="571"/>
        <v>0</v>
      </c>
      <c r="BM293" s="176">
        <f t="shared" si="571"/>
        <v>0</v>
      </c>
      <c r="BN293" s="675">
        <f t="shared" si="400"/>
        <v>99.979955902986561</v>
      </c>
      <c r="BO293" s="675">
        <f t="shared" si="570"/>
        <v>99.979955902986561</v>
      </c>
      <c r="BP293" s="675"/>
      <c r="BQ293" s="165"/>
    </row>
    <row r="294" spans="1:84" x14ac:dyDescent="0.25">
      <c r="A294" s="186" t="s">
        <v>6</v>
      </c>
      <c r="B294" s="158" t="s">
        <v>94</v>
      </c>
      <c r="C294" s="176">
        <f>SUM(C295:C296)</f>
        <v>4.9890000000000008</v>
      </c>
      <c r="D294" s="176">
        <f>SUM(D295:D296)</f>
        <v>4.9890000000000008</v>
      </c>
      <c r="E294" s="176">
        <f>SUM(E295:E296)</f>
        <v>0</v>
      </c>
      <c r="F294" s="176">
        <f>SUM(F295:F296)</f>
        <v>4.9880000000000004</v>
      </c>
      <c r="G294" s="176">
        <f>SUM(G295:G296)</f>
        <v>4.9880000000000004</v>
      </c>
      <c r="H294" s="176">
        <f t="shared" ref="H294:O294" si="572">SUM(H295:H296)</f>
        <v>0</v>
      </c>
      <c r="I294" s="176">
        <f t="shared" si="572"/>
        <v>0</v>
      </c>
      <c r="J294" s="176">
        <f t="shared" si="572"/>
        <v>0</v>
      </c>
      <c r="K294" s="176">
        <f t="shared" si="572"/>
        <v>0</v>
      </c>
      <c r="L294" s="176">
        <f t="shared" si="572"/>
        <v>0</v>
      </c>
      <c r="M294" s="176">
        <f t="shared" si="572"/>
        <v>0</v>
      </c>
      <c r="N294" s="176">
        <f t="shared" si="572"/>
        <v>4.9880000000000004</v>
      </c>
      <c r="O294" s="176">
        <f t="shared" si="572"/>
        <v>0</v>
      </c>
      <c r="P294" s="176">
        <f t="shared" ref="P294:AI294" si="573">SUM(P295:P296)</f>
        <v>0</v>
      </c>
      <c r="Q294" s="176">
        <f t="shared" si="573"/>
        <v>0</v>
      </c>
      <c r="R294" s="176">
        <f t="shared" si="573"/>
        <v>0</v>
      </c>
      <c r="S294" s="176">
        <f t="shared" si="573"/>
        <v>0</v>
      </c>
      <c r="T294" s="176">
        <f>SUM(T295:T296)</f>
        <v>0</v>
      </c>
      <c r="U294" s="176">
        <f>SUM(U295:U296)</f>
        <v>0</v>
      </c>
      <c r="V294" s="176">
        <f>SUM(V295:V296)</f>
        <v>0</v>
      </c>
      <c r="W294" s="176">
        <f>SUM(W295:W296)</f>
        <v>0</v>
      </c>
      <c r="X294" s="176">
        <f>SUM(X295:X296)</f>
        <v>0</v>
      </c>
      <c r="Y294" s="176">
        <f t="shared" ref="Y294:AG294" si="574">SUM(Y295:Y296)</f>
        <v>0</v>
      </c>
      <c r="Z294" s="176">
        <f t="shared" si="574"/>
        <v>0</v>
      </c>
      <c r="AA294" s="176">
        <f t="shared" si="574"/>
        <v>0</v>
      </c>
      <c r="AB294" s="176">
        <f t="shared" si="574"/>
        <v>0</v>
      </c>
      <c r="AC294" s="176">
        <f t="shared" si="574"/>
        <v>0</v>
      </c>
      <c r="AD294" s="176">
        <f t="shared" si="574"/>
        <v>0</v>
      </c>
      <c r="AE294" s="176">
        <f t="shared" si="574"/>
        <v>0</v>
      </c>
      <c r="AF294" s="176">
        <f t="shared" si="574"/>
        <v>0</v>
      </c>
      <c r="AG294" s="176">
        <f t="shared" si="574"/>
        <v>0</v>
      </c>
      <c r="AH294" s="176">
        <f t="shared" si="573"/>
        <v>0</v>
      </c>
      <c r="AI294" s="176">
        <f t="shared" si="573"/>
        <v>0</v>
      </c>
      <c r="AJ294" s="176">
        <f t="shared" ref="AJ294:AQ294" si="575">SUM(AJ295:AJ296)</f>
        <v>0</v>
      </c>
      <c r="AK294" s="176">
        <f t="shared" si="575"/>
        <v>0</v>
      </c>
      <c r="AL294" s="176">
        <f t="shared" si="575"/>
        <v>0</v>
      </c>
      <c r="AM294" s="176">
        <f t="shared" si="575"/>
        <v>0</v>
      </c>
      <c r="AN294" s="176">
        <f t="shared" si="575"/>
        <v>0</v>
      </c>
      <c r="AO294" s="176">
        <f t="shared" si="575"/>
        <v>0</v>
      </c>
      <c r="AP294" s="176">
        <f t="shared" si="575"/>
        <v>0</v>
      </c>
      <c r="AQ294" s="176">
        <f t="shared" si="575"/>
        <v>0</v>
      </c>
      <c r="AR294" s="176">
        <f t="shared" ref="AR294:BM294" si="576">SUM(AR295:AR296)</f>
        <v>0</v>
      </c>
      <c r="AS294" s="176">
        <f t="shared" si="576"/>
        <v>0</v>
      </c>
      <c r="AT294" s="176">
        <f t="shared" si="576"/>
        <v>0</v>
      </c>
      <c r="AU294" s="176">
        <f t="shared" si="576"/>
        <v>0</v>
      </c>
      <c r="AV294" s="176">
        <f t="shared" si="576"/>
        <v>0</v>
      </c>
      <c r="AW294" s="176">
        <f t="shared" si="576"/>
        <v>0</v>
      </c>
      <c r="AX294" s="176">
        <f t="shared" si="576"/>
        <v>0</v>
      </c>
      <c r="AY294" s="176">
        <f t="shared" si="576"/>
        <v>0</v>
      </c>
      <c r="AZ294" s="176">
        <f t="shared" si="576"/>
        <v>0</v>
      </c>
      <c r="BA294" s="176">
        <f t="shared" si="576"/>
        <v>0</v>
      </c>
      <c r="BB294" s="176">
        <f t="shared" si="576"/>
        <v>0</v>
      </c>
      <c r="BC294" s="176">
        <f t="shared" ref="BC294:BL294" si="577">SUM(BC295:BC296)</f>
        <v>0</v>
      </c>
      <c r="BD294" s="176">
        <f t="shared" si="577"/>
        <v>0</v>
      </c>
      <c r="BE294" s="176">
        <f t="shared" si="577"/>
        <v>0</v>
      </c>
      <c r="BF294" s="176">
        <f t="shared" si="577"/>
        <v>0</v>
      </c>
      <c r="BG294" s="176">
        <f t="shared" si="577"/>
        <v>0</v>
      </c>
      <c r="BH294" s="176">
        <f t="shared" si="577"/>
        <v>0</v>
      </c>
      <c r="BI294" s="176">
        <f t="shared" si="577"/>
        <v>0</v>
      </c>
      <c r="BJ294" s="176">
        <f t="shared" si="577"/>
        <v>0</v>
      </c>
      <c r="BK294" s="176">
        <f t="shared" si="577"/>
        <v>0</v>
      </c>
      <c r="BL294" s="176">
        <f t="shared" si="577"/>
        <v>0</v>
      </c>
      <c r="BM294" s="176">
        <f t="shared" si="576"/>
        <v>0</v>
      </c>
      <c r="BN294" s="675">
        <f t="shared" si="400"/>
        <v>99.979955902986561</v>
      </c>
      <c r="BO294" s="675">
        <f t="shared" si="570"/>
        <v>99.979955902986561</v>
      </c>
      <c r="BP294" s="675"/>
      <c r="BQ294" s="165"/>
    </row>
    <row r="295" spans="1:84" ht="30" x14ac:dyDescent="0.25">
      <c r="A295" s="741">
        <v>1</v>
      </c>
      <c r="B295" s="284" t="s">
        <v>394</v>
      </c>
      <c r="C295" s="140">
        <f>+D295+E295</f>
        <v>4.9880000000000004</v>
      </c>
      <c r="D295" s="256">
        <v>4.9880000000000004</v>
      </c>
      <c r="E295" s="256"/>
      <c r="F295" s="145">
        <f>+G295+AI295</f>
        <v>4.9880000000000004</v>
      </c>
      <c r="G295" s="145">
        <f>SUM(H295:AH295)</f>
        <v>4.9880000000000004</v>
      </c>
      <c r="H295" s="141"/>
      <c r="I295" s="141"/>
      <c r="J295" s="141"/>
      <c r="K295" s="141"/>
      <c r="L295" s="141"/>
      <c r="M295" s="141"/>
      <c r="N295" s="361">
        <v>4.9880000000000004</v>
      </c>
      <c r="O295" s="141"/>
      <c r="P295" s="141"/>
      <c r="Q295" s="141"/>
      <c r="R295" s="141"/>
      <c r="S295" s="141"/>
      <c r="T295" s="141"/>
      <c r="U295" s="141"/>
      <c r="V295" s="141"/>
      <c r="W295" s="141"/>
      <c r="X295" s="141"/>
      <c r="Y295" s="141"/>
      <c r="Z295" s="141"/>
      <c r="AA295" s="141"/>
      <c r="AB295" s="141"/>
      <c r="AC295" s="141"/>
      <c r="AD295" s="141"/>
      <c r="AE295" s="141"/>
      <c r="AF295" s="141"/>
      <c r="AG295" s="141"/>
      <c r="AH295" s="141"/>
      <c r="AI295" s="145">
        <f>SUM(AJ295:BM295)</f>
        <v>0</v>
      </c>
      <c r="AJ295" s="141"/>
      <c r="AK295" s="141"/>
      <c r="AL295" s="141"/>
      <c r="AM295" s="141"/>
      <c r="AN295" s="141"/>
      <c r="AO295" s="141"/>
      <c r="AP295" s="141"/>
      <c r="AQ295" s="141"/>
      <c r="AR295" s="141"/>
      <c r="AS295" s="141"/>
      <c r="AT295" s="141"/>
      <c r="AU295" s="141"/>
      <c r="AV295" s="141"/>
      <c r="AW295" s="141"/>
      <c r="AX295" s="141"/>
      <c r="AY295" s="141"/>
      <c r="AZ295" s="141"/>
      <c r="BA295" s="141"/>
      <c r="BB295" s="141"/>
      <c r="BC295" s="141"/>
      <c r="BD295" s="141"/>
      <c r="BE295" s="141"/>
      <c r="BF295" s="141"/>
      <c r="BG295" s="141"/>
      <c r="BH295" s="141"/>
      <c r="BI295" s="141"/>
      <c r="BJ295" s="141"/>
      <c r="BK295" s="141"/>
      <c r="BL295" s="141"/>
      <c r="BM295" s="141"/>
      <c r="BN295" s="674">
        <f t="shared" si="400"/>
        <v>100</v>
      </c>
      <c r="BO295" s="674">
        <f t="shared" si="570"/>
        <v>100</v>
      </c>
      <c r="BP295" s="674"/>
      <c r="BQ295" s="165"/>
    </row>
    <row r="296" spans="1:84" ht="30" x14ac:dyDescent="0.25">
      <c r="A296" s="741">
        <v>2</v>
      </c>
      <c r="B296" s="284" t="s">
        <v>375</v>
      </c>
      <c r="C296" s="140">
        <f>+D296+E296</f>
        <v>1E-3</v>
      </c>
      <c r="D296" s="244">
        <v>1E-3</v>
      </c>
      <c r="E296" s="256"/>
      <c r="F296" s="145">
        <f>+G296+AI296</f>
        <v>0</v>
      </c>
      <c r="G296" s="145">
        <f>SUM(H296:AH296)</f>
        <v>0</v>
      </c>
      <c r="H296" s="141"/>
      <c r="I296" s="141"/>
      <c r="J296" s="141"/>
      <c r="K296" s="141"/>
      <c r="L296" s="141"/>
      <c r="M296" s="141"/>
      <c r="N296" s="141"/>
      <c r="O296" s="141"/>
      <c r="P296" s="141"/>
      <c r="Q296" s="141"/>
      <c r="R296" s="141"/>
      <c r="S296" s="141"/>
      <c r="T296" s="141"/>
      <c r="U296" s="141"/>
      <c r="V296" s="141"/>
      <c r="W296" s="141"/>
      <c r="X296" s="141"/>
      <c r="Y296" s="141"/>
      <c r="Z296" s="141"/>
      <c r="AA296" s="141"/>
      <c r="AB296" s="141"/>
      <c r="AC296" s="141"/>
      <c r="AD296" s="141"/>
      <c r="AE296" s="141"/>
      <c r="AF296" s="141"/>
      <c r="AG296" s="141"/>
      <c r="AH296" s="141"/>
      <c r="AI296" s="145">
        <f>SUM(AJ296:BM296)</f>
        <v>0</v>
      </c>
      <c r="AJ296" s="141"/>
      <c r="AK296" s="141"/>
      <c r="AL296" s="141"/>
      <c r="AM296" s="141"/>
      <c r="AN296" s="141"/>
      <c r="AO296" s="141"/>
      <c r="AP296" s="141"/>
      <c r="AQ296" s="141"/>
      <c r="AR296" s="141"/>
      <c r="AS296" s="141"/>
      <c r="AT296" s="141"/>
      <c r="AU296" s="141"/>
      <c r="AV296" s="141"/>
      <c r="AW296" s="141"/>
      <c r="AX296" s="141"/>
      <c r="AY296" s="141"/>
      <c r="AZ296" s="141"/>
      <c r="BA296" s="141"/>
      <c r="BB296" s="141"/>
      <c r="BC296" s="141"/>
      <c r="BD296" s="141"/>
      <c r="BE296" s="141"/>
      <c r="BF296" s="141"/>
      <c r="BG296" s="141"/>
      <c r="BH296" s="141"/>
      <c r="BI296" s="141"/>
      <c r="BJ296" s="141"/>
      <c r="BK296" s="141"/>
      <c r="BL296" s="141"/>
      <c r="BM296" s="141"/>
      <c r="BN296" s="674">
        <f t="shared" si="400"/>
        <v>0</v>
      </c>
      <c r="BO296" s="674">
        <f t="shared" si="570"/>
        <v>0</v>
      </c>
      <c r="BP296" s="674"/>
      <c r="BQ296" s="165" t="s">
        <v>661</v>
      </c>
    </row>
    <row r="297" spans="1:84" x14ac:dyDescent="0.25">
      <c r="A297" s="156">
        <v>2</v>
      </c>
      <c r="B297" s="157" t="s">
        <v>24</v>
      </c>
      <c r="C297" s="176">
        <f>+C298+C303</f>
        <v>3149.0639999999999</v>
      </c>
      <c r="D297" s="176">
        <f>+D298+D303</f>
        <v>32.064</v>
      </c>
      <c r="E297" s="176">
        <f>+E298+E303</f>
        <v>3117</v>
      </c>
      <c r="F297" s="176">
        <f>+F298+F303</f>
        <v>1668.1129999999998</v>
      </c>
      <c r="G297" s="176">
        <f>+G298+G303</f>
        <v>10.227</v>
      </c>
      <c r="H297" s="176">
        <f t="shared" ref="H297:O297" si="578">+H298+H303</f>
        <v>0</v>
      </c>
      <c r="I297" s="176">
        <f t="shared" si="578"/>
        <v>0</v>
      </c>
      <c r="J297" s="176">
        <f t="shared" si="578"/>
        <v>0</v>
      </c>
      <c r="K297" s="176">
        <f t="shared" si="578"/>
        <v>0</v>
      </c>
      <c r="L297" s="176">
        <f t="shared" si="578"/>
        <v>0</v>
      </c>
      <c r="M297" s="176">
        <f t="shared" si="578"/>
        <v>0</v>
      </c>
      <c r="N297" s="176">
        <f t="shared" si="578"/>
        <v>7.125</v>
      </c>
      <c r="O297" s="176">
        <f t="shared" si="578"/>
        <v>0</v>
      </c>
      <c r="P297" s="176">
        <f t="shared" ref="P297:AI297" si="579">+P298+P303</f>
        <v>0</v>
      </c>
      <c r="Q297" s="176">
        <f t="shared" si="579"/>
        <v>3.1019999999999999</v>
      </c>
      <c r="R297" s="176">
        <f t="shared" si="579"/>
        <v>0</v>
      </c>
      <c r="S297" s="176">
        <f t="shared" si="579"/>
        <v>0</v>
      </c>
      <c r="T297" s="176">
        <f>+T298+T303</f>
        <v>0</v>
      </c>
      <c r="U297" s="176">
        <f>+U298+U303</f>
        <v>0</v>
      </c>
      <c r="V297" s="176">
        <f>+V298+V303</f>
        <v>0</v>
      </c>
      <c r="W297" s="176">
        <f>+W298+W303</f>
        <v>0</v>
      </c>
      <c r="X297" s="176">
        <f>+X298+X303</f>
        <v>0</v>
      </c>
      <c r="Y297" s="176">
        <f t="shared" ref="Y297:AG297" si="580">+Y298+Y303</f>
        <v>0</v>
      </c>
      <c r="Z297" s="176">
        <f t="shared" si="580"/>
        <v>0</v>
      </c>
      <c r="AA297" s="176">
        <f t="shared" si="580"/>
        <v>0</v>
      </c>
      <c r="AB297" s="176">
        <f t="shared" si="580"/>
        <v>0</v>
      </c>
      <c r="AC297" s="176">
        <f t="shared" si="580"/>
        <v>0</v>
      </c>
      <c r="AD297" s="176">
        <f t="shared" si="580"/>
        <v>0</v>
      </c>
      <c r="AE297" s="176">
        <f t="shared" si="580"/>
        <v>0</v>
      </c>
      <c r="AF297" s="176">
        <f t="shared" si="580"/>
        <v>0</v>
      </c>
      <c r="AG297" s="176">
        <f t="shared" si="580"/>
        <v>0</v>
      </c>
      <c r="AH297" s="176">
        <f t="shared" si="579"/>
        <v>0</v>
      </c>
      <c r="AI297" s="176">
        <f t="shared" si="579"/>
        <v>1657.886</v>
      </c>
      <c r="AJ297" s="176">
        <f t="shared" ref="AJ297:AQ297" si="581">+AJ298+AJ303</f>
        <v>0</v>
      </c>
      <c r="AK297" s="176">
        <f t="shared" si="581"/>
        <v>0</v>
      </c>
      <c r="AL297" s="176">
        <f t="shared" si="581"/>
        <v>0</v>
      </c>
      <c r="AM297" s="176">
        <f t="shared" si="581"/>
        <v>0</v>
      </c>
      <c r="AN297" s="176">
        <f t="shared" si="581"/>
        <v>0</v>
      </c>
      <c r="AO297" s="176">
        <f t="shared" si="581"/>
        <v>0</v>
      </c>
      <c r="AP297" s="176">
        <f t="shared" si="581"/>
        <v>0</v>
      </c>
      <c r="AQ297" s="176">
        <f t="shared" si="581"/>
        <v>0</v>
      </c>
      <c r="AR297" s="176">
        <f t="shared" ref="AR297:BM297" si="582">+AR298+AR303</f>
        <v>0</v>
      </c>
      <c r="AS297" s="176">
        <f t="shared" si="582"/>
        <v>0</v>
      </c>
      <c r="AT297" s="176">
        <f t="shared" si="582"/>
        <v>0</v>
      </c>
      <c r="AU297" s="176">
        <f t="shared" si="582"/>
        <v>0</v>
      </c>
      <c r="AV297" s="176">
        <f t="shared" si="582"/>
        <v>0</v>
      </c>
      <c r="AW297" s="176">
        <f t="shared" si="582"/>
        <v>947.16800000000001</v>
      </c>
      <c r="AX297" s="176">
        <f t="shared" si="582"/>
        <v>0</v>
      </c>
      <c r="AY297" s="176">
        <f t="shared" si="582"/>
        <v>0</v>
      </c>
      <c r="AZ297" s="176">
        <f t="shared" si="582"/>
        <v>0</v>
      </c>
      <c r="BA297" s="176">
        <f t="shared" si="582"/>
        <v>0</v>
      </c>
      <c r="BB297" s="176">
        <f t="shared" si="582"/>
        <v>0</v>
      </c>
      <c r="BC297" s="176">
        <f t="shared" ref="BC297:BL297" si="583">+BC298+BC303</f>
        <v>566.4</v>
      </c>
      <c r="BD297" s="176">
        <f t="shared" si="583"/>
        <v>0</v>
      </c>
      <c r="BE297" s="176">
        <f t="shared" si="583"/>
        <v>0</v>
      </c>
      <c r="BF297" s="176">
        <f t="shared" si="583"/>
        <v>0</v>
      </c>
      <c r="BG297" s="176">
        <f t="shared" si="583"/>
        <v>0</v>
      </c>
      <c r="BH297" s="176">
        <f t="shared" si="583"/>
        <v>144.31799999999998</v>
      </c>
      <c r="BI297" s="176">
        <f t="shared" si="583"/>
        <v>0</v>
      </c>
      <c r="BJ297" s="176">
        <f t="shared" si="583"/>
        <v>0</v>
      </c>
      <c r="BK297" s="176">
        <f t="shared" si="583"/>
        <v>0</v>
      </c>
      <c r="BL297" s="176">
        <f t="shared" si="583"/>
        <v>0</v>
      </c>
      <c r="BM297" s="176">
        <f t="shared" si="582"/>
        <v>0</v>
      </c>
      <c r="BN297" s="675">
        <f t="shared" si="400"/>
        <v>52.97170841875554</v>
      </c>
      <c r="BO297" s="675">
        <f t="shared" si="570"/>
        <v>31.895583832335326</v>
      </c>
      <c r="BP297" s="675">
        <f t="shared" si="401"/>
        <v>53.188514597369263</v>
      </c>
      <c r="BQ297" s="165"/>
    </row>
    <row r="298" spans="1:84" x14ac:dyDescent="0.25">
      <c r="A298" s="186" t="s">
        <v>6</v>
      </c>
      <c r="B298" s="158" t="s">
        <v>94</v>
      </c>
      <c r="C298" s="176">
        <f t="shared" ref="C298:I298" si="584">SUM(C299:C302)</f>
        <v>652.06399999999996</v>
      </c>
      <c r="D298" s="176">
        <f t="shared" si="584"/>
        <v>32.064</v>
      </c>
      <c r="E298" s="176">
        <f t="shared" si="584"/>
        <v>620</v>
      </c>
      <c r="F298" s="176">
        <f t="shared" si="584"/>
        <v>621.97799999999995</v>
      </c>
      <c r="G298" s="176">
        <f t="shared" si="584"/>
        <v>10.227</v>
      </c>
      <c r="H298" s="176">
        <f t="shared" si="584"/>
        <v>0</v>
      </c>
      <c r="I298" s="176">
        <f t="shared" si="584"/>
        <v>0</v>
      </c>
      <c r="J298" s="176">
        <f t="shared" ref="J298:O298" si="585">SUM(J299:J302)</f>
        <v>0</v>
      </c>
      <c r="K298" s="176">
        <f t="shared" si="585"/>
        <v>0</v>
      </c>
      <c r="L298" s="176">
        <f t="shared" si="585"/>
        <v>0</v>
      </c>
      <c r="M298" s="176">
        <f t="shared" si="585"/>
        <v>0</v>
      </c>
      <c r="N298" s="176">
        <f t="shared" si="585"/>
        <v>7.125</v>
      </c>
      <c r="O298" s="176">
        <f t="shared" si="585"/>
        <v>0</v>
      </c>
      <c r="P298" s="176">
        <f t="shared" ref="P298:AK298" si="586">SUM(P299:P302)</f>
        <v>0</v>
      </c>
      <c r="Q298" s="176">
        <f t="shared" si="586"/>
        <v>3.1019999999999999</v>
      </c>
      <c r="R298" s="176">
        <f t="shared" ref="R298:AG298" si="587">SUM(R299:R302)</f>
        <v>0</v>
      </c>
      <c r="S298" s="176">
        <f t="shared" si="587"/>
        <v>0</v>
      </c>
      <c r="T298" s="176">
        <f t="shared" si="587"/>
        <v>0</v>
      </c>
      <c r="U298" s="176">
        <f t="shared" si="587"/>
        <v>0</v>
      </c>
      <c r="V298" s="176">
        <f t="shared" si="587"/>
        <v>0</v>
      </c>
      <c r="W298" s="176">
        <f t="shared" si="587"/>
        <v>0</v>
      </c>
      <c r="X298" s="176">
        <f t="shared" si="587"/>
        <v>0</v>
      </c>
      <c r="Y298" s="176">
        <f t="shared" si="587"/>
        <v>0</v>
      </c>
      <c r="Z298" s="176">
        <f t="shared" si="587"/>
        <v>0</v>
      </c>
      <c r="AA298" s="176">
        <f t="shared" si="587"/>
        <v>0</v>
      </c>
      <c r="AB298" s="176">
        <f t="shared" si="587"/>
        <v>0</v>
      </c>
      <c r="AC298" s="176">
        <f t="shared" si="587"/>
        <v>0</v>
      </c>
      <c r="AD298" s="176">
        <f t="shared" si="587"/>
        <v>0</v>
      </c>
      <c r="AE298" s="176">
        <f t="shared" si="587"/>
        <v>0</v>
      </c>
      <c r="AF298" s="176">
        <f t="shared" si="587"/>
        <v>0</v>
      </c>
      <c r="AG298" s="176">
        <f t="shared" si="587"/>
        <v>0</v>
      </c>
      <c r="AH298" s="176">
        <f t="shared" si="586"/>
        <v>0</v>
      </c>
      <c r="AI298" s="176">
        <f t="shared" si="586"/>
        <v>611.75099999999998</v>
      </c>
      <c r="AJ298" s="176">
        <f t="shared" si="586"/>
        <v>0</v>
      </c>
      <c r="AK298" s="176">
        <f t="shared" si="586"/>
        <v>0</v>
      </c>
      <c r="AL298" s="176">
        <f t="shared" ref="AL298:AQ298" si="588">SUM(AL299:AL302)</f>
        <v>0</v>
      </c>
      <c r="AM298" s="176">
        <f t="shared" si="588"/>
        <v>0</v>
      </c>
      <c r="AN298" s="176">
        <f t="shared" si="588"/>
        <v>0</v>
      </c>
      <c r="AO298" s="176">
        <f t="shared" si="588"/>
        <v>0</v>
      </c>
      <c r="AP298" s="176">
        <f t="shared" si="588"/>
        <v>0</v>
      </c>
      <c r="AQ298" s="176">
        <f t="shared" si="588"/>
        <v>0</v>
      </c>
      <c r="AR298" s="176">
        <f t="shared" ref="AR298:BM298" si="589">SUM(AR299:AR302)</f>
        <v>0</v>
      </c>
      <c r="AS298" s="176">
        <f t="shared" si="589"/>
        <v>0</v>
      </c>
      <c r="AT298" s="176">
        <f t="shared" si="589"/>
        <v>0</v>
      </c>
      <c r="AU298" s="176">
        <f t="shared" si="589"/>
        <v>0</v>
      </c>
      <c r="AV298" s="176">
        <f t="shared" si="589"/>
        <v>0</v>
      </c>
      <c r="AW298" s="176">
        <f t="shared" si="589"/>
        <v>0</v>
      </c>
      <c r="AX298" s="176">
        <f t="shared" si="589"/>
        <v>0</v>
      </c>
      <c r="AY298" s="176">
        <f t="shared" si="589"/>
        <v>0</v>
      </c>
      <c r="AZ298" s="176">
        <f t="shared" si="589"/>
        <v>0</v>
      </c>
      <c r="BA298" s="176">
        <f t="shared" si="589"/>
        <v>0</v>
      </c>
      <c r="BB298" s="176">
        <f t="shared" si="589"/>
        <v>0</v>
      </c>
      <c r="BC298" s="176">
        <f t="shared" ref="BC298:BL298" si="590">SUM(BC299:BC302)</f>
        <v>542.80200000000002</v>
      </c>
      <c r="BD298" s="176">
        <f t="shared" si="590"/>
        <v>0</v>
      </c>
      <c r="BE298" s="176">
        <f t="shared" si="590"/>
        <v>0</v>
      </c>
      <c r="BF298" s="176">
        <f t="shared" si="590"/>
        <v>0</v>
      </c>
      <c r="BG298" s="176">
        <f t="shared" si="590"/>
        <v>0</v>
      </c>
      <c r="BH298" s="176">
        <f t="shared" si="590"/>
        <v>68.948999999999998</v>
      </c>
      <c r="BI298" s="176">
        <f t="shared" si="590"/>
        <v>0</v>
      </c>
      <c r="BJ298" s="176">
        <f t="shared" si="590"/>
        <v>0</v>
      </c>
      <c r="BK298" s="176">
        <f t="shared" si="590"/>
        <v>0</v>
      </c>
      <c r="BL298" s="176">
        <f t="shared" si="590"/>
        <v>0</v>
      </c>
      <c r="BM298" s="176">
        <f t="shared" si="589"/>
        <v>0</v>
      </c>
      <c r="BN298" s="675">
        <f t="shared" si="400"/>
        <v>95.386035726554439</v>
      </c>
      <c r="BO298" s="675">
        <f t="shared" si="570"/>
        <v>31.895583832335326</v>
      </c>
      <c r="BP298" s="675">
        <f t="shared" si="401"/>
        <v>98.669516129032246</v>
      </c>
      <c r="BQ298" s="165"/>
    </row>
    <row r="299" spans="1:84" s="25" customFormat="1" ht="30" x14ac:dyDescent="0.25">
      <c r="A299" s="628">
        <v>1</v>
      </c>
      <c r="B299" s="632" t="s">
        <v>380</v>
      </c>
      <c r="C299" s="148">
        <f>+D299+E299</f>
        <v>9.4380000000000006</v>
      </c>
      <c r="D299" s="630">
        <v>9.4380000000000006</v>
      </c>
      <c r="E299" s="630"/>
      <c r="F299" s="382">
        <f>+G299+AI299</f>
        <v>7.125</v>
      </c>
      <c r="G299" s="382">
        <f>SUM(H299:AH299)</f>
        <v>7.125</v>
      </c>
      <c r="H299" s="361"/>
      <c r="I299" s="361"/>
      <c r="J299" s="361"/>
      <c r="K299" s="361"/>
      <c r="L299" s="361"/>
      <c r="M299" s="361"/>
      <c r="N299" s="361">
        <v>7.125</v>
      </c>
      <c r="O299" s="361"/>
      <c r="P299" s="361"/>
      <c r="Q299" s="361"/>
      <c r="R299" s="361"/>
      <c r="S299" s="361"/>
      <c r="T299" s="361"/>
      <c r="U299" s="361"/>
      <c r="V299" s="361"/>
      <c r="W299" s="361"/>
      <c r="X299" s="361"/>
      <c r="Y299" s="361"/>
      <c r="Z299" s="361"/>
      <c r="AA299" s="361"/>
      <c r="AB299" s="361"/>
      <c r="AC299" s="361"/>
      <c r="AD299" s="361"/>
      <c r="AE299" s="361"/>
      <c r="AF299" s="361"/>
      <c r="AG299" s="361"/>
      <c r="AH299" s="361"/>
      <c r="AI299" s="382">
        <f>SUM(AJ299:BM299)</f>
        <v>0</v>
      </c>
      <c r="AJ299" s="361"/>
      <c r="AK299" s="361"/>
      <c r="AL299" s="361"/>
      <c r="AM299" s="361"/>
      <c r="AN299" s="361"/>
      <c r="AO299" s="361"/>
      <c r="AP299" s="361"/>
      <c r="AQ299" s="361"/>
      <c r="AR299" s="361"/>
      <c r="AS299" s="361"/>
      <c r="AT299" s="361"/>
      <c r="AU299" s="361"/>
      <c r="AV299" s="361"/>
      <c r="AW299" s="361"/>
      <c r="AX299" s="361"/>
      <c r="AY299" s="361"/>
      <c r="AZ299" s="361"/>
      <c r="BA299" s="361"/>
      <c r="BB299" s="361"/>
      <c r="BC299" s="361"/>
      <c r="BD299" s="361"/>
      <c r="BE299" s="361"/>
      <c r="BF299" s="361"/>
      <c r="BG299" s="361"/>
      <c r="BH299" s="361"/>
      <c r="BI299" s="361"/>
      <c r="BJ299" s="361"/>
      <c r="BK299" s="361"/>
      <c r="BL299" s="361"/>
      <c r="BM299" s="361"/>
      <c r="BN299" s="725">
        <f t="shared" si="400"/>
        <v>75.492689129052764</v>
      </c>
      <c r="BO299" s="725">
        <f t="shared" si="570"/>
        <v>75.492689129052764</v>
      </c>
      <c r="BP299" s="725"/>
      <c r="BQ299" s="631"/>
      <c r="BR299" s="604"/>
      <c r="BS299" s="604"/>
      <c r="BT299" s="604"/>
      <c r="BU299" s="604"/>
      <c r="BV299" s="604"/>
      <c r="BW299" s="604"/>
      <c r="BX299" s="604"/>
      <c r="BY299" s="604"/>
      <c r="BZ299" s="604"/>
      <c r="CA299" s="604"/>
      <c r="CB299" s="604"/>
      <c r="CC299" s="604"/>
      <c r="CD299" s="604"/>
      <c r="CE299" s="604"/>
      <c r="CF299" s="604"/>
    </row>
    <row r="300" spans="1:84" s="25" customFormat="1" x14ac:dyDescent="0.25">
      <c r="A300" s="628">
        <v>2</v>
      </c>
      <c r="B300" s="632" t="s">
        <v>381</v>
      </c>
      <c r="C300" s="148">
        <f>+D300+E300</f>
        <v>10.029999999999999</v>
      </c>
      <c r="D300" s="630">
        <v>10.029999999999999</v>
      </c>
      <c r="E300" s="630"/>
      <c r="F300" s="382">
        <f>+G300+AI300</f>
        <v>1.5509999999999999</v>
      </c>
      <c r="G300" s="382">
        <f>SUM(H300:AH300)</f>
        <v>1.5509999999999999</v>
      </c>
      <c r="H300" s="361"/>
      <c r="I300" s="361"/>
      <c r="J300" s="361"/>
      <c r="K300" s="361"/>
      <c r="L300" s="361"/>
      <c r="M300" s="361"/>
      <c r="N300" s="361"/>
      <c r="O300" s="361"/>
      <c r="P300" s="361"/>
      <c r="Q300" s="361">
        <v>1.5509999999999999</v>
      </c>
      <c r="R300" s="361"/>
      <c r="S300" s="361"/>
      <c r="T300" s="361"/>
      <c r="U300" s="361"/>
      <c r="V300" s="361"/>
      <c r="W300" s="361"/>
      <c r="X300" s="361"/>
      <c r="Y300" s="361"/>
      <c r="Z300" s="361"/>
      <c r="AA300" s="361"/>
      <c r="AB300" s="361"/>
      <c r="AC300" s="361"/>
      <c r="AD300" s="361"/>
      <c r="AE300" s="361"/>
      <c r="AF300" s="361"/>
      <c r="AG300" s="361"/>
      <c r="AH300" s="361"/>
      <c r="AI300" s="382">
        <f>SUM(AJ300:BM300)</f>
        <v>0</v>
      </c>
      <c r="AJ300" s="361"/>
      <c r="AK300" s="361"/>
      <c r="AL300" s="361"/>
      <c r="AM300" s="361"/>
      <c r="AN300" s="361"/>
      <c r="AO300" s="361"/>
      <c r="AP300" s="361"/>
      <c r="AQ300" s="361"/>
      <c r="AR300" s="361"/>
      <c r="AS300" s="361"/>
      <c r="AT300" s="361"/>
      <c r="AU300" s="361"/>
      <c r="AV300" s="361"/>
      <c r="AW300" s="361"/>
      <c r="AX300" s="361"/>
      <c r="AY300" s="361"/>
      <c r="AZ300" s="361"/>
      <c r="BA300" s="361"/>
      <c r="BB300" s="361"/>
      <c r="BC300" s="361"/>
      <c r="BD300" s="361"/>
      <c r="BE300" s="361"/>
      <c r="BF300" s="361"/>
      <c r="BG300" s="361"/>
      <c r="BH300" s="361"/>
      <c r="BI300" s="361"/>
      <c r="BJ300" s="361"/>
      <c r="BK300" s="361"/>
      <c r="BL300" s="361"/>
      <c r="BM300" s="361"/>
      <c r="BN300" s="725">
        <f t="shared" si="400"/>
        <v>15.463609172482554</v>
      </c>
      <c r="BO300" s="725">
        <f t="shared" si="570"/>
        <v>15.463609172482554</v>
      </c>
      <c r="BP300" s="725"/>
      <c r="BQ300" s="631"/>
      <c r="BR300" s="604"/>
      <c r="BS300" s="604"/>
      <c r="BT300" s="604"/>
      <c r="BU300" s="604"/>
      <c r="BV300" s="604"/>
      <c r="BW300" s="604"/>
      <c r="BX300" s="604"/>
      <c r="BY300" s="604"/>
      <c r="BZ300" s="604"/>
      <c r="CA300" s="604"/>
      <c r="CB300" s="604"/>
      <c r="CC300" s="604"/>
      <c r="CD300" s="604"/>
      <c r="CE300" s="604"/>
      <c r="CF300" s="604"/>
    </row>
    <row r="301" spans="1:84" s="25" customFormat="1" ht="30" x14ac:dyDescent="0.25">
      <c r="A301" s="628">
        <v>3</v>
      </c>
      <c r="B301" s="632" t="s">
        <v>382</v>
      </c>
      <c r="C301" s="148">
        <f>+D301+E301</f>
        <v>12.596</v>
      </c>
      <c r="D301" s="630">
        <v>12.596</v>
      </c>
      <c r="E301" s="630"/>
      <c r="F301" s="382">
        <f>+G301+AI301</f>
        <v>1.5509999999999999</v>
      </c>
      <c r="G301" s="382">
        <f>SUM(H301:AH301)</f>
        <v>1.5509999999999999</v>
      </c>
      <c r="H301" s="361"/>
      <c r="I301" s="361"/>
      <c r="J301" s="361"/>
      <c r="K301" s="361"/>
      <c r="L301" s="361"/>
      <c r="M301" s="361"/>
      <c r="N301" s="361"/>
      <c r="O301" s="361"/>
      <c r="P301" s="361"/>
      <c r="Q301" s="361">
        <v>1.5509999999999999</v>
      </c>
      <c r="R301" s="361"/>
      <c r="S301" s="361"/>
      <c r="T301" s="361"/>
      <c r="U301" s="361"/>
      <c r="V301" s="361"/>
      <c r="W301" s="361"/>
      <c r="X301" s="361"/>
      <c r="Y301" s="361"/>
      <c r="Z301" s="361"/>
      <c r="AA301" s="361"/>
      <c r="AB301" s="361"/>
      <c r="AC301" s="361"/>
      <c r="AD301" s="361"/>
      <c r="AE301" s="361"/>
      <c r="AF301" s="361"/>
      <c r="AG301" s="361"/>
      <c r="AH301" s="361"/>
      <c r="AI301" s="382">
        <f>SUM(AJ301:BM301)</f>
        <v>0</v>
      </c>
      <c r="AJ301" s="361"/>
      <c r="AK301" s="361"/>
      <c r="AL301" s="361"/>
      <c r="AM301" s="361"/>
      <c r="AN301" s="361"/>
      <c r="AO301" s="361"/>
      <c r="AP301" s="361"/>
      <c r="AQ301" s="361"/>
      <c r="AR301" s="361"/>
      <c r="AS301" s="361"/>
      <c r="AT301" s="361"/>
      <c r="AU301" s="361"/>
      <c r="AV301" s="361"/>
      <c r="AW301" s="361"/>
      <c r="AX301" s="361"/>
      <c r="AY301" s="361"/>
      <c r="AZ301" s="361"/>
      <c r="BA301" s="361"/>
      <c r="BB301" s="361"/>
      <c r="BC301" s="361"/>
      <c r="BD301" s="361"/>
      <c r="BE301" s="361"/>
      <c r="BF301" s="361"/>
      <c r="BG301" s="361"/>
      <c r="BH301" s="361"/>
      <c r="BI301" s="361"/>
      <c r="BJ301" s="361"/>
      <c r="BK301" s="361"/>
      <c r="BL301" s="361"/>
      <c r="BM301" s="361"/>
      <c r="BN301" s="725">
        <f t="shared" si="400"/>
        <v>12.313432835820896</v>
      </c>
      <c r="BO301" s="725">
        <f t="shared" si="570"/>
        <v>12.313432835820896</v>
      </c>
      <c r="BP301" s="725"/>
      <c r="BQ301" s="631"/>
      <c r="BR301" s="604"/>
      <c r="BS301" s="604"/>
      <c r="BT301" s="604"/>
      <c r="BU301" s="604"/>
      <c r="BV301" s="604"/>
      <c r="BW301" s="604"/>
      <c r="BX301" s="604"/>
      <c r="BY301" s="604"/>
      <c r="BZ301" s="604"/>
      <c r="CA301" s="604"/>
      <c r="CB301" s="604"/>
      <c r="CC301" s="604"/>
      <c r="CD301" s="604"/>
      <c r="CE301" s="604"/>
      <c r="CF301" s="604"/>
    </row>
    <row r="302" spans="1:84" x14ac:dyDescent="0.25">
      <c r="A302" s="741">
        <v>4</v>
      </c>
      <c r="B302" s="284" t="s">
        <v>397</v>
      </c>
      <c r="C302" s="140">
        <f>+D302+E302</f>
        <v>620</v>
      </c>
      <c r="D302" s="256"/>
      <c r="E302" s="256">
        <v>620</v>
      </c>
      <c r="F302" s="145">
        <f>+G302+AI302</f>
        <v>611.75099999999998</v>
      </c>
      <c r="G302" s="145">
        <f>SUM(H302:AH302)</f>
        <v>0</v>
      </c>
      <c r="H302" s="141"/>
      <c r="I302" s="141"/>
      <c r="J302" s="141"/>
      <c r="K302" s="141"/>
      <c r="L302" s="141"/>
      <c r="M302" s="141"/>
      <c r="N302" s="141"/>
      <c r="O302" s="141"/>
      <c r="P302" s="141"/>
      <c r="Q302" s="141"/>
      <c r="R302" s="141"/>
      <c r="S302" s="141"/>
      <c r="T302" s="141"/>
      <c r="U302" s="141"/>
      <c r="V302" s="141"/>
      <c r="W302" s="141"/>
      <c r="X302" s="141"/>
      <c r="Y302" s="141"/>
      <c r="Z302" s="141"/>
      <c r="AA302" s="141"/>
      <c r="AB302" s="141"/>
      <c r="AC302" s="141"/>
      <c r="AD302" s="141"/>
      <c r="AE302" s="141"/>
      <c r="AF302" s="141"/>
      <c r="AG302" s="141"/>
      <c r="AH302" s="141"/>
      <c r="AI302" s="145">
        <f>SUM(AJ302:BM302)</f>
        <v>611.75099999999998</v>
      </c>
      <c r="AJ302" s="141"/>
      <c r="AK302" s="141"/>
      <c r="AL302" s="141"/>
      <c r="AM302" s="141"/>
      <c r="AN302" s="141"/>
      <c r="AO302" s="141"/>
      <c r="AP302" s="141"/>
      <c r="AQ302" s="141"/>
      <c r="AR302" s="141"/>
      <c r="AS302" s="141"/>
      <c r="AT302" s="141"/>
      <c r="AU302" s="141"/>
      <c r="AV302" s="141"/>
      <c r="AW302" s="141"/>
      <c r="AX302" s="141"/>
      <c r="AY302" s="141"/>
      <c r="AZ302" s="141"/>
      <c r="BA302" s="141"/>
      <c r="BB302" s="141"/>
      <c r="BC302" s="141">
        <v>542.80200000000002</v>
      </c>
      <c r="BD302" s="141"/>
      <c r="BE302" s="141"/>
      <c r="BF302" s="141"/>
      <c r="BG302" s="141"/>
      <c r="BH302" s="141">
        <v>68.948999999999998</v>
      </c>
      <c r="BI302" s="141"/>
      <c r="BJ302" s="141"/>
      <c r="BK302" s="141"/>
      <c r="BL302" s="141"/>
      <c r="BM302" s="141"/>
      <c r="BN302" s="674">
        <f t="shared" si="400"/>
        <v>98.669516129032246</v>
      </c>
      <c r="BO302" s="674"/>
      <c r="BP302" s="674">
        <f t="shared" si="401"/>
        <v>98.669516129032246</v>
      </c>
      <c r="BQ302" s="165"/>
    </row>
    <row r="303" spans="1:84" x14ac:dyDescent="0.25">
      <c r="A303" s="170" t="s">
        <v>6</v>
      </c>
      <c r="B303" s="168" t="s">
        <v>27</v>
      </c>
      <c r="C303" s="176">
        <f t="shared" ref="C303:H303" si="591">SUM(C304:C308)</f>
        <v>2497</v>
      </c>
      <c r="D303" s="176">
        <f t="shared" si="591"/>
        <v>0</v>
      </c>
      <c r="E303" s="176">
        <f t="shared" si="591"/>
        <v>2497</v>
      </c>
      <c r="F303" s="176">
        <f t="shared" si="591"/>
        <v>1046.135</v>
      </c>
      <c r="G303" s="176">
        <f t="shared" si="591"/>
        <v>0</v>
      </c>
      <c r="H303" s="176">
        <f t="shared" si="591"/>
        <v>0</v>
      </c>
      <c r="I303" s="176">
        <f t="shared" ref="I303:O303" si="592">SUM(I304:I308)</f>
        <v>0</v>
      </c>
      <c r="J303" s="176">
        <f t="shared" si="592"/>
        <v>0</v>
      </c>
      <c r="K303" s="176">
        <f t="shared" si="592"/>
        <v>0</v>
      </c>
      <c r="L303" s="176">
        <f t="shared" si="592"/>
        <v>0</v>
      </c>
      <c r="M303" s="176">
        <f t="shared" si="592"/>
        <v>0</v>
      </c>
      <c r="N303" s="176">
        <f t="shared" si="592"/>
        <v>0</v>
      </c>
      <c r="O303" s="176">
        <f t="shared" si="592"/>
        <v>0</v>
      </c>
      <c r="P303" s="176">
        <f t="shared" ref="P303:AJ303" si="593">SUM(P304:P308)</f>
        <v>0</v>
      </c>
      <c r="Q303" s="176">
        <f t="shared" si="593"/>
        <v>0</v>
      </c>
      <c r="R303" s="176">
        <f t="shared" si="593"/>
        <v>0</v>
      </c>
      <c r="S303" s="176">
        <f t="shared" ref="S303:AG303" si="594">SUM(S304:S308)</f>
        <v>0</v>
      </c>
      <c r="T303" s="176">
        <f t="shared" si="594"/>
        <v>0</v>
      </c>
      <c r="U303" s="176">
        <f t="shared" si="594"/>
        <v>0</v>
      </c>
      <c r="V303" s="176">
        <f t="shared" si="594"/>
        <v>0</v>
      </c>
      <c r="W303" s="176">
        <f t="shared" si="594"/>
        <v>0</v>
      </c>
      <c r="X303" s="176">
        <f t="shared" si="594"/>
        <v>0</v>
      </c>
      <c r="Y303" s="176">
        <f t="shared" si="594"/>
        <v>0</v>
      </c>
      <c r="Z303" s="176">
        <f t="shared" si="594"/>
        <v>0</v>
      </c>
      <c r="AA303" s="176">
        <f t="shared" si="594"/>
        <v>0</v>
      </c>
      <c r="AB303" s="176">
        <f t="shared" si="594"/>
        <v>0</v>
      </c>
      <c r="AC303" s="176">
        <f t="shared" si="594"/>
        <v>0</v>
      </c>
      <c r="AD303" s="176">
        <f t="shared" si="594"/>
        <v>0</v>
      </c>
      <c r="AE303" s="176">
        <f t="shared" si="594"/>
        <v>0</v>
      </c>
      <c r="AF303" s="176">
        <f t="shared" si="594"/>
        <v>0</v>
      </c>
      <c r="AG303" s="176">
        <f t="shared" si="594"/>
        <v>0</v>
      </c>
      <c r="AH303" s="176">
        <f t="shared" si="593"/>
        <v>0</v>
      </c>
      <c r="AI303" s="176">
        <f t="shared" si="593"/>
        <v>1046.135</v>
      </c>
      <c r="AJ303" s="176">
        <f t="shared" si="593"/>
        <v>0</v>
      </c>
      <c r="AK303" s="176">
        <f t="shared" ref="AK303:AQ303" si="595">SUM(AK304:AK308)</f>
        <v>0</v>
      </c>
      <c r="AL303" s="176">
        <f t="shared" si="595"/>
        <v>0</v>
      </c>
      <c r="AM303" s="176">
        <f t="shared" si="595"/>
        <v>0</v>
      </c>
      <c r="AN303" s="176">
        <f t="shared" si="595"/>
        <v>0</v>
      </c>
      <c r="AO303" s="176">
        <f t="shared" si="595"/>
        <v>0</v>
      </c>
      <c r="AP303" s="176">
        <f t="shared" si="595"/>
        <v>0</v>
      </c>
      <c r="AQ303" s="176">
        <f t="shared" si="595"/>
        <v>0</v>
      </c>
      <c r="AR303" s="176">
        <f t="shared" ref="AR303:BM303" si="596">SUM(AR304:AR308)</f>
        <v>0</v>
      </c>
      <c r="AS303" s="176">
        <f t="shared" si="596"/>
        <v>0</v>
      </c>
      <c r="AT303" s="176">
        <f t="shared" si="596"/>
        <v>0</v>
      </c>
      <c r="AU303" s="176">
        <f t="shared" si="596"/>
        <v>0</v>
      </c>
      <c r="AV303" s="176">
        <f t="shared" si="596"/>
        <v>0</v>
      </c>
      <c r="AW303" s="176">
        <f t="shared" si="596"/>
        <v>947.16800000000001</v>
      </c>
      <c r="AX303" s="176">
        <f t="shared" si="596"/>
        <v>0</v>
      </c>
      <c r="AY303" s="176">
        <f t="shared" si="596"/>
        <v>0</v>
      </c>
      <c r="AZ303" s="176">
        <f t="shared" si="596"/>
        <v>0</v>
      </c>
      <c r="BA303" s="176">
        <f t="shared" si="596"/>
        <v>0</v>
      </c>
      <c r="BB303" s="176">
        <f t="shared" si="596"/>
        <v>0</v>
      </c>
      <c r="BC303" s="176">
        <f t="shared" ref="BC303:BL303" si="597">SUM(BC304:BC308)</f>
        <v>23.597999999999999</v>
      </c>
      <c r="BD303" s="176">
        <f t="shared" si="597"/>
        <v>0</v>
      </c>
      <c r="BE303" s="176">
        <f t="shared" si="597"/>
        <v>0</v>
      </c>
      <c r="BF303" s="176">
        <f t="shared" si="597"/>
        <v>0</v>
      </c>
      <c r="BG303" s="176">
        <f t="shared" si="597"/>
        <v>0</v>
      </c>
      <c r="BH303" s="176">
        <f t="shared" si="597"/>
        <v>75.369</v>
      </c>
      <c r="BI303" s="176">
        <f t="shared" si="597"/>
        <v>0</v>
      </c>
      <c r="BJ303" s="176">
        <f t="shared" si="597"/>
        <v>0</v>
      </c>
      <c r="BK303" s="176">
        <f t="shared" si="597"/>
        <v>0</v>
      </c>
      <c r="BL303" s="176">
        <f t="shared" si="597"/>
        <v>0</v>
      </c>
      <c r="BM303" s="176">
        <f t="shared" si="596"/>
        <v>0</v>
      </c>
      <c r="BN303" s="675">
        <f t="shared" si="400"/>
        <v>41.895674809771727</v>
      </c>
      <c r="BO303" s="675"/>
      <c r="BP303" s="675">
        <f t="shared" si="401"/>
        <v>41.895674809771727</v>
      </c>
      <c r="BQ303" s="165"/>
    </row>
    <row r="304" spans="1:84" x14ac:dyDescent="0.25">
      <c r="A304" s="741">
        <v>1</v>
      </c>
      <c r="B304" s="286" t="s">
        <v>395</v>
      </c>
      <c r="C304" s="140">
        <f>+D304+E304</f>
        <v>1072</v>
      </c>
      <c r="D304" s="256"/>
      <c r="E304" s="322">
        <v>1072</v>
      </c>
      <c r="F304" s="145">
        <f>+G304+AI304</f>
        <v>1046.135</v>
      </c>
      <c r="G304" s="145">
        <f>SUM(H304:AH304)</f>
        <v>0</v>
      </c>
      <c r="H304" s="141"/>
      <c r="I304" s="141"/>
      <c r="J304" s="141"/>
      <c r="K304" s="141"/>
      <c r="L304" s="141"/>
      <c r="M304" s="141"/>
      <c r="N304" s="141"/>
      <c r="O304" s="141"/>
      <c r="P304" s="141"/>
      <c r="Q304" s="141"/>
      <c r="R304" s="141"/>
      <c r="S304" s="141"/>
      <c r="T304" s="141"/>
      <c r="U304" s="141"/>
      <c r="V304" s="141"/>
      <c r="W304" s="141"/>
      <c r="X304" s="141"/>
      <c r="Y304" s="141"/>
      <c r="Z304" s="141"/>
      <c r="AA304" s="141"/>
      <c r="AB304" s="141"/>
      <c r="AC304" s="141"/>
      <c r="AD304" s="141"/>
      <c r="AE304" s="141"/>
      <c r="AF304" s="141"/>
      <c r="AG304" s="141"/>
      <c r="AH304" s="141"/>
      <c r="AI304" s="145">
        <f>SUM(AJ304:BM304)</f>
        <v>1046.135</v>
      </c>
      <c r="AJ304" s="141"/>
      <c r="AK304" s="141"/>
      <c r="AL304" s="141"/>
      <c r="AM304" s="141"/>
      <c r="AN304" s="141"/>
      <c r="AO304" s="141"/>
      <c r="AP304" s="141"/>
      <c r="AQ304" s="141"/>
      <c r="AR304" s="141"/>
      <c r="AS304" s="141"/>
      <c r="AT304" s="141"/>
      <c r="AU304" s="141"/>
      <c r="AV304" s="141"/>
      <c r="AW304" s="141">
        <v>947.16800000000001</v>
      </c>
      <c r="AX304" s="141"/>
      <c r="AY304" s="141"/>
      <c r="AZ304" s="141"/>
      <c r="BA304" s="141"/>
      <c r="BB304" s="141"/>
      <c r="BC304" s="141">
        <v>23.597999999999999</v>
      </c>
      <c r="BD304" s="141"/>
      <c r="BE304" s="141"/>
      <c r="BF304" s="141"/>
      <c r="BG304" s="141"/>
      <c r="BH304" s="141">
        <v>75.369</v>
      </c>
      <c r="BI304" s="141"/>
      <c r="BJ304" s="141"/>
      <c r="BK304" s="141"/>
      <c r="BL304" s="141"/>
      <c r="BM304" s="141"/>
      <c r="BN304" s="674">
        <f t="shared" si="400"/>
        <v>97.587220149253724</v>
      </c>
      <c r="BO304" s="674"/>
      <c r="BP304" s="674">
        <f t="shared" si="401"/>
        <v>97.587220149253724</v>
      </c>
      <c r="BQ304" s="160"/>
    </row>
    <row r="305" spans="1:84" s="24" customFormat="1" ht="30" x14ac:dyDescent="0.25">
      <c r="A305" s="514">
        <v>2</v>
      </c>
      <c r="B305" s="515" t="s">
        <v>383</v>
      </c>
      <c r="C305" s="427">
        <f>+D305+E305</f>
        <v>474</v>
      </c>
      <c r="D305" s="516"/>
      <c r="E305" s="517">
        <v>474</v>
      </c>
      <c r="F305" s="429">
        <f>+G305+AI305</f>
        <v>0</v>
      </c>
      <c r="G305" s="429">
        <f>SUM(H305:AH305)</f>
        <v>0</v>
      </c>
      <c r="H305" s="458"/>
      <c r="I305" s="458"/>
      <c r="J305" s="458"/>
      <c r="K305" s="458"/>
      <c r="L305" s="458"/>
      <c r="M305" s="458"/>
      <c r="N305" s="458"/>
      <c r="O305" s="458"/>
      <c r="P305" s="458"/>
      <c r="Q305" s="458"/>
      <c r="R305" s="458"/>
      <c r="S305" s="458"/>
      <c r="T305" s="458"/>
      <c r="U305" s="458"/>
      <c r="V305" s="458"/>
      <c r="W305" s="458"/>
      <c r="X305" s="458"/>
      <c r="Y305" s="458"/>
      <c r="Z305" s="458"/>
      <c r="AA305" s="458"/>
      <c r="AB305" s="458"/>
      <c r="AC305" s="458"/>
      <c r="AD305" s="458"/>
      <c r="AE305" s="458"/>
      <c r="AF305" s="458"/>
      <c r="AG305" s="458"/>
      <c r="AH305" s="458"/>
      <c r="AI305" s="429">
        <f>SUM(AJ305:BM305)</f>
        <v>0</v>
      </c>
      <c r="AJ305" s="458"/>
      <c r="AK305" s="458"/>
      <c r="AL305" s="458"/>
      <c r="AM305" s="458"/>
      <c r="AN305" s="458"/>
      <c r="AO305" s="458"/>
      <c r="AP305" s="458"/>
      <c r="AQ305" s="458"/>
      <c r="AR305" s="458"/>
      <c r="AS305" s="458"/>
      <c r="AT305" s="458"/>
      <c r="AU305" s="458"/>
      <c r="AV305" s="458"/>
      <c r="AW305" s="458"/>
      <c r="AX305" s="458"/>
      <c r="AY305" s="458"/>
      <c r="AZ305" s="458"/>
      <c r="BA305" s="458"/>
      <c r="BB305" s="458"/>
      <c r="BC305" s="458"/>
      <c r="BD305" s="458"/>
      <c r="BE305" s="458"/>
      <c r="BF305" s="458"/>
      <c r="BG305" s="458"/>
      <c r="BH305" s="458"/>
      <c r="BI305" s="458"/>
      <c r="BJ305" s="458"/>
      <c r="BK305" s="458"/>
      <c r="BL305" s="458"/>
      <c r="BM305" s="458"/>
      <c r="BN305" s="728">
        <f t="shared" si="400"/>
        <v>0</v>
      </c>
      <c r="BO305" s="728"/>
      <c r="BP305" s="728">
        <f t="shared" si="401"/>
        <v>0</v>
      </c>
      <c r="BQ305" s="518"/>
      <c r="BR305" s="519"/>
      <c r="BS305" s="519"/>
      <c r="BT305" s="519"/>
      <c r="BU305" s="519"/>
      <c r="BV305" s="519"/>
      <c r="BW305" s="519"/>
      <c r="BX305" s="519"/>
      <c r="BY305" s="519"/>
      <c r="BZ305" s="519"/>
      <c r="CA305" s="519"/>
      <c r="CB305" s="519"/>
      <c r="CC305" s="519"/>
      <c r="CD305" s="519"/>
      <c r="CE305" s="519"/>
      <c r="CF305" s="519"/>
    </row>
    <row r="306" spans="1:84" ht="30" x14ac:dyDescent="0.25">
      <c r="A306" s="741">
        <v>3</v>
      </c>
      <c r="B306" s="323" t="s">
        <v>384</v>
      </c>
      <c r="C306" s="140">
        <f>+D306+E306</f>
        <v>357</v>
      </c>
      <c r="D306" s="256"/>
      <c r="E306" s="322">
        <v>357</v>
      </c>
      <c r="F306" s="145">
        <f>+G306+AI306</f>
        <v>0</v>
      </c>
      <c r="G306" s="145">
        <f>SUM(H306:AH306)</f>
        <v>0</v>
      </c>
      <c r="H306" s="141"/>
      <c r="I306" s="141"/>
      <c r="J306" s="141"/>
      <c r="K306" s="141"/>
      <c r="L306" s="141"/>
      <c r="M306" s="141"/>
      <c r="N306" s="141"/>
      <c r="O306" s="141"/>
      <c r="P306" s="141"/>
      <c r="Q306" s="141"/>
      <c r="R306" s="141"/>
      <c r="S306" s="141"/>
      <c r="T306" s="141"/>
      <c r="U306" s="141"/>
      <c r="V306" s="141"/>
      <c r="W306" s="141"/>
      <c r="X306" s="141"/>
      <c r="Y306" s="141"/>
      <c r="Z306" s="141"/>
      <c r="AA306" s="141"/>
      <c r="AB306" s="141"/>
      <c r="AC306" s="141"/>
      <c r="AD306" s="141"/>
      <c r="AE306" s="141"/>
      <c r="AF306" s="141"/>
      <c r="AG306" s="141"/>
      <c r="AH306" s="141"/>
      <c r="AI306" s="145">
        <f>SUM(AJ306:BM306)</f>
        <v>0</v>
      </c>
      <c r="AJ306" s="141"/>
      <c r="AK306" s="141"/>
      <c r="AL306" s="141"/>
      <c r="AM306" s="141"/>
      <c r="AN306" s="141"/>
      <c r="AO306" s="141"/>
      <c r="AP306" s="141"/>
      <c r="AQ306" s="141"/>
      <c r="AR306" s="141"/>
      <c r="AS306" s="141"/>
      <c r="AT306" s="141"/>
      <c r="AU306" s="141"/>
      <c r="AV306" s="141"/>
      <c r="AW306" s="141"/>
      <c r="AX306" s="141"/>
      <c r="AY306" s="141"/>
      <c r="AZ306" s="141"/>
      <c r="BA306" s="141"/>
      <c r="BB306" s="141"/>
      <c r="BC306" s="141"/>
      <c r="BD306" s="141"/>
      <c r="BE306" s="141"/>
      <c r="BF306" s="141"/>
      <c r="BG306" s="141"/>
      <c r="BH306" s="141"/>
      <c r="BI306" s="141"/>
      <c r="BJ306" s="141"/>
      <c r="BK306" s="141"/>
      <c r="BL306" s="141"/>
      <c r="BM306" s="141"/>
      <c r="BN306" s="674">
        <f t="shared" si="400"/>
        <v>0</v>
      </c>
      <c r="BO306" s="674"/>
      <c r="BP306" s="674">
        <f t="shared" si="401"/>
        <v>0</v>
      </c>
      <c r="BQ306" s="160"/>
    </row>
    <row r="307" spans="1:84" x14ac:dyDescent="0.25">
      <c r="A307" s="741">
        <v>4</v>
      </c>
      <c r="B307" s="323" t="s">
        <v>385</v>
      </c>
      <c r="C307" s="140">
        <f>+D307+E307</f>
        <v>237</v>
      </c>
      <c r="D307" s="256"/>
      <c r="E307" s="322">
        <v>237</v>
      </c>
      <c r="F307" s="145">
        <f>+G307+AI307</f>
        <v>0</v>
      </c>
      <c r="G307" s="145">
        <f>SUM(H307:AH307)</f>
        <v>0</v>
      </c>
      <c r="H307" s="141"/>
      <c r="I307" s="141"/>
      <c r="J307" s="141"/>
      <c r="K307" s="141"/>
      <c r="L307" s="141"/>
      <c r="M307" s="141"/>
      <c r="N307" s="141"/>
      <c r="O307" s="141"/>
      <c r="P307" s="141"/>
      <c r="Q307" s="141"/>
      <c r="R307" s="141"/>
      <c r="S307" s="141"/>
      <c r="T307" s="141"/>
      <c r="U307" s="141"/>
      <c r="V307" s="141"/>
      <c r="W307" s="141"/>
      <c r="X307" s="141"/>
      <c r="Y307" s="141"/>
      <c r="Z307" s="141"/>
      <c r="AA307" s="141"/>
      <c r="AB307" s="141"/>
      <c r="AC307" s="141"/>
      <c r="AD307" s="141"/>
      <c r="AE307" s="141"/>
      <c r="AF307" s="141"/>
      <c r="AG307" s="141"/>
      <c r="AH307" s="141"/>
      <c r="AI307" s="145">
        <f>SUM(AJ307:BM307)</f>
        <v>0</v>
      </c>
      <c r="AJ307" s="141"/>
      <c r="AK307" s="141"/>
      <c r="AL307" s="141"/>
      <c r="AM307" s="141"/>
      <c r="AN307" s="141"/>
      <c r="AO307" s="141"/>
      <c r="AP307" s="141"/>
      <c r="AQ307" s="141"/>
      <c r="AR307" s="141"/>
      <c r="AS307" s="141"/>
      <c r="AT307" s="141"/>
      <c r="AU307" s="141"/>
      <c r="AV307" s="141"/>
      <c r="AW307" s="141"/>
      <c r="AX307" s="141"/>
      <c r="AY307" s="141"/>
      <c r="AZ307" s="141"/>
      <c r="BA307" s="141"/>
      <c r="BB307" s="141"/>
      <c r="BC307" s="141"/>
      <c r="BD307" s="141"/>
      <c r="BE307" s="141"/>
      <c r="BF307" s="141"/>
      <c r="BG307" s="141"/>
      <c r="BH307" s="141"/>
      <c r="BI307" s="141"/>
      <c r="BJ307" s="141"/>
      <c r="BK307" s="141"/>
      <c r="BL307" s="141"/>
      <c r="BM307" s="141"/>
      <c r="BN307" s="674">
        <f t="shared" si="400"/>
        <v>0</v>
      </c>
      <c r="BO307" s="674"/>
      <c r="BP307" s="674">
        <f t="shared" si="401"/>
        <v>0</v>
      </c>
      <c r="BQ307" s="160"/>
    </row>
    <row r="308" spans="1:84" x14ac:dyDescent="0.25">
      <c r="A308" s="741">
        <v>5</v>
      </c>
      <c r="B308" s="323" t="s">
        <v>386</v>
      </c>
      <c r="C308" s="140">
        <f>+D308+E308</f>
        <v>357</v>
      </c>
      <c r="D308" s="256"/>
      <c r="E308" s="322">
        <v>357</v>
      </c>
      <c r="F308" s="145">
        <f>+G308+AI308</f>
        <v>0</v>
      </c>
      <c r="G308" s="145">
        <f>SUM(H308:AH308)</f>
        <v>0</v>
      </c>
      <c r="H308" s="141"/>
      <c r="I308" s="141"/>
      <c r="J308" s="141"/>
      <c r="K308" s="141"/>
      <c r="L308" s="141"/>
      <c r="M308" s="141"/>
      <c r="N308" s="141"/>
      <c r="O308" s="141"/>
      <c r="P308" s="141"/>
      <c r="Q308" s="141"/>
      <c r="R308" s="141"/>
      <c r="S308" s="141"/>
      <c r="T308" s="141"/>
      <c r="U308" s="141"/>
      <c r="V308" s="141"/>
      <c r="W308" s="141"/>
      <c r="X308" s="141"/>
      <c r="Y308" s="141"/>
      <c r="Z308" s="141"/>
      <c r="AA308" s="141"/>
      <c r="AB308" s="141"/>
      <c r="AC308" s="141"/>
      <c r="AD308" s="141"/>
      <c r="AE308" s="141"/>
      <c r="AF308" s="141"/>
      <c r="AG308" s="141"/>
      <c r="AH308" s="141"/>
      <c r="AI308" s="145">
        <f>SUM(AJ308:BM308)</f>
        <v>0</v>
      </c>
      <c r="AJ308" s="141"/>
      <c r="AK308" s="141"/>
      <c r="AL308" s="141"/>
      <c r="AM308" s="141"/>
      <c r="AN308" s="141"/>
      <c r="AO308" s="141"/>
      <c r="AP308" s="141"/>
      <c r="AQ308" s="141"/>
      <c r="AR308" s="141"/>
      <c r="AS308" s="141"/>
      <c r="AT308" s="141"/>
      <c r="AU308" s="141"/>
      <c r="AV308" s="141"/>
      <c r="AW308" s="141"/>
      <c r="AX308" s="141"/>
      <c r="AY308" s="141"/>
      <c r="AZ308" s="141"/>
      <c r="BA308" s="141"/>
      <c r="BB308" s="141"/>
      <c r="BC308" s="141"/>
      <c r="BD308" s="141"/>
      <c r="BE308" s="141"/>
      <c r="BF308" s="141"/>
      <c r="BG308" s="141"/>
      <c r="BH308" s="141"/>
      <c r="BI308" s="141"/>
      <c r="BJ308" s="141"/>
      <c r="BK308" s="141"/>
      <c r="BL308" s="141"/>
      <c r="BM308" s="141"/>
      <c r="BN308" s="674">
        <f t="shared" si="400"/>
        <v>0</v>
      </c>
      <c r="BO308" s="674"/>
      <c r="BP308" s="674">
        <f t="shared" si="401"/>
        <v>0</v>
      </c>
      <c r="BQ308" s="160"/>
    </row>
    <row r="309" spans="1:84" s="3" customFormat="1" ht="14.25" x14ac:dyDescent="0.2">
      <c r="A309" s="154" t="s">
        <v>678</v>
      </c>
      <c r="B309" s="161" t="s">
        <v>396</v>
      </c>
      <c r="C309" s="142">
        <f>+C310+C314</f>
        <v>526.68499999999995</v>
      </c>
      <c r="D309" s="142">
        <f>+D310+D314</f>
        <v>26.684999999999999</v>
      </c>
      <c r="E309" s="142">
        <f>+E310+E314</f>
        <v>500</v>
      </c>
      <c r="F309" s="142">
        <f>+F310+F314</f>
        <v>466.59800000000001</v>
      </c>
      <c r="G309" s="142">
        <f>+G310+G314</f>
        <v>26.115000000000002</v>
      </c>
      <c r="H309" s="142">
        <f t="shared" ref="H309:O309" si="598">+H310+H314</f>
        <v>0</v>
      </c>
      <c r="I309" s="142">
        <f t="shared" si="598"/>
        <v>0</v>
      </c>
      <c r="J309" s="142">
        <f t="shared" si="598"/>
        <v>0</v>
      </c>
      <c r="K309" s="142">
        <f t="shared" si="598"/>
        <v>0</v>
      </c>
      <c r="L309" s="142">
        <f t="shared" si="598"/>
        <v>0</v>
      </c>
      <c r="M309" s="142">
        <f t="shared" si="598"/>
        <v>0</v>
      </c>
      <c r="N309" s="142">
        <f t="shared" si="598"/>
        <v>5.2249999999999996</v>
      </c>
      <c r="O309" s="142">
        <f t="shared" si="598"/>
        <v>0</v>
      </c>
      <c r="P309" s="142">
        <f t="shared" ref="P309:AI309" si="599">+P310+P314</f>
        <v>0</v>
      </c>
      <c r="Q309" s="142">
        <f t="shared" si="599"/>
        <v>0</v>
      </c>
      <c r="R309" s="142">
        <f t="shared" si="599"/>
        <v>0</v>
      </c>
      <c r="S309" s="142">
        <f t="shared" si="599"/>
        <v>20.89</v>
      </c>
      <c r="T309" s="142">
        <f>+T310+T314</f>
        <v>0</v>
      </c>
      <c r="U309" s="142">
        <f>+U310+U314</f>
        <v>0</v>
      </c>
      <c r="V309" s="142">
        <f>+V310+V314</f>
        <v>0</v>
      </c>
      <c r="W309" s="142">
        <f>+W310+W314</f>
        <v>0</v>
      </c>
      <c r="X309" s="142">
        <f>+X310+X314</f>
        <v>0</v>
      </c>
      <c r="Y309" s="142">
        <f t="shared" ref="Y309:AG309" si="600">+Y310+Y314</f>
        <v>0</v>
      </c>
      <c r="Z309" s="142">
        <f t="shared" si="600"/>
        <v>0</v>
      </c>
      <c r="AA309" s="142">
        <f t="shared" si="600"/>
        <v>0</v>
      </c>
      <c r="AB309" s="142">
        <f t="shared" si="600"/>
        <v>0</v>
      </c>
      <c r="AC309" s="142">
        <f t="shared" si="600"/>
        <v>0</v>
      </c>
      <c r="AD309" s="142">
        <f t="shared" si="600"/>
        <v>0</v>
      </c>
      <c r="AE309" s="142">
        <f t="shared" si="600"/>
        <v>0</v>
      </c>
      <c r="AF309" s="142">
        <f t="shared" si="600"/>
        <v>0</v>
      </c>
      <c r="AG309" s="142">
        <f t="shared" si="600"/>
        <v>0</v>
      </c>
      <c r="AH309" s="142">
        <f t="shared" si="599"/>
        <v>0</v>
      </c>
      <c r="AI309" s="142">
        <f t="shared" si="599"/>
        <v>440.483</v>
      </c>
      <c r="AJ309" s="142">
        <f t="shared" ref="AJ309:AQ309" si="601">+AJ310+AJ314</f>
        <v>0</v>
      </c>
      <c r="AK309" s="142">
        <f t="shared" si="601"/>
        <v>0</v>
      </c>
      <c r="AL309" s="142">
        <f t="shared" si="601"/>
        <v>0</v>
      </c>
      <c r="AM309" s="142">
        <f t="shared" si="601"/>
        <v>0</v>
      </c>
      <c r="AN309" s="142">
        <f t="shared" si="601"/>
        <v>0</v>
      </c>
      <c r="AO309" s="142">
        <f t="shared" si="601"/>
        <v>0</v>
      </c>
      <c r="AP309" s="142">
        <f t="shared" si="601"/>
        <v>0</v>
      </c>
      <c r="AQ309" s="142">
        <f t="shared" si="601"/>
        <v>0</v>
      </c>
      <c r="AR309" s="142">
        <f t="shared" ref="AR309:BM309" si="602">+AR310+AR314</f>
        <v>0</v>
      </c>
      <c r="AS309" s="142">
        <f t="shared" si="602"/>
        <v>0</v>
      </c>
      <c r="AT309" s="142">
        <f t="shared" si="602"/>
        <v>0</v>
      </c>
      <c r="AU309" s="142">
        <f t="shared" si="602"/>
        <v>0</v>
      </c>
      <c r="AV309" s="142">
        <f t="shared" si="602"/>
        <v>0</v>
      </c>
      <c r="AW309" s="142">
        <f t="shared" si="602"/>
        <v>0</v>
      </c>
      <c r="AX309" s="142">
        <f t="shared" si="602"/>
        <v>0</v>
      </c>
      <c r="AY309" s="142">
        <f t="shared" si="602"/>
        <v>0</v>
      </c>
      <c r="AZ309" s="142">
        <f t="shared" si="602"/>
        <v>0</v>
      </c>
      <c r="BA309" s="142">
        <f t="shared" si="602"/>
        <v>0</v>
      </c>
      <c r="BB309" s="142">
        <f t="shared" si="602"/>
        <v>0</v>
      </c>
      <c r="BC309" s="142">
        <f t="shared" ref="BC309:BL309" si="603">+BC310+BC314</f>
        <v>0</v>
      </c>
      <c r="BD309" s="142">
        <f t="shared" si="603"/>
        <v>0</v>
      </c>
      <c r="BE309" s="142">
        <f t="shared" si="603"/>
        <v>440.483</v>
      </c>
      <c r="BF309" s="142">
        <f t="shared" si="603"/>
        <v>0</v>
      </c>
      <c r="BG309" s="142">
        <f t="shared" si="603"/>
        <v>0</v>
      </c>
      <c r="BH309" s="142">
        <f t="shared" si="603"/>
        <v>0</v>
      </c>
      <c r="BI309" s="142">
        <f t="shared" si="603"/>
        <v>0</v>
      </c>
      <c r="BJ309" s="142">
        <f t="shared" si="603"/>
        <v>0</v>
      </c>
      <c r="BK309" s="142">
        <f t="shared" si="603"/>
        <v>0</v>
      </c>
      <c r="BL309" s="142">
        <f t="shared" si="603"/>
        <v>0</v>
      </c>
      <c r="BM309" s="142">
        <f t="shared" si="602"/>
        <v>0</v>
      </c>
      <c r="BN309" s="724">
        <f t="shared" ref="BN309:BN315" si="604">+F309/C309*100</f>
        <v>88.591473081633239</v>
      </c>
      <c r="BO309" s="724">
        <f>+G309/D309*100</f>
        <v>97.863968521641382</v>
      </c>
      <c r="BP309" s="724">
        <f t="shared" ref="BP309:BP315" si="605">+AI309/E309*100</f>
        <v>88.096600000000009</v>
      </c>
      <c r="BQ309" s="155"/>
      <c r="BR309" s="124"/>
      <c r="BS309" s="124"/>
      <c r="BT309" s="124"/>
      <c r="BU309" s="124"/>
      <c r="BV309" s="124"/>
      <c r="BW309" s="124"/>
      <c r="BX309" s="124"/>
      <c r="BY309" s="124"/>
      <c r="BZ309" s="124"/>
      <c r="CA309" s="124"/>
      <c r="CB309" s="124"/>
      <c r="CC309" s="124"/>
      <c r="CD309" s="124"/>
      <c r="CE309" s="124"/>
      <c r="CF309" s="124"/>
    </row>
    <row r="310" spans="1:84" x14ac:dyDescent="0.25">
      <c r="A310" s="156">
        <v>1</v>
      </c>
      <c r="B310" s="157" t="s">
        <v>50</v>
      </c>
      <c r="C310" s="176">
        <f>+C311</f>
        <v>26.684999999999999</v>
      </c>
      <c r="D310" s="176">
        <f t="shared" ref="D310:BM310" si="606">+D311</f>
        <v>26.684999999999999</v>
      </c>
      <c r="E310" s="176">
        <f t="shared" si="606"/>
        <v>0</v>
      </c>
      <c r="F310" s="176">
        <f t="shared" si="606"/>
        <v>26.115000000000002</v>
      </c>
      <c r="G310" s="176">
        <f t="shared" si="606"/>
        <v>26.115000000000002</v>
      </c>
      <c r="H310" s="176">
        <f t="shared" si="606"/>
        <v>0</v>
      </c>
      <c r="I310" s="176">
        <f t="shared" si="606"/>
        <v>0</v>
      </c>
      <c r="J310" s="176">
        <f t="shared" si="606"/>
        <v>0</v>
      </c>
      <c r="K310" s="176">
        <f t="shared" si="606"/>
        <v>0</v>
      </c>
      <c r="L310" s="176">
        <f t="shared" si="606"/>
        <v>0</v>
      </c>
      <c r="M310" s="176">
        <f t="shared" si="606"/>
        <v>0</v>
      </c>
      <c r="N310" s="176">
        <f t="shared" si="606"/>
        <v>5.2249999999999996</v>
      </c>
      <c r="O310" s="176">
        <f t="shared" si="606"/>
        <v>0</v>
      </c>
      <c r="P310" s="176">
        <f t="shared" si="606"/>
        <v>0</v>
      </c>
      <c r="Q310" s="176">
        <f t="shared" si="606"/>
        <v>0</v>
      </c>
      <c r="R310" s="176">
        <f t="shared" si="606"/>
        <v>0</v>
      </c>
      <c r="S310" s="176">
        <f t="shared" si="606"/>
        <v>20.89</v>
      </c>
      <c r="T310" s="176">
        <f t="shared" si="606"/>
        <v>0</v>
      </c>
      <c r="U310" s="176">
        <f t="shared" si="606"/>
        <v>0</v>
      </c>
      <c r="V310" s="176">
        <f t="shared" si="606"/>
        <v>0</v>
      </c>
      <c r="W310" s="176">
        <f t="shared" si="606"/>
        <v>0</v>
      </c>
      <c r="X310" s="176">
        <f t="shared" si="606"/>
        <v>0</v>
      </c>
      <c r="Y310" s="176">
        <f t="shared" si="606"/>
        <v>0</v>
      </c>
      <c r="Z310" s="176">
        <f t="shared" si="606"/>
        <v>0</v>
      </c>
      <c r="AA310" s="176">
        <f t="shared" si="606"/>
        <v>0</v>
      </c>
      <c r="AB310" s="176">
        <f t="shared" si="606"/>
        <v>0</v>
      </c>
      <c r="AC310" s="176">
        <f t="shared" si="606"/>
        <v>0</v>
      </c>
      <c r="AD310" s="176">
        <f t="shared" si="606"/>
        <v>0</v>
      </c>
      <c r="AE310" s="176">
        <f t="shared" si="606"/>
        <v>0</v>
      </c>
      <c r="AF310" s="176">
        <f t="shared" si="606"/>
        <v>0</v>
      </c>
      <c r="AG310" s="176">
        <f t="shared" si="606"/>
        <v>0</v>
      </c>
      <c r="AH310" s="176">
        <f t="shared" si="606"/>
        <v>0</v>
      </c>
      <c r="AI310" s="176">
        <f t="shared" si="606"/>
        <v>0</v>
      </c>
      <c r="AJ310" s="176">
        <f t="shared" si="606"/>
        <v>0</v>
      </c>
      <c r="AK310" s="176">
        <f t="shared" si="606"/>
        <v>0</v>
      </c>
      <c r="AL310" s="176">
        <f t="shared" si="606"/>
        <v>0</v>
      </c>
      <c r="AM310" s="176">
        <f t="shared" si="606"/>
        <v>0</v>
      </c>
      <c r="AN310" s="176">
        <f t="shared" si="606"/>
        <v>0</v>
      </c>
      <c r="AO310" s="176">
        <f t="shared" si="606"/>
        <v>0</v>
      </c>
      <c r="AP310" s="176">
        <f t="shared" si="606"/>
        <v>0</v>
      </c>
      <c r="AQ310" s="176">
        <f t="shared" si="606"/>
        <v>0</v>
      </c>
      <c r="AR310" s="176">
        <f t="shared" si="606"/>
        <v>0</v>
      </c>
      <c r="AS310" s="176">
        <f t="shared" si="606"/>
        <v>0</v>
      </c>
      <c r="AT310" s="176">
        <f t="shared" si="606"/>
        <v>0</v>
      </c>
      <c r="AU310" s="176">
        <f t="shared" si="606"/>
        <v>0</v>
      </c>
      <c r="AV310" s="176">
        <f t="shared" si="606"/>
        <v>0</v>
      </c>
      <c r="AW310" s="176">
        <f t="shared" si="606"/>
        <v>0</v>
      </c>
      <c r="AX310" s="176">
        <f t="shared" si="606"/>
        <v>0</v>
      </c>
      <c r="AY310" s="176">
        <f t="shared" si="606"/>
        <v>0</v>
      </c>
      <c r="AZ310" s="176">
        <f t="shared" si="606"/>
        <v>0</v>
      </c>
      <c r="BA310" s="176">
        <f t="shared" si="606"/>
        <v>0</v>
      </c>
      <c r="BB310" s="176">
        <f t="shared" si="606"/>
        <v>0</v>
      </c>
      <c r="BC310" s="176">
        <f t="shared" si="606"/>
        <v>0</v>
      </c>
      <c r="BD310" s="176">
        <f t="shared" si="606"/>
        <v>0</v>
      </c>
      <c r="BE310" s="176">
        <f t="shared" si="606"/>
        <v>0</v>
      </c>
      <c r="BF310" s="176">
        <f t="shared" si="606"/>
        <v>0</v>
      </c>
      <c r="BG310" s="176">
        <f t="shared" si="606"/>
        <v>0</v>
      </c>
      <c r="BH310" s="176">
        <f t="shared" si="606"/>
        <v>0</v>
      </c>
      <c r="BI310" s="176">
        <f t="shared" si="606"/>
        <v>0</v>
      </c>
      <c r="BJ310" s="176">
        <f t="shared" si="606"/>
        <v>0</v>
      </c>
      <c r="BK310" s="176">
        <f t="shared" si="606"/>
        <v>0</v>
      </c>
      <c r="BL310" s="176">
        <f t="shared" si="606"/>
        <v>0</v>
      </c>
      <c r="BM310" s="176">
        <f t="shared" si="606"/>
        <v>0</v>
      </c>
      <c r="BN310" s="674">
        <f t="shared" si="604"/>
        <v>97.863968521641382</v>
      </c>
      <c r="BO310" s="674">
        <f>+G310/D310*100</f>
        <v>97.863968521641382</v>
      </c>
      <c r="BP310" s="674"/>
      <c r="BQ310" s="165"/>
    </row>
    <row r="311" spans="1:84" x14ac:dyDescent="0.25">
      <c r="A311" s="186" t="s">
        <v>6</v>
      </c>
      <c r="B311" s="158" t="s">
        <v>94</v>
      </c>
      <c r="C311" s="176">
        <f>SUM(C312:C313)</f>
        <v>26.684999999999999</v>
      </c>
      <c r="D311" s="176">
        <f>SUM(D312:D313)</f>
        <v>26.684999999999999</v>
      </c>
      <c r="E311" s="176">
        <f>SUM(E312:E313)</f>
        <v>0</v>
      </c>
      <c r="F311" s="176">
        <f>SUM(F312:F313)</f>
        <v>26.115000000000002</v>
      </c>
      <c r="G311" s="176">
        <f>SUM(G312:G313)</f>
        <v>26.115000000000002</v>
      </c>
      <c r="H311" s="176">
        <f t="shared" ref="H311:O311" si="607">SUM(H312:H313)</f>
        <v>0</v>
      </c>
      <c r="I311" s="176">
        <f t="shared" si="607"/>
        <v>0</v>
      </c>
      <c r="J311" s="176">
        <f t="shared" si="607"/>
        <v>0</v>
      </c>
      <c r="K311" s="176">
        <f t="shared" si="607"/>
        <v>0</v>
      </c>
      <c r="L311" s="176">
        <f t="shared" si="607"/>
        <v>0</v>
      </c>
      <c r="M311" s="176">
        <f t="shared" si="607"/>
        <v>0</v>
      </c>
      <c r="N311" s="176">
        <f t="shared" si="607"/>
        <v>5.2249999999999996</v>
      </c>
      <c r="O311" s="176">
        <f t="shared" si="607"/>
        <v>0</v>
      </c>
      <c r="P311" s="176">
        <f t="shared" ref="P311:AI311" si="608">SUM(P312:P313)</f>
        <v>0</v>
      </c>
      <c r="Q311" s="176">
        <f t="shared" si="608"/>
        <v>0</v>
      </c>
      <c r="R311" s="176">
        <f t="shared" si="608"/>
        <v>0</v>
      </c>
      <c r="S311" s="176">
        <f t="shared" si="608"/>
        <v>20.89</v>
      </c>
      <c r="T311" s="176">
        <f>SUM(T312:T313)</f>
        <v>0</v>
      </c>
      <c r="U311" s="176">
        <f>SUM(U312:U313)</f>
        <v>0</v>
      </c>
      <c r="V311" s="176">
        <f>SUM(V312:V313)</f>
        <v>0</v>
      </c>
      <c r="W311" s="176">
        <f>SUM(W312:W313)</f>
        <v>0</v>
      </c>
      <c r="X311" s="176">
        <f>SUM(X312:X313)</f>
        <v>0</v>
      </c>
      <c r="Y311" s="176">
        <f t="shared" ref="Y311:AG311" si="609">SUM(Y312:Y313)</f>
        <v>0</v>
      </c>
      <c r="Z311" s="176">
        <f t="shared" si="609"/>
        <v>0</v>
      </c>
      <c r="AA311" s="176">
        <f t="shared" si="609"/>
        <v>0</v>
      </c>
      <c r="AB311" s="176">
        <f t="shared" si="609"/>
        <v>0</v>
      </c>
      <c r="AC311" s="176">
        <f t="shared" si="609"/>
        <v>0</v>
      </c>
      <c r="AD311" s="176">
        <f t="shared" si="609"/>
        <v>0</v>
      </c>
      <c r="AE311" s="176">
        <f t="shared" si="609"/>
        <v>0</v>
      </c>
      <c r="AF311" s="176">
        <f t="shared" si="609"/>
        <v>0</v>
      </c>
      <c r="AG311" s="176">
        <f t="shared" si="609"/>
        <v>0</v>
      </c>
      <c r="AH311" s="176">
        <f t="shared" si="608"/>
        <v>0</v>
      </c>
      <c r="AI311" s="176">
        <f t="shared" si="608"/>
        <v>0</v>
      </c>
      <c r="AJ311" s="176">
        <f t="shared" ref="AJ311:AQ311" si="610">SUM(AJ312:AJ313)</f>
        <v>0</v>
      </c>
      <c r="AK311" s="176">
        <f t="shared" si="610"/>
        <v>0</v>
      </c>
      <c r="AL311" s="176">
        <f t="shared" si="610"/>
        <v>0</v>
      </c>
      <c r="AM311" s="176">
        <f t="shared" si="610"/>
        <v>0</v>
      </c>
      <c r="AN311" s="176">
        <f t="shared" si="610"/>
        <v>0</v>
      </c>
      <c r="AO311" s="176">
        <f t="shared" si="610"/>
        <v>0</v>
      </c>
      <c r="AP311" s="176">
        <f t="shared" si="610"/>
        <v>0</v>
      </c>
      <c r="AQ311" s="176">
        <f t="shared" si="610"/>
        <v>0</v>
      </c>
      <c r="AR311" s="176">
        <f t="shared" ref="AR311:BM311" si="611">SUM(AR312:AR313)</f>
        <v>0</v>
      </c>
      <c r="AS311" s="176">
        <f t="shared" si="611"/>
        <v>0</v>
      </c>
      <c r="AT311" s="176">
        <f t="shared" si="611"/>
        <v>0</v>
      </c>
      <c r="AU311" s="176">
        <f t="shared" si="611"/>
        <v>0</v>
      </c>
      <c r="AV311" s="176">
        <f t="shared" si="611"/>
        <v>0</v>
      </c>
      <c r="AW311" s="176">
        <f t="shared" si="611"/>
        <v>0</v>
      </c>
      <c r="AX311" s="176">
        <f t="shared" si="611"/>
        <v>0</v>
      </c>
      <c r="AY311" s="176">
        <f t="shared" si="611"/>
        <v>0</v>
      </c>
      <c r="AZ311" s="176">
        <f t="shared" si="611"/>
        <v>0</v>
      </c>
      <c r="BA311" s="176">
        <f t="shared" si="611"/>
        <v>0</v>
      </c>
      <c r="BB311" s="176">
        <f t="shared" si="611"/>
        <v>0</v>
      </c>
      <c r="BC311" s="176">
        <f t="shared" ref="BC311:BL311" si="612">SUM(BC312:BC313)</f>
        <v>0</v>
      </c>
      <c r="BD311" s="176">
        <f t="shared" si="612"/>
        <v>0</v>
      </c>
      <c r="BE311" s="176">
        <f t="shared" si="612"/>
        <v>0</v>
      </c>
      <c r="BF311" s="176">
        <f t="shared" si="612"/>
        <v>0</v>
      </c>
      <c r="BG311" s="176">
        <f t="shared" si="612"/>
        <v>0</v>
      </c>
      <c r="BH311" s="176">
        <f t="shared" si="612"/>
        <v>0</v>
      </c>
      <c r="BI311" s="176">
        <f t="shared" si="612"/>
        <v>0</v>
      </c>
      <c r="BJ311" s="176">
        <f t="shared" si="612"/>
        <v>0</v>
      </c>
      <c r="BK311" s="176">
        <f t="shared" si="612"/>
        <v>0</v>
      </c>
      <c r="BL311" s="176">
        <f t="shared" si="612"/>
        <v>0</v>
      </c>
      <c r="BM311" s="176">
        <f t="shared" si="611"/>
        <v>0</v>
      </c>
      <c r="BN311" s="674">
        <f t="shared" si="604"/>
        <v>97.863968521641382</v>
      </c>
      <c r="BO311" s="674">
        <f>+G311/D311*100</f>
        <v>97.863968521641382</v>
      </c>
      <c r="BP311" s="674"/>
      <c r="BQ311" s="165"/>
    </row>
    <row r="312" spans="1:84" s="25" customFormat="1" x14ac:dyDescent="0.25">
      <c r="A312" s="628">
        <v>1</v>
      </c>
      <c r="B312" s="629" t="s">
        <v>372</v>
      </c>
      <c r="C312" s="148">
        <f>+D312+E312</f>
        <v>6.5</v>
      </c>
      <c r="D312" s="630">
        <v>6.5</v>
      </c>
      <c r="E312" s="630"/>
      <c r="F312" s="382">
        <f>+G312+AI312</f>
        <v>5.93</v>
      </c>
      <c r="G312" s="382">
        <f>SUM(H312:AH312)</f>
        <v>5.93</v>
      </c>
      <c r="H312" s="361"/>
      <c r="I312" s="361"/>
      <c r="J312" s="361"/>
      <c r="K312" s="361"/>
      <c r="L312" s="361"/>
      <c r="M312" s="361"/>
      <c r="N312" s="361"/>
      <c r="O312" s="361"/>
      <c r="P312" s="361"/>
      <c r="Q312" s="361"/>
      <c r="R312" s="361"/>
      <c r="S312" s="361">
        <v>5.93</v>
      </c>
      <c r="T312" s="361"/>
      <c r="U312" s="361"/>
      <c r="V312" s="361"/>
      <c r="W312" s="361"/>
      <c r="X312" s="361"/>
      <c r="Y312" s="361"/>
      <c r="Z312" s="361"/>
      <c r="AA312" s="361"/>
      <c r="AB312" s="361"/>
      <c r="AC312" s="361"/>
      <c r="AD312" s="361"/>
      <c r="AE312" s="361"/>
      <c r="AF312" s="361"/>
      <c r="AG312" s="361"/>
      <c r="AH312" s="361"/>
      <c r="AI312" s="382">
        <f>SUM(AJ312:BM312)</f>
        <v>0</v>
      </c>
      <c r="AJ312" s="361"/>
      <c r="AK312" s="361"/>
      <c r="AL312" s="361"/>
      <c r="AM312" s="361"/>
      <c r="AN312" s="361"/>
      <c r="AO312" s="361"/>
      <c r="AP312" s="361"/>
      <c r="AQ312" s="361"/>
      <c r="AR312" s="361"/>
      <c r="AS312" s="361"/>
      <c r="AT312" s="361"/>
      <c r="AU312" s="361"/>
      <c r="AV312" s="361"/>
      <c r="AW312" s="361"/>
      <c r="AX312" s="361"/>
      <c r="AY312" s="361"/>
      <c r="AZ312" s="361"/>
      <c r="BA312" s="361"/>
      <c r="BB312" s="361"/>
      <c r="BC312" s="361"/>
      <c r="BD312" s="361"/>
      <c r="BE312" s="361"/>
      <c r="BF312" s="361"/>
      <c r="BG312" s="361"/>
      <c r="BH312" s="361"/>
      <c r="BI312" s="361"/>
      <c r="BJ312" s="361"/>
      <c r="BK312" s="361"/>
      <c r="BL312" s="361"/>
      <c r="BM312" s="361"/>
      <c r="BN312" s="725">
        <f t="shared" si="604"/>
        <v>91.230769230769226</v>
      </c>
      <c r="BO312" s="725">
        <f>+G312/D312*100</f>
        <v>91.230769230769226</v>
      </c>
      <c r="BP312" s="725"/>
      <c r="BQ312" s="631"/>
      <c r="BR312" s="604"/>
      <c r="BS312" s="604"/>
      <c r="BT312" s="604"/>
      <c r="BU312" s="604"/>
      <c r="BV312" s="604"/>
      <c r="BW312" s="604"/>
      <c r="BX312" s="604"/>
      <c r="BY312" s="604"/>
      <c r="BZ312" s="604"/>
      <c r="CA312" s="604"/>
      <c r="CB312" s="604"/>
      <c r="CC312" s="604"/>
      <c r="CD312" s="604"/>
      <c r="CE312" s="604"/>
      <c r="CF312" s="604"/>
    </row>
    <row r="313" spans="1:84" s="25" customFormat="1" ht="30" x14ac:dyDescent="0.25">
      <c r="A313" s="628">
        <v>2</v>
      </c>
      <c r="B313" s="629" t="s">
        <v>374</v>
      </c>
      <c r="C313" s="148">
        <f>+D313+E313</f>
        <v>20.184999999999999</v>
      </c>
      <c r="D313" s="630">
        <v>20.184999999999999</v>
      </c>
      <c r="E313" s="630"/>
      <c r="F313" s="382">
        <f>+G313+AI313</f>
        <v>20.185000000000002</v>
      </c>
      <c r="G313" s="382">
        <f>SUM(H313:AH313)</f>
        <v>20.185000000000002</v>
      </c>
      <c r="H313" s="361"/>
      <c r="I313" s="361"/>
      <c r="J313" s="361"/>
      <c r="K313" s="361"/>
      <c r="L313" s="361"/>
      <c r="M313" s="361"/>
      <c r="N313" s="361">
        <v>5.2249999999999996</v>
      </c>
      <c r="O313" s="361"/>
      <c r="P313" s="361"/>
      <c r="Q313" s="361"/>
      <c r="R313" s="361"/>
      <c r="S313" s="361">
        <v>14.96</v>
      </c>
      <c r="T313" s="361"/>
      <c r="U313" s="361"/>
      <c r="V313" s="361"/>
      <c r="W313" s="361"/>
      <c r="X313" s="361"/>
      <c r="Y313" s="361"/>
      <c r="Z313" s="361"/>
      <c r="AA313" s="361"/>
      <c r="AB313" s="361"/>
      <c r="AC313" s="361"/>
      <c r="AD313" s="361"/>
      <c r="AE313" s="361"/>
      <c r="AF313" s="361"/>
      <c r="AG313" s="361"/>
      <c r="AH313" s="361"/>
      <c r="AI313" s="382">
        <f>SUM(AJ313:BM313)</f>
        <v>0</v>
      </c>
      <c r="AJ313" s="361"/>
      <c r="AK313" s="361"/>
      <c r="AL313" s="361"/>
      <c r="AM313" s="361"/>
      <c r="AN313" s="361"/>
      <c r="AO313" s="361"/>
      <c r="AP313" s="361"/>
      <c r="AQ313" s="361"/>
      <c r="AR313" s="361"/>
      <c r="AS313" s="361"/>
      <c r="AT313" s="361"/>
      <c r="AU313" s="361"/>
      <c r="AV313" s="361"/>
      <c r="AW313" s="361"/>
      <c r="AX313" s="361"/>
      <c r="AY313" s="361"/>
      <c r="AZ313" s="361"/>
      <c r="BA313" s="361"/>
      <c r="BB313" s="361"/>
      <c r="BC313" s="361"/>
      <c r="BD313" s="361"/>
      <c r="BE313" s="361"/>
      <c r="BF313" s="361"/>
      <c r="BG313" s="361"/>
      <c r="BH313" s="361"/>
      <c r="BI313" s="361"/>
      <c r="BJ313" s="361"/>
      <c r="BK313" s="361"/>
      <c r="BL313" s="361"/>
      <c r="BM313" s="361"/>
      <c r="BN313" s="725">
        <f t="shared" si="604"/>
        <v>100.00000000000003</v>
      </c>
      <c r="BO313" s="725">
        <f>+G313/D313*100</f>
        <v>100.00000000000003</v>
      </c>
      <c r="BP313" s="725"/>
      <c r="BQ313" s="631"/>
      <c r="BR313" s="604"/>
      <c r="BS313" s="604"/>
      <c r="BT313" s="604"/>
      <c r="BU313" s="604"/>
      <c r="BV313" s="604"/>
      <c r="BW313" s="604"/>
      <c r="BX313" s="604"/>
      <c r="BY313" s="604"/>
      <c r="BZ313" s="604"/>
      <c r="CA313" s="604"/>
      <c r="CB313" s="604"/>
      <c r="CC313" s="604"/>
      <c r="CD313" s="604"/>
      <c r="CE313" s="604"/>
      <c r="CF313" s="604"/>
    </row>
    <row r="314" spans="1:84" x14ac:dyDescent="0.25">
      <c r="A314" s="170" t="s">
        <v>6</v>
      </c>
      <c r="B314" s="168" t="s">
        <v>27</v>
      </c>
      <c r="C314" s="176">
        <f>C315</f>
        <v>500</v>
      </c>
      <c r="D314" s="176">
        <f t="shared" ref="D314:BM314" si="613">D315</f>
        <v>0</v>
      </c>
      <c r="E314" s="176">
        <f t="shared" si="613"/>
        <v>500</v>
      </c>
      <c r="F314" s="176">
        <f t="shared" si="613"/>
        <v>440.483</v>
      </c>
      <c r="G314" s="176">
        <f t="shared" si="613"/>
        <v>0</v>
      </c>
      <c r="H314" s="176">
        <f t="shared" si="613"/>
        <v>0</v>
      </c>
      <c r="I314" s="176">
        <f t="shared" si="613"/>
        <v>0</v>
      </c>
      <c r="J314" s="176">
        <f t="shared" si="613"/>
        <v>0</v>
      </c>
      <c r="K314" s="176">
        <f t="shared" si="613"/>
        <v>0</v>
      </c>
      <c r="L314" s="176">
        <f t="shared" si="613"/>
        <v>0</v>
      </c>
      <c r="M314" s="176">
        <f t="shared" si="613"/>
        <v>0</v>
      </c>
      <c r="N314" s="176">
        <f t="shared" si="613"/>
        <v>0</v>
      </c>
      <c r="O314" s="176">
        <f t="shared" si="613"/>
        <v>0</v>
      </c>
      <c r="P314" s="176">
        <f t="shared" si="613"/>
        <v>0</v>
      </c>
      <c r="Q314" s="176">
        <f t="shared" si="613"/>
        <v>0</v>
      </c>
      <c r="R314" s="176">
        <f t="shared" si="613"/>
        <v>0</v>
      </c>
      <c r="S314" s="176">
        <f t="shared" si="613"/>
        <v>0</v>
      </c>
      <c r="T314" s="176">
        <f t="shared" si="613"/>
        <v>0</v>
      </c>
      <c r="U314" s="176">
        <f t="shared" si="613"/>
        <v>0</v>
      </c>
      <c r="V314" s="176">
        <f t="shared" si="613"/>
        <v>0</v>
      </c>
      <c r="W314" s="176">
        <f t="shared" si="613"/>
        <v>0</v>
      </c>
      <c r="X314" s="176">
        <f t="shared" si="613"/>
        <v>0</v>
      </c>
      <c r="Y314" s="176">
        <f t="shared" si="613"/>
        <v>0</v>
      </c>
      <c r="Z314" s="176">
        <f t="shared" si="613"/>
        <v>0</v>
      </c>
      <c r="AA314" s="176">
        <f t="shared" si="613"/>
        <v>0</v>
      </c>
      <c r="AB314" s="176">
        <f t="shared" si="613"/>
        <v>0</v>
      </c>
      <c r="AC314" s="176">
        <f t="shared" si="613"/>
        <v>0</v>
      </c>
      <c r="AD314" s="176">
        <f t="shared" si="613"/>
        <v>0</v>
      </c>
      <c r="AE314" s="176">
        <f t="shared" si="613"/>
        <v>0</v>
      </c>
      <c r="AF314" s="176">
        <f t="shared" si="613"/>
        <v>0</v>
      </c>
      <c r="AG314" s="176">
        <f t="shared" si="613"/>
        <v>0</v>
      </c>
      <c r="AH314" s="176">
        <f t="shared" si="613"/>
        <v>0</v>
      </c>
      <c r="AI314" s="176">
        <f t="shared" si="613"/>
        <v>440.483</v>
      </c>
      <c r="AJ314" s="176">
        <f t="shared" si="613"/>
        <v>0</v>
      </c>
      <c r="AK314" s="176">
        <f t="shared" si="613"/>
        <v>0</v>
      </c>
      <c r="AL314" s="176">
        <f t="shared" si="613"/>
        <v>0</v>
      </c>
      <c r="AM314" s="176">
        <f t="shared" si="613"/>
        <v>0</v>
      </c>
      <c r="AN314" s="176">
        <f t="shared" si="613"/>
        <v>0</v>
      </c>
      <c r="AO314" s="176">
        <f t="shared" si="613"/>
        <v>0</v>
      </c>
      <c r="AP314" s="176">
        <f t="shared" si="613"/>
        <v>0</v>
      </c>
      <c r="AQ314" s="176">
        <f t="shared" si="613"/>
        <v>0</v>
      </c>
      <c r="AR314" s="176">
        <f t="shared" si="613"/>
        <v>0</v>
      </c>
      <c r="AS314" s="176">
        <f t="shared" si="613"/>
        <v>0</v>
      </c>
      <c r="AT314" s="176">
        <f t="shared" si="613"/>
        <v>0</v>
      </c>
      <c r="AU314" s="176">
        <f t="shared" si="613"/>
        <v>0</v>
      </c>
      <c r="AV314" s="176">
        <f t="shared" si="613"/>
        <v>0</v>
      </c>
      <c r="AW314" s="176">
        <f t="shared" si="613"/>
        <v>0</v>
      </c>
      <c r="AX314" s="176">
        <f t="shared" si="613"/>
        <v>0</v>
      </c>
      <c r="AY314" s="176">
        <f t="shared" si="613"/>
        <v>0</v>
      </c>
      <c r="AZ314" s="176">
        <f t="shared" si="613"/>
        <v>0</v>
      </c>
      <c r="BA314" s="176">
        <f t="shared" si="613"/>
        <v>0</v>
      </c>
      <c r="BB314" s="176">
        <f t="shared" si="613"/>
        <v>0</v>
      </c>
      <c r="BC314" s="176">
        <f t="shared" si="613"/>
        <v>0</v>
      </c>
      <c r="BD314" s="176">
        <f t="shared" si="613"/>
        <v>0</v>
      </c>
      <c r="BE314" s="176">
        <f t="shared" si="613"/>
        <v>440.483</v>
      </c>
      <c r="BF314" s="176">
        <f t="shared" si="613"/>
        <v>0</v>
      </c>
      <c r="BG314" s="176">
        <f t="shared" si="613"/>
        <v>0</v>
      </c>
      <c r="BH314" s="176">
        <f t="shared" si="613"/>
        <v>0</v>
      </c>
      <c r="BI314" s="176">
        <f t="shared" si="613"/>
        <v>0</v>
      </c>
      <c r="BJ314" s="176">
        <f t="shared" si="613"/>
        <v>0</v>
      </c>
      <c r="BK314" s="176">
        <f t="shared" si="613"/>
        <v>0</v>
      </c>
      <c r="BL314" s="176">
        <f t="shared" si="613"/>
        <v>0</v>
      </c>
      <c r="BM314" s="176">
        <f t="shared" si="613"/>
        <v>0</v>
      </c>
      <c r="BN314" s="675">
        <f t="shared" si="604"/>
        <v>88.096600000000009</v>
      </c>
      <c r="BO314" s="675"/>
      <c r="BP314" s="675">
        <f t="shared" si="605"/>
        <v>88.096600000000009</v>
      </c>
      <c r="BQ314" s="165"/>
    </row>
    <row r="315" spans="1:84" ht="30" x14ac:dyDescent="0.25">
      <c r="A315" s="741">
        <v>1</v>
      </c>
      <c r="B315" s="284" t="s">
        <v>330</v>
      </c>
      <c r="C315" s="140">
        <f>+D315+E315</f>
        <v>500</v>
      </c>
      <c r="D315" s="256"/>
      <c r="E315" s="256">
        <v>500</v>
      </c>
      <c r="F315" s="145">
        <f>+G315+AI315</f>
        <v>440.483</v>
      </c>
      <c r="G315" s="145">
        <f>SUM(H315:AH315)</f>
        <v>0</v>
      </c>
      <c r="H315" s="141"/>
      <c r="I315" s="141"/>
      <c r="J315" s="141"/>
      <c r="K315" s="141"/>
      <c r="L315" s="141"/>
      <c r="M315" s="141"/>
      <c r="N315" s="141"/>
      <c r="O315" s="141"/>
      <c r="P315" s="141"/>
      <c r="Q315" s="141"/>
      <c r="R315" s="141"/>
      <c r="S315" s="141"/>
      <c r="T315" s="141"/>
      <c r="U315" s="141"/>
      <c r="V315" s="141"/>
      <c r="W315" s="141"/>
      <c r="X315" s="141"/>
      <c r="Y315" s="141"/>
      <c r="Z315" s="141"/>
      <c r="AA315" s="141"/>
      <c r="AB315" s="141"/>
      <c r="AC315" s="141"/>
      <c r="AD315" s="141"/>
      <c r="AE315" s="141"/>
      <c r="AF315" s="141"/>
      <c r="AG315" s="141"/>
      <c r="AH315" s="141"/>
      <c r="AI315" s="145">
        <f>SUM(AJ315:BM315)</f>
        <v>440.483</v>
      </c>
      <c r="AJ315" s="141"/>
      <c r="AK315" s="141"/>
      <c r="AL315" s="141"/>
      <c r="AM315" s="141"/>
      <c r="AN315" s="141"/>
      <c r="AO315" s="141"/>
      <c r="AP315" s="141"/>
      <c r="AQ315" s="141"/>
      <c r="AR315" s="141"/>
      <c r="AS315" s="141"/>
      <c r="AT315" s="141"/>
      <c r="AU315" s="141"/>
      <c r="AV315" s="141"/>
      <c r="AW315" s="141"/>
      <c r="AX315" s="141"/>
      <c r="AY315" s="141"/>
      <c r="AZ315" s="141"/>
      <c r="BA315" s="141"/>
      <c r="BB315" s="141"/>
      <c r="BC315" s="141"/>
      <c r="BD315" s="141"/>
      <c r="BE315" s="141">
        <v>440.483</v>
      </c>
      <c r="BF315" s="141"/>
      <c r="BG315" s="141"/>
      <c r="BH315" s="141"/>
      <c r="BI315" s="141"/>
      <c r="BJ315" s="141"/>
      <c r="BK315" s="141"/>
      <c r="BL315" s="141"/>
      <c r="BM315" s="141"/>
      <c r="BN315" s="674">
        <f t="shared" si="604"/>
        <v>88.096600000000009</v>
      </c>
      <c r="BO315" s="674"/>
      <c r="BP315" s="674">
        <f t="shared" si="605"/>
        <v>88.096600000000009</v>
      </c>
      <c r="BQ315" s="165"/>
      <c r="BR315" s="1"/>
      <c r="BS315" s="1"/>
      <c r="BT315" s="1"/>
      <c r="BU315" s="1"/>
      <c r="BV315" s="1"/>
      <c r="BW315" s="1"/>
      <c r="BX315" s="1"/>
      <c r="BY315" s="1"/>
      <c r="BZ315" s="1"/>
      <c r="CA315" s="1"/>
      <c r="CB315" s="1"/>
      <c r="CC315" s="1"/>
      <c r="CD315" s="1"/>
      <c r="CE315" s="1"/>
      <c r="CF315" s="1"/>
    </row>
    <row r="316" spans="1:84" x14ac:dyDescent="0.25">
      <c r="A316" s="245"/>
      <c r="B316" s="248"/>
      <c r="C316" s="246"/>
      <c r="D316" s="246"/>
      <c r="E316" s="246"/>
      <c r="F316" s="246"/>
      <c r="G316" s="246"/>
      <c r="H316" s="246"/>
      <c r="I316" s="246"/>
      <c r="J316" s="246"/>
      <c r="K316" s="246"/>
      <c r="L316" s="246"/>
      <c r="M316" s="246"/>
      <c r="N316" s="246"/>
      <c r="O316" s="246"/>
      <c r="P316" s="246"/>
      <c r="Q316" s="246"/>
      <c r="R316" s="246"/>
      <c r="S316" s="246"/>
      <c r="T316" s="246"/>
      <c r="U316" s="246"/>
      <c r="V316" s="246"/>
      <c r="W316" s="246"/>
      <c r="X316" s="246"/>
      <c r="Y316" s="246"/>
      <c r="Z316" s="246"/>
      <c r="AA316" s="246"/>
      <c r="AB316" s="246"/>
      <c r="AC316" s="246"/>
      <c r="AD316" s="246"/>
      <c r="AE316" s="246"/>
      <c r="AF316" s="246"/>
      <c r="AG316" s="246"/>
      <c r="AH316" s="246"/>
      <c r="AI316" s="246"/>
      <c r="AJ316" s="246"/>
      <c r="AK316" s="246"/>
      <c r="AL316" s="246"/>
      <c r="AM316" s="246"/>
      <c r="AN316" s="246"/>
      <c r="AO316" s="246"/>
      <c r="AP316" s="246"/>
      <c r="AQ316" s="246"/>
      <c r="AR316" s="246"/>
      <c r="AS316" s="246"/>
      <c r="AT316" s="246"/>
      <c r="AU316" s="246"/>
      <c r="AV316" s="246"/>
      <c r="AW316" s="246"/>
      <c r="AX316" s="246"/>
      <c r="AY316" s="246"/>
      <c r="AZ316" s="246"/>
      <c r="BA316" s="246"/>
      <c r="BB316" s="246"/>
      <c r="BC316" s="246"/>
      <c r="BD316" s="246"/>
      <c r="BE316" s="246"/>
      <c r="BF316" s="246"/>
      <c r="BG316" s="246"/>
      <c r="BH316" s="246"/>
      <c r="BI316" s="246"/>
      <c r="BJ316" s="246"/>
      <c r="BK316" s="246"/>
      <c r="BL316" s="246"/>
      <c r="BM316" s="246"/>
      <c r="BN316" s="247"/>
      <c r="BO316" s="247"/>
      <c r="BP316" s="247"/>
      <c r="BQ316" s="248"/>
      <c r="BR316" s="1"/>
      <c r="BS316" s="1"/>
      <c r="BT316" s="1"/>
      <c r="BU316" s="1"/>
      <c r="BV316" s="1"/>
      <c r="BW316" s="1"/>
      <c r="BX316" s="1"/>
      <c r="BY316" s="1"/>
      <c r="BZ316" s="1"/>
      <c r="CA316" s="1"/>
      <c r="CB316" s="1"/>
      <c r="CC316" s="1"/>
      <c r="CD316" s="1"/>
      <c r="CE316" s="1"/>
      <c r="CF316" s="1"/>
    </row>
    <row r="317" spans="1:84" x14ac:dyDescent="0.25">
      <c r="A317" s="1253" t="s">
        <v>668</v>
      </c>
      <c r="B317" s="1253"/>
      <c r="C317" s="1253"/>
      <c r="D317" s="1253"/>
      <c r="E317" s="1253"/>
      <c r="F317" s="1253"/>
      <c r="G317" s="1253"/>
      <c r="H317" s="1253"/>
      <c r="I317" s="1253"/>
      <c r="J317" s="1253"/>
      <c r="K317" s="1253"/>
      <c r="L317" s="1253"/>
      <c r="M317" s="1253"/>
      <c r="N317" s="1253"/>
      <c r="O317" s="1253"/>
      <c r="P317" s="1253"/>
      <c r="Q317" s="1253"/>
      <c r="R317" s="1253"/>
      <c r="S317" s="1253"/>
      <c r="T317" s="1253"/>
      <c r="U317" s="1253"/>
      <c r="V317" s="1253"/>
      <c r="W317" s="1253"/>
      <c r="X317" s="1253"/>
      <c r="Y317" s="1253"/>
      <c r="Z317" s="1253"/>
      <c r="AA317" s="1253"/>
      <c r="AB317" s="1253"/>
      <c r="AC317" s="1253"/>
      <c r="AD317" s="1253"/>
      <c r="AE317" s="1253"/>
      <c r="AF317" s="1253"/>
      <c r="AG317" s="1253"/>
      <c r="AH317" s="1253"/>
      <c r="AI317" s="1253"/>
      <c r="AJ317" s="1253"/>
      <c r="AK317" s="1253"/>
      <c r="AL317" s="1253"/>
      <c r="AM317" s="1253"/>
      <c r="AN317" s="1253"/>
      <c r="AO317" s="1253"/>
      <c r="AP317" s="1253"/>
      <c r="AQ317" s="1253"/>
      <c r="AR317" s="1253"/>
      <c r="AS317" s="1253"/>
      <c r="AT317" s="1253"/>
      <c r="AU317" s="1253"/>
      <c r="AV317" s="1253"/>
      <c r="AW317" s="1253"/>
      <c r="AX317" s="1253"/>
      <c r="AY317" s="1253"/>
      <c r="AZ317" s="1253"/>
      <c r="BA317" s="1253"/>
      <c r="BB317" s="1253"/>
      <c r="BC317" s="1253"/>
      <c r="BD317" s="1253"/>
      <c r="BE317" s="1253"/>
      <c r="BF317" s="1253"/>
      <c r="BG317" s="1253"/>
      <c r="BH317" s="1253"/>
      <c r="BI317" s="1253"/>
      <c r="BJ317" s="1253"/>
      <c r="BK317" s="1253"/>
      <c r="BL317" s="1253"/>
      <c r="BM317" s="1253"/>
      <c r="BN317" s="1253"/>
      <c r="BO317" s="1253"/>
      <c r="BP317" s="1253"/>
      <c r="BQ317" s="1253"/>
      <c r="BR317" s="1"/>
      <c r="BS317" s="1"/>
      <c r="BT317" s="1"/>
      <c r="BU317" s="1"/>
      <c r="BV317" s="1"/>
      <c r="BW317" s="1"/>
      <c r="BX317" s="1"/>
      <c r="BY317" s="1"/>
      <c r="BZ317" s="1"/>
      <c r="CA317" s="1"/>
      <c r="CB317" s="1"/>
      <c r="CC317" s="1"/>
      <c r="CD317" s="1"/>
      <c r="CE317" s="1"/>
      <c r="CF317" s="1"/>
    </row>
    <row r="318" spans="1:84" x14ac:dyDescent="0.25">
      <c r="A318" s="245"/>
      <c r="B318" s="248"/>
      <c r="C318" s="246"/>
      <c r="D318" s="246"/>
      <c r="E318" s="246"/>
      <c r="F318" s="246"/>
      <c r="G318" s="246"/>
      <c r="H318" s="246"/>
      <c r="I318" s="246"/>
      <c r="J318" s="246"/>
      <c r="K318" s="246"/>
      <c r="L318" s="246"/>
      <c r="M318" s="246"/>
      <c r="N318" s="246"/>
      <c r="O318" s="246"/>
      <c r="P318" s="246"/>
      <c r="Q318" s="246"/>
      <c r="R318" s="246"/>
      <c r="S318" s="246"/>
      <c r="T318" s="246"/>
      <c r="U318" s="246"/>
      <c r="V318" s="246"/>
      <c r="W318" s="246"/>
      <c r="X318" s="246"/>
      <c r="Y318" s="246"/>
      <c r="Z318" s="246"/>
      <c r="AA318" s="246"/>
      <c r="AB318" s="246"/>
      <c r="AC318" s="246"/>
      <c r="AD318" s="246"/>
      <c r="AE318" s="246"/>
      <c r="AF318" s="246"/>
      <c r="AG318" s="246"/>
      <c r="AH318" s="246"/>
      <c r="AI318" s="246"/>
      <c r="AJ318" s="246"/>
      <c r="AK318" s="246"/>
      <c r="AL318" s="246"/>
      <c r="AM318" s="246"/>
      <c r="AN318" s="246"/>
      <c r="AO318" s="246"/>
      <c r="AP318" s="246"/>
      <c r="AQ318" s="246"/>
      <c r="AR318" s="246"/>
      <c r="AS318" s="246"/>
      <c r="AT318" s="246"/>
      <c r="AU318" s="246"/>
      <c r="AV318" s="246"/>
      <c r="AW318" s="246"/>
      <c r="AX318" s="246"/>
      <c r="AY318" s="246"/>
      <c r="AZ318" s="246"/>
      <c r="BA318" s="246"/>
      <c r="BB318" s="246"/>
      <c r="BC318" s="246"/>
      <c r="BD318" s="246"/>
      <c r="BE318" s="246"/>
      <c r="BF318" s="246"/>
      <c r="BG318" s="246"/>
      <c r="BH318" s="246"/>
      <c r="BI318" s="246"/>
      <c r="BJ318" s="246"/>
      <c r="BK318" s="246"/>
      <c r="BL318" s="246"/>
      <c r="BM318" s="246"/>
      <c r="BN318" s="247"/>
      <c r="BO318" s="247"/>
      <c r="BP318" s="247"/>
      <c r="BQ318" s="248"/>
      <c r="BR318" s="1"/>
      <c r="BS318" s="1"/>
      <c r="BT318" s="1"/>
      <c r="BU318" s="1"/>
      <c r="BV318" s="1"/>
      <c r="BW318" s="1"/>
      <c r="BX318" s="1"/>
      <c r="BY318" s="1"/>
      <c r="BZ318" s="1"/>
      <c r="CA318" s="1"/>
      <c r="CB318" s="1"/>
      <c r="CC318" s="1"/>
      <c r="CD318" s="1"/>
      <c r="CE318" s="1"/>
      <c r="CF318" s="1"/>
    </row>
    <row r="319" spans="1:84" x14ac:dyDescent="0.25">
      <c r="A319" s="245"/>
      <c r="B319" s="248"/>
      <c r="C319" s="246"/>
      <c r="D319" s="246"/>
      <c r="E319" s="246"/>
      <c r="F319" s="246"/>
      <c r="G319" s="246"/>
      <c r="H319" s="246"/>
      <c r="I319" s="246"/>
      <c r="J319" s="246"/>
      <c r="K319" s="246"/>
      <c r="L319" s="246"/>
      <c r="M319" s="246"/>
      <c r="N319" s="246"/>
      <c r="O319" s="246"/>
      <c r="P319" s="246"/>
      <c r="Q319" s="246"/>
      <c r="R319" s="246"/>
      <c r="S319" s="246"/>
      <c r="T319" s="246"/>
      <c r="U319" s="246"/>
      <c r="V319" s="246"/>
      <c r="W319" s="246"/>
      <c r="X319" s="246"/>
      <c r="Y319" s="246"/>
      <c r="Z319" s="246"/>
      <c r="AA319" s="246"/>
      <c r="AB319" s="246"/>
      <c r="AC319" s="246"/>
      <c r="AD319" s="246"/>
      <c r="AE319" s="246"/>
      <c r="AF319" s="246"/>
      <c r="AG319" s="246"/>
      <c r="AH319" s="246"/>
      <c r="AI319" s="246"/>
      <c r="AJ319" s="246"/>
      <c r="AK319" s="246"/>
      <c r="AL319" s="246"/>
      <c r="AM319" s="246"/>
      <c r="AN319" s="246"/>
      <c r="AO319" s="246"/>
      <c r="AP319" s="246"/>
      <c r="AQ319" s="246"/>
      <c r="AR319" s="246"/>
      <c r="AS319" s="246"/>
      <c r="AT319" s="246"/>
      <c r="AU319" s="246"/>
      <c r="AV319" s="246"/>
      <c r="AW319" s="246"/>
      <c r="AX319" s="246"/>
      <c r="AY319" s="246"/>
      <c r="AZ319" s="246"/>
      <c r="BA319" s="246"/>
      <c r="BB319" s="246"/>
      <c r="BC319" s="246"/>
      <c r="BD319" s="246"/>
      <c r="BE319" s="246"/>
      <c r="BF319" s="246"/>
      <c r="BG319" s="246"/>
      <c r="BH319" s="246"/>
      <c r="BI319" s="246"/>
      <c r="BJ319" s="246"/>
      <c r="BK319" s="246"/>
      <c r="BL319" s="246"/>
      <c r="BM319" s="246"/>
      <c r="BN319" s="247"/>
      <c r="BO319" s="247"/>
      <c r="BP319" s="247"/>
      <c r="BQ319" s="248"/>
      <c r="BR319" s="1"/>
      <c r="BS319" s="1"/>
      <c r="BT319" s="1"/>
      <c r="BU319" s="1"/>
      <c r="BV319" s="1"/>
      <c r="BW319" s="1"/>
      <c r="BX319" s="1"/>
      <c r="BY319" s="1"/>
      <c r="BZ319" s="1"/>
      <c r="CA319" s="1"/>
      <c r="CB319" s="1"/>
      <c r="CC319" s="1"/>
      <c r="CD319" s="1"/>
      <c r="CE319" s="1"/>
      <c r="CF319" s="1"/>
    </row>
    <row r="320" spans="1:84" x14ac:dyDescent="0.25">
      <c r="A320" s="245"/>
      <c r="B320" s="248"/>
      <c r="C320" s="246"/>
      <c r="D320" s="246"/>
      <c r="E320" s="246"/>
      <c r="F320" s="246"/>
      <c r="G320" s="246"/>
      <c r="H320" s="246"/>
      <c r="I320" s="246"/>
      <c r="J320" s="246"/>
      <c r="K320" s="246"/>
      <c r="L320" s="246"/>
      <c r="M320" s="246"/>
      <c r="N320" s="246"/>
      <c r="O320" s="246"/>
      <c r="P320" s="246"/>
      <c r="Q320" s="246"/>
      <c r="R320" s="246"/>
      <c r="S320" s="246"/>
      <c r="T320" s="246"/>
      <c r="U320" s="246"/>
      <c r="V320" s="246"/>
      <c r="W320" s="246"/>
      <c r="X320" s="246"/>
      <c r="Y320" s="246"/>
      <c r="Z320" s="246"/>
      <c r="AA320" s="246"/>
      <c r="AB320" s="246"/>
      <c r="AC320" s="246"/>
      <c r="AD320" s="246"/>
      <c r="AE320" s="246"/>
      <c r="AF320" s="246"/>
      <c r="AG320" s="246"/>
      <c r="AH320" s="246"/>
      <c r="AI320" s="246"/>
      <c r="AJ320" s="246"/>
      <c r="AK320" s="246"/>
      <c r="AL320" s="246"/>
      <c r="AM320" s="246"/>
      <c r="AN320" s="246"/>
      <c r="AO320" s="246"/>
      <c r="AP320" s="246"/>
      <c r="AQ320" s="246"/>
      <c r="AR320" s="246"/>
      <c r="AS320" s="246"/>
      <c r="AT320" s="246"/>
      <c r="AU320" s="246"/>
      <c r="AV320" s="246"/>
      <c r="AW320" s="246"/>
      <c r="AX320" s="246"/>
      <c r="AY320" s="246"/>
      <c r="AZ320" s="246"/>
      <c r="BA320" s="246"/>
      <c r="BB320" s="246"/>
      <c r="BC320" s="246"/>
      <c r="BD320" s="246"/>
      <c r="BE320" s="246"/>
      <c r="BF320" s="246"/>
      <c r="BG320" s="246"/>
      <c r="BH320" s="246"/>
      <c r="BI320" s="246"/>
      <c r="BJ320" s="246"/>
      <c r="BK320" s="246"/>
      <c r="BL320" s="246"/>
      <c r="BM320" s="246"/>
      <c r="BN320" s="247"/>
      <c r="BO320" s="247"/>
      <c r="BP320" s="247"/>
      <c r="BQ320" s="248"/>
      <c r="BR320" s="1"/>
      <c r="BS320" s="1"/>
      <c r="BT320" s="1"/>
      <c r="BU320" s="1"/>
      <c r="BV320" s="1"/>
      <c r="BW320" s="1"/>
      <c r="BX320" s="1"/>
      <c r="BY320" s="1"/>
      <c r="BZ320" s="1"/>
      <c r="CA320" s="1"/>
      <c r="CB320" s="1"/>
      <c r="CC320" s="1"/>
      <c r="CD320" s="1"/>
      <c r="CE320" s="1"/>
      <c r="CF320" s="1"/>
    </row>
    <row r="321" spans="1:84" x14ac:dyDescent="0.25">
      <c r="A321" s="245"/>
      <c r="B321" s="248"/>
      <c r="C321" s="246"/>
      <c r="D321" s="246"/>
      <c r="E321" s="246"/>
      <c r="F321" s="246"/>
      <c r="G321" s="246"/>
      <c r="H321" s="246"/>
      <c r="I321" s="246"/>
      <c r="J321" s="246"/>
      <c r="K321" s="246"/>
      <c r="L321" s="246"/>
      <c r="M321" s="246"/>
      <c r="N321" s="246"/>
      <c r="O321" s="246"/>
      <c r="P321" s="246"/>
      <c r="Q321" s="246"/>
      <c r="R321" s="246"/>
      <c r="S321" s="246"/>
      <c r="T321" s="246"/>
      <c r="U321" s="246"/>
      <c r="V321" s="246"/>
      <c r="W321" s="246"/>
      <c r="X321" s="246"/>
      <c r="Y321" s="246"/>
      <c r="Z321" s="246"/>
      <c r="AA321" s="246"/>
      <c r="AB321" s="246"/>
      <c r="AC321" s="246"/>
      <c r="AD321" s="246"/>
      <c r="AE321" s="246"/>
      <c r="AF321" s="246"/>
      <c r="AG321" s="246"/>
      <c r="AH321" s="246"/>
      <c r="AI321" s="246"/>
      <c r="AJ321" s="246"/>
      <c r="AK321" s="246"/>
      <c r="AL321" s="246"/>
      <c r="AM321" s="246"/>
      <c r="AN321" s="246"/>
      <c r="AO321" s="246"/>
      <c r="AP321" s="246"/>
      <c r="AQ321" s="246"/>
      <c r="AR321" s="246"/>
      <c r="AS321" s="246"/>
      <c r="AT321" s="246"/>
      <c r="AU321" s="246"/>
      <c r="AV321" s="246"/>
      <c r="AW321" s="246"/>
      <c r="AX321" s="246"/>
      <c r="AY321" s="246"/>
      <c r="AZ321" s="246"/>
      <c r="BA321" s="246"/>
      <c r="BB321" s="246"/>
      <c r="BC321" s="246"/>
      <c r="BD321" s="246"/>
      <c r="BE321" s="246"/>
      <c r="BF321" s="246"/>
      <c r="BG321" s="246"/>
      <c r="BH321" s="246"/>
      <c r="BI321" s="246"/>
      <c r="BJ321" s="246"/>
      <c r="BK321" s="246"/>
      <c r="BL321" s="246"/>
      <c r="BM321" s="246"/>
      <c r="BN321" s="247"/>
      <c r="BO321" s="247"/>
      <c r="BP321" s="247"/>
      <c r="BQ321" s="248"/>
      <c r="BR321" s="1"/>
      <c r="BS321" s="1"/>
      <c r="BT321" s="1"/>
      <c r="BU321" s="1"/>
      <c r="BV321" s="1"/>
      <c r="BW321" s="1"/>
      <c r="BX321" s="1"/>
      <c r="BY321" s="1"/>
      <c r="BZ321" s="1"/>
      <c r="CA321" s="1"/>
      <c r="CB321" s="1"/>
      <c r="CC321" s="1"/>
      <c r="CD321" s="1"/>
      <c r="CE321" s="1"/>
      <c r="CF321" s="1"/>
    </row>
    <row r="322" spans="1:84" x14ac:dyDescent="0.25">
      <c r="A322" s="245"/>
      <c r="B322" s="248"/>
      <c r="C322" s="246"/>
      <c r="D322" s="246"/>
      <c r="E322" s="246"/>
      <c r="F322" s="246"/>
      <c r="G322" s="246"/>
      <c r="H322" s="246"/>
      <c r="I322" s="246"/>
      <c r="J322" s="246"/>
      <c r="K322" s="246"/>
      <c r="L322" s="246"/>
      <c r="M322" s="246"/>
      <c r="N322" s="246"/>
      <c r="O322" s="246"/>
      <c r="P322" s="246"/>
      <c r="Q322" s="246"/>
      <c r="R322" s="246"/>
      <c r="S322" s="246"/>
      <c r="T322" s="246"/>
      <c r="U322" s="246"/>
      <c r="V322" s="246"/>
      <c r="W322" s="246"/>
      <c r="X322" s="246"/>
      <c r="Y322" s="246"/>
      <c r="Z322" s="246"/>
      <c r="AA322" s="246"/>
      <c r="AB322" s="246"/>
      <c r="AC322" s="246"/>
      <c r="AD322" s="246"/>
      <c r="AE322" s="246"/>
      <c r="AF322" s="246"/>
      <c r="AG322" s="246"/>
      <c r="AH322" s="246"/>
      <c r="AI322" s="246"/>
      <c r="AJ322" s="246"/>
      <c r="AK322" s="246"/>
      <c r="AL322" s="246"/>
      <c r="AM322" s="246"/>
      <c r="AN322" s="246"/>
      <c r="AO322" s="246"/>
      <c r="AP322" s="246"/>
      <c r="AQ322" s="246"/>
      <c r="AR322" s="246"/>
      <c r="AS322" s="246"/>
      <c r="AT322" s="246"/>
      <c r="AU322" s="246"/>
      <c r="AV322" s="246"/>
      <c r="AW322" s="246"/>
      <c r="AX322" s="246"/>
      <c r="AY322" s="246"/>
      <c r="AZ322" s="246"/>
      <c r="BA322" s="246"/>
      <c r="BB322" s="246"/>
      <c r="BC322" s="246"/>
      <c r="BD322" s="246"/>
      <c r="BE322" s="246"/>
      <c r="BF322" s="246"/>
      <c r="BG322" s="246"/>
      <c r="BH322" s="246"/>
      <c r="BI322" s="246"/>
      <c r="BJ322" s="246"/>
      <c r="BK322" s="246"/>
      <c r="BL322" s="246"/>
      <c r="BM322" s="246"/>
      <c r="BN322" s="247"/>
      <c r="BO322" s="247"/>
      <c r="BP322" s="247"/>
      <c r="BQ322" s="248"/>
      <c r="BR322" s="1"/>
      <c r="BS322" s="1"/>
      <c r="BT322" s="1"/>
      <c r="BU322" s="1"/>
      <c r="BV322" s="1"/>
      <c r="BW322" s="1"/>
      <c r="BX322" s="1"/>
      <c r="BY322" s="1"/>
      <c r="BZ322" s="1"/>
      <c r="CA322" s="1"/>
      <c r="CB322" s="1"/>
      <c r="CC322" s="1"/>
      <c r="CD322" s="1"/>
      <c r="CE322" s="1"/>
      <c r="CF322" s="1"/>
    </row>
    <row r="323" spans="1:84" x14ac:dyDescent="0.25">
      <c r="A323" s="245"/>
      <c r="B323" s="248"/>
      <c r="C323" s="246"/>
      <c r="D323" s="246"/>
      <c r="E323" s="246"/>
      <c r="F323" s="246"/>
      <c r="G323" s="246"/>
      <c r="H323" s="246"/>
      <c r="I323" s="246"/>
      <c r="J323" s="246"/>
      <c r="K323" s="246"/>
      <c r="L323" s="246"/>
      <c r="M323" s="246"/>
      <c r="N323" s="246"/>
      <c r="O323" s="246"/>
      <c r="P323" s="246"/>
      <c r="Q323" s="246"/>
      <c r="R323" s="246"/>
      <c r="S323" s="246"/>
      <c r="T323" s="246"/>
      <c r="U323" s="246"/>
      <c r="V323" s="246"/>
      <c r="W323" s="246"/>
      <c r="X323" s="246"/>
      <c r="Y323" s="246"/>
      <c r="Z323" s="246"/>
      <c r="AA323" s="246"/>
      <c r="AB323" s="246"/>
      <c r="AC323" s="246"/>
      <c r="AD323" s="246"/>
      <c r="AE323" s="246"/>
      <c r="AF323" s="246"/>
      <c r="AG323" s="246"/>
      <c r="AH323" s="246"/>
      <c r="AI323" s="246"/>
      <c r="AJ323" s="246"/>
      <c r="AK323" s="246"/>
      <c r="AL323" s="246"/>
      <c r="AM323" s="246"/>
      <c r="AN323" s="246"/>
      <c r="AO323" s="246"/>
      <c r="AP323" s="246"/>
      <c r="AQ323" s="246"/>
      <c r="AR323" s="246"/>
      <c r="AS323" s="246"/>
      <c r="AT323" s="246"/>
      <c r="AU323" s="246"/>
      <c r="AV323" s="246"/>
      <c r="AW323" s="246"/>
      <c r="AX323" s="246"/>
      <c r="AY323" s="246"/>
      <c r="AZ323" s="246"/>
      <c r="BA323" s="246"/>
      <c r="BB323" s="246"/>
      <c r="BC323" s="246"/>
      <c r="BD323" s="246"/>
      <c r="BE323" s="246"/>
      <c r="BF323" s="246"/>
      <c r="BG323" s="246"/>
      <c r="BH323" s="246"/>
      <c r="BI323" s="246"/>
      <c r="BJ323" s="246"/>
      <c r="BK323" s="246"/>
      <c r="BL323" s="246"/>
      <c r="BM323" s="246"/>
      <c r="BN323" s="247"/>
      <c r="BO323" s="247"/>
      <c r="BP323" s="247"/>
      <c r="BQ323" s="248"/>
      <c r="BR323" s="1"/>
      <c r="BS323" s="1"/>
      <c r="BT323" s="1"/>
      <c r="BU323" s="1"/>
      <c r="BV323" s="1"/>
      <c r="BW323" s="1"/>
      <c r="BX323" s="1"/>
      <c r="BY323" s="1"/>
      <c r="BZ323" s="1"/>
      <c r="CA323" s="1"/>
      <c r="CB323" s="1"/>
      <c r="CC323" s="1"/>
      <c r="CD323" s="1"/>
      <c r="CE323" s="1"/>
      <c r="CF323" s="1"/>
    </row>
    <row r="324" spans="1:84" x14ac:dyDescent="0.25">
      <c r="A324" s="245"/>
      <c r="B324" s="248"/>
      <c r="C324" s="246"/>
      <c r="D324" s="246"/>
      <c r="E324" s="246"/>
      <c r="F324" s="246"/>
      <c r="G324" s="246"/>
      <c r="H324" s="246"/>
      <c r="I324" s="246"/>
      <c r="J324" s="246"/>
      <c r="K324" s="246"/>
      <c r="L324" s="246"/>
      <c r="M324" s="246"/>
      <c r="N324" s="246"/>
      <c r="O324" s="246"/>
      <c r="P324" s="246"/>
      <c r="Q324" s="246"/>
      <c r="R324" s="246"/>
      <c r="S324" s="246"/>
      <c r="T324" s="246"/>
      <c r="U324" s="246"/>
      <c r="V324" s="246"/>
      <c r="W324" s="246"/>
      <c r="X324" s="246"/>
      <c r="Y324" s="246"/>
      <c r="Z324" s="246"/>
      <c r="AA324" s="246"/>
      <c r="AB324" s="246"/>
      <c r="AC324" s="246"/>
      <c r="AD324" s="246"/>
      <c r="AE324" s="246"/>
      <c r="AF324" s="246"/>
      <c r="AG324" s="246"/>
      <c r="AH324" s="246"/>
      <c r="AI324" s="246"/>
      <c r="AJ324" s="246"/>
      <c r="AK324" s="246"/>
      <c r="AL324" s="246"/>
      <c r="AM324" s="246"/>
      <c r="AN324" s="246"/>
      <c r="AO324" s="246"/>
      <c r="AP324" s="246"/>
      <c r="AQ324" s="246"/>
      <c r="AR324" s="246"/>
      <c r="AS324" s="246"/>
      <c r="AT324" s="246"/>
      <c r="AU324" s="246"/>
      <c r="AV324" s="246"/>
      <c r="AW324" s="246"/>
      <c r="AX324" s="246"/>
      <c r="AY324" s="246"/>
      <c r="AZ324" s="246"/>
      <c r="BA324" s="246"/>
      <c r="BB324" s="246"/>
      <c r="BC324" s="246"/>
      <c r="BD324" s="246"/>
      <c r="BE324" s="246"/>
      <c r="BF324" s="246"/>
      <c r="BG324" s="246"/>
      <c r="BH324" s="246"/>
      <c r="BI324" s="246"/>
      <c r="BJ324" s="246"/>
      <c r="BK324" s="246"/>
      <c r="BL324" s="246"/>
      <c r="BM324" s="246"/>
      <c r="BN324" s="247"/>
      <c r="BO324" s="247"/>
      <c r="BP324" s="247"/>
      <c r="BQ324" s="248"/>
      <c r="BR324" s="1"/>
      <c r="BS324" s="1"/>
      <c r="BT324" s="1"/>
      <c r="BU324" s="1"/>
      <c r="BV324" s="1"/>
      <c r="BW324" s="1"/>
      <c r="BX324" s="1"/>
      <c r="BY324" s="1"/>
      <c r="BZ324" s="1"/>
      <c r="CA324" s="1"/>
      <c r="CB324" s="1"/>
      <c r="CC324" s="1"/>
      <c r="CD324" s="1"/>
      <c r="CE324" s="1"/>
      <c r="CF324" s="1"/>
    </row>
    <row r="325" spans="1:84" x14ac:dyDescent="0.25">
      <c r="A325" s="245"/>
      <c r="B325" s="248"/>
      <c r="C325" s="246"/>
      <c r="D325" s="246"/>
      <c r="E325" s="246"/>
      <c r="F325" s="246"/>
      <c r="G325" s="246"/>
      <c r="H325" s="246"/>
      <c r="I325" s="246"/>
      <c r="J325" s="246"/>
      <c r="K325" s="246"/>
      <c r="L325" s="246"/>
      <c r="M325" s="246"/>
      <c r="N325" s="246"/>
      <c r="O325" s="246"/>
      <c r="P325" s="246"/>
      <c r="Q325" s="246"/>
      <c r="R325" s="246"/>
      <c r="S325" s="246"/>
      <c r="T325" s="246"/>
      <c r="U325" s="246"/>
      <c r="V325" s="246"/>
      <c r="W325" s="246"/>
      <c r="X325" s="246"/>
      <c r="Y325" s="246"/>
      <c r="Z325" s="246"/>
      <c r="AA325" s="246"/>
      <c r="AB325" s="246"/>
      <c r="AC325" s="246"/>
      <c r="AD325" s="246"/>
      <c r="AE325" s="246"/>
      <c r="AF325" s="246"/>
      <c r="AG325" s="246"/>
      <c r="AH325" s="246"/>
      <c r="AI325" s="246"/>
      <c r="AJ325" s="246"/>
      <c r="AK325" s="246"/>
      <c r="AL325" s="246"/>
      <c r="AM325" s="246"/>
      <c r="AN325" s="246"/>
      <c r="AO325" s="246"/>
      <c r="AP325" s="246"/>
      <c r="AQ325" s="246"/>
      <c r="AR325" s="246"/>
      <c r="AS325" s="246"/>
      <c r="AT325" s="246"/>
      <c r="AU325" s="246"/>
      <c r="AV325" s="246"/>
      <c r="AW325" s="246"/>
      <c r="AX325" s="246"/>
      <c r="AY325" s="246"/>
      <c r="AZ325" s="246"/>
      <c r="BA325" s="246"/>
      <c r="BB325" s="246"/>
      <c r="BC325" s="246"/>
      <c r="BD325" s="246"/>
      <c r="BE325" s="246"/>
      <c r="BF325" s="246"/>
      <c r="BG325" s="246"/>
      <c r="BH325" s="246"/>
      <c r="BI325" s="246"/>
      <c r="BJ325" s="246"/>
      <c r="BK325" s="246"/>
      <c r="BL325" s="246"/>
      <c r="BM325" s="246"/>
      <c r="BN325" s="247"/>
      <c r="BO325" s="247"/>
      <c r="BP325" s="247"/>
      <c r="BQ325" s="248"/>
      <c r="BR325" s="1"/>
      <c r="BS325" s="1"/>
      <c r="BT325" s="1"/>
      <c r="BU325" s="1"/>
      <c r="BV325" s="1"/>
      <c r="BW325" s="1"/>
      <c r="BX325" s="1"/>
      <c r="BY325" s="1"/>
      <c r="BZ325" s="1"/>
      <c r="CA325" s="1"/>
      <c r="CB325" s="1"/>
      <c r="CC325" s="1"/>
      <c r="CD325" s="1"/>
      <c r="CE325" s="1"/>
      <c r="CF325" s="1"/>
    </row>
    <row r="326" spans="1:84" x14ac:dyDescent="0.25">
      <c r="A326" s="245"/>
      <c r="B326" s="248"/>
      <c r="C326" s="246"/>
      <c r="D326" s="246"/>
      <c r="E326" s="246"/>
      <c r="F326" s="246"/>
      <c r="G326" s="246"/>
      <c r="H326" s="246"/>
      <c r="I326" s="246"/>
      <c r="J326" s="246"/>
      <c r="K326" s="246"/>
      <c r="L326" s="246"/>
      <c r="M326" s="246"/>
      <c r="N326" s="246"/>
      <c r="O326" s="246"/>
      <c r="P326" s="246"/>
      <c r="Q326" s="246"/>
      <c r="R326" s="246"/>
      <c r="S326" s="246"/>
      <c r="T326" s="246"/>
      <c r="U326" s="246"/>
      <c r="V326" s="246"/>
      <c r="W326" s="246"/>
      <c r="X326" s="246"/>
      <c r="Y326" s="246"/>
      <c r="Z326" s="246"/>
      <c r="AA326" s="246"/>
      <c r="AB326" s="246"/>
      <c r="AC326" s="246"/>
      <c r="AD326" s="246"/>
      <c r="AE326" s="246"/>
      <c r="AF326" s="246"/>
      <c r="AG326" s="246"/>
      <c r="AH326" s="246"/>
      <c r="AI326" s="246"/>
      <c r="AJ326" s="246"/>
      <c r="AK326" s="246"/>
      <c r="AL326" s="246"/>
      <c r="AM326" s="246"/>
      <c r="AN326" s="246"/>
      <c r="AO326" s="246"/>
      <c r="AP326" s="246"/>
      <c r="AQ326" s="246"/>
      <c r="AR326" s="246"/>
      <c r="AS326" s="246"/>
      <c r="AT326" s="246"/>
      <c r="AU326" s="246"/>
      <c r="AV326" s="246"/>
      <c r="AW326" s="246"/>
      <c r="AX326" s="246"/>
      <c r="AY326" s="246"/>
      <c r="AZ326" s="246"/>
      <c r="BA326" s="246"/>
      <c r="BB326" s="246"/>
      <c r="BC326" s="246"/>
      <c r="BD326" s="246"/>
      <c r="BE326" s="246"/>
      <c r="BF326" s="246"/>
      <c r="BG326" s="246"/>
      <c r="BH326" s="246"/>
      <c r="BI326" s="246"/>
      <c r="BJ326" s="246"/>
      <c r="BK326" s="246"/>
      <c r="BL326" s="246"/>
      <c r="BM326" s="246"/>
      <c r="BN326" s="247"/>
      <c r="BO326" s="247"/>
      <c r="BP326" s="247"/>
      <c r="BQ326" s="248"/>
      <c r="BR326" s="1"/>
      <c r="BS326" s="1"/>
      <c r="BT326" s="1"/>
      <c r="BU326" s="1"/>
      <c r="BV326" s="1"/>
      <c r="BW326" s="1"/>
      <c r="BX326" s="1"/>
      <c r="BY326" s="1"/>
      <c r="BZ326" s="1"/>
      <c r="CA326" s="1"/>
      <c r="CB326" s="1"/>
      <c r="CC326" s="1"/>
      <c r="CD326" s="1"/>
      <c r="CE326" s="1"/>
      <c r="CF326" s="1"/>
    </row>
    <row r="327" spans="1:84" x14ac:dyDescent="0.25">
      <c r="A327" s="245"/>
      <c r="B327" s="248"/>
      <c r="C327" s="246"/>
      <c r="D327" s="246"/>
      <c r="E327" s="246"/>
      <c r="F327" s="246"/>
      <c r="G327" s="246"/>
      <c r="H327" s="246"/>
      <c r="I327" s="246"/>
      <c r="J327" s="246"/>
      <c r="K327" s="246"/>
      <c r="L327" s="246"/>
      <c r="M327" s="246"/>
      <c r="N327" s="246"/>
      <c r="O327" s="246"/>
      <c r="P327" s="246"/>
      <c r="Q327" s="246"/>
      <c r="R327" s="246"/>
      <c r="S327" s="246"/>
      <c r="T327" s="246"/>
      <c r="U327" s="246"/>
      <c r="V327" s="246"/>
      <c r="W327" s="246"/>
      <c r="X327" s="246"/>
      <c r="Y327" s="246"/>
      <c r="Z327" s="246"/>
      <c r="AA327" s="246"/>
      <c r="AB327" s="246"/>
      <c r="AC327" s="246"/>
      <c r="AD327" s="246"/>
      <c r="AE327" s="246"/>
      <c r="AF327" s="246"/>
      <c r="AG327" s="246"/>
      <c r="AH327" s="246"/>
      <c r="AI327" s="246"/>
      <c r="AJ327" s="246"/>
      <c r="AK327" s="246"/>
      <c r="AL327" s="246"/>
      <c r="AM327" s="246"/>
      <c r="AN327" s="246"/>
      <c r="AO327" s="246"/>
      <c r="AP327" s="246"/>
      <c r="AQ327" s="246"/>
      <c r="AR327" s="246"/>
      <c r="AS327" s="246"/>
      <c r="AT327" s="246"/>
      <c r="AU327" s="246"/>
      <c r="AV327" s="246"/>
      <c r="AW327" s="246"/>
      <c r="AX327" s="246"/>
      <c r="AY327" s="246"/>
      <c r="AZ327" s="246"/>
      <c r="BA327" s="246"/>
      <c r="BB327" s="246"/>
      <c r="BC327" s="246"/>
      <c r="BD327" s="246"/>
      <c r="BE327" s="246"/>
      <c r="BF327" s="246"/>
      <c r="BG327" s="246"/>
      <c r="BH327" s="246"/>
      <c r="BI327" s="246"/>
      <c r="BJ327" s="246"/>
      <c r="BK327" s="246"/>
      <c r="BL327" s="246"/>
      <c r="BM327" s="246"/>
      <c r="BN327" s="247"/>
      <c r="BO327" s="247"/>
      <c r="BP327" s="247"/>
      <c r="BQ327" s="248"/>
      <c r="BR327" s="1"/>
      <c r="BS327" s="1"/>
      <c r="BT327" s="1"/>
      <c r="BU327" s="1"/>
      <c r="BV327" s="1"/>
      <c r="BW327" s="1"/>
      <c r="BX327" s="1"/>
      <c r="BY327" s="1"/>
      <c r="BZ327" s="1"/>
      <c r="CA327" s="1"/>
      <c r="CB327" s="1"/>
      <c r="CC327" s="1"/>
      <c r="CD327" s="1"/>
      <c r="CE327" s="1"/>
      <c r="CF327" s="1"/>
    </row>
    <row r="328" spans="1:84" x14ac:dyDescent="0.25">
      <c r="A328" s="245"/>
      <c r="B328" s="248"/>
      <c r="C328" s="246"/>
      <c r="D328" s="246"/>
      <c r="E328" s="246"/>
      <c r="F328" s="246"/>
      <c r="G328" s="246"/>
      <c r="H328" s="246"/>
      <c r="I328" s="246"/>
      <c r="J328" s="246"/>
      <c r="K328" s="246"/>
      <c r="L328" s="246"/>
      <c r="M328" s="246"/>
      <c r="N328" s="246"/>
      <c r="O328" s="246"/>
      <c r="P328" s="246"/>
      <c r="Q328" s="246"/>
      <c r="R328" s="246"/>
      <c r="S328" s="246"/>
      <c r="T328" s="246"/>
      <c r="U328" s="246"/>
      <c r="V328" s="246"/>
      <c r="W328" s="246"/>
      <c r="X328" s="246"/>
      <c r="Y328" s="246"/>
      <c r="Z328" s="246"/>
      <c r="AA328" s="246"/>
      <c r="AB328" s="246"/>
      <c r="AC328" s="246"/>
      <c r="AD328" s="246"/>
      <c r="AE328" s="246"/>
      <c r="AF328" s="246"/>
      <c r="AG328" s="246"/>
      <c r="AH328" s="246"/>
      <c r="AI328" s="246"/>
      <c r="AJ328" s="246"/>
      <c r="AK328" s="246"/>
      <c r="AL328" s="246"/>
      <c r="AM328" s="246"/>
      <c r="AN328" s="246"/>
      <c r="AO328" s="246"/>
      <c r="AP328" s="246"/>
      <c r="AQ328" s="246"/>
      <c r="AR328" s="246"/>
      <c r="AS328" s="246"/>
      <c r="AT328" s="246"/>
      <c r="AU328" s="246"/>
      <c r="AV328" s="246"/>
      <c r="AW328" s="246"/>
      <c r="AX328" s="246"/>
      <c r="AY328" s="246"/>
      <c r="AZ328" s="246"/>
      <c r="BA328" s="246"/>
      <c r="BB328" s="246"/>
      <c r="BC328" s="246"/>
      <c r="BD328" s="246"/>
      <c r="BE328" s="246"/>
      <c r="BF328" s="246"/>
      <c r="BG328" s="246"/>
      <c r="BH328" s="246"/>
      <c r="BI328" s="246"/>
      <c r="BJ328" s="246"/>
      <c r="BK328" s="246"/>
      <c r="BL328" s="246"/>
      <c r="BM328" s="246"/>
      <c r="BN328" s="247"/>
      <c r="BO328" s="247"/>
      <c r="BP328" s="247"/>
      <c r="BQ328" s="248"/>
      <c r="BR328" s="1"/>
      <c r="BS328" s="1"/>
      <c r="BT328" s="1"/>
      <c r="BU328" s="1"/>
      <c r="BV328" s="1"/>
      <c r="BW328" s="1"/>
      <c r="BX328" s="1"/>
      <c r="BY328" s="1"/>
      <c r="BZ328" s="1"/>
      <c r="CA328" s="1"/>
      <c r="CB328" s="1"/>
      <c r="CC328" s="1"/>
      <c r="CD328" s="1"/>
      <c r="CE328" s="1"/>
      <c r="CF328" s="1"/>
    </row>
    <row r="329" spans="1:84" x14ac:dyDescent="0.25">
      <c r="A329" s="245"/>
      <c r="B329" s="248"/>
      <c r="C329" s="246"/>
      <c r="D329" s="246"/>
      <c r="E329" s="246"/>
      <c r="F329" s="246"/>
      <c r="G329" s="246"/>
      <c r="H329" s="246"/>
      <c r="I329" s="246"/>
      <c r="J329" s="246"/>
      <c r="K329" s="246"/>
      <c r="L329" s="246"/>
      <c r="M329" s="246"/>
      <c r="N329" s="246"/>
      <c r="O329" s="246"/>
      <c r="P329" s="246"/>
      <c r="Q329" s="246"/>
      <c r="R329" s="246"/>
      <c r="S329" s="246"/>
      <c r="T329" s="246"/>
      <c r="U329" s="246"/>
      <c r="V329" s="246"/>
      <c r="W329" s="246"/>
      <c r="X329" s="246"/>
      <c r="Y329" s="246"/>
      <c r="Z329" s="246"/>
      <c r="AA329" s="246"/>
      <c r="AB329" s="246"/>
      <c r="AC329" s="246"/>
      <c r="AD329" s="246"/>
      <c r="AE329" s="246"/>
      <c r="AF329" s="246"/>
      <c r="AG329" s="246"/>
      <c r="AH329" s="246"/>
      <c r="AI329" s="246"/>
      <c r="AJ329" s="246"/>
      <c r="AK329" s="246"/>
      <c r="AL329" s="246"/>
      <c r="AM329" s="246"/>
      <c r="AN329" s="246"/>
      <c r="AO329" s="246"/>
      <c r="AP329" s="246"/>
      <c r="AQ329" s="246"/>
      <c r="AR329" s="246"/>
      <c r="AS329" s="246"/>
      <c r="AT329" s="246"/>
      <c r="AU329" s="246"/>
      <c r="AV329" s="246"/>
      <c r="AW329" s="246"/>
      <c r="AX329" s="246"/>
      <c r="AY329" s="246"/>
      <c r="AZ329" s="246"/>
      <c r="BA329" s="246"/>
      <c r="BB329" s="246"/>
      <c r="BC329" s="246"/>
      <c r="BD329" s="246"/>
      <c r="BE329" s="246"/>
      <c r="BF329" s="246"/>
      <c r="BG329" s="246"/>
      <c r="BH329" s="246"/>
      <c r="BI329" s="246"/>
      <c r="BJ329" s="246"/>
      <c r="BK329" s="246"/>
      <c r="BL329" s="246"/>
      <c r="BM329" s="246"/>
      <c r="BN329" s="247"/>
      <c r="BO329" s="247"/>
      <c r="BP329" s="247"/>
      <c r="BQ329" s="248"/>
      <c r="BR329" s="1"/>
      <c r="BS329" s="1"/>
      <c r="BT329" s="1"/>
      <c r="BU329" s="1"/>
      <c r="BV329" s="1"/>
      <c r="BW329" s="1"/>
      <c r="BX329" s="1"/>
      <c r="BY329" s="1"/>
      <c r="BZ329" s="1"/>
      <c r="CA329" s="1"/>
      <c r="CB329" s="1"/>
      <c r="CC329" s="1"/>
      <c r="CD329" s="1"/>
      <c r="CE329" s="1"/>
      <c r="CF329" s="1"/>
    </row>
    <row r="330" spans="1:84" x14ac:dyDescent="0.25">
      <c r="A330" s="245"/>
      <c r="B330" s="248"/>
      <c r="C330" s="246"/>
      <c r="D330" s="246"/>
      <c r="E330" s="246"/>
      <c r="F330" s="246"/>
      <c r="G330" s="246"/>
      <c r="H330" s="246"/>
      <c r="I330" s="246"/>
      <c r="J330" s="246"/>
      <c r="K330" s="246"/>
      <c r="L330" s="246"/>
      <c r="M330" s="246"/>
      <c r="N330" s="246"/>
      <c r="O330" s="246"/>
      <c r="P330" s="246"/>
      <c r="Q330" s="246"/>
      <c r="R330" s="246"/>
      <c r="S330" s="246"/>
      <c r="T330" s="246"/>
      <c r="U330" s="246"/>
      <c r="V330" s="246"/>
      <c r="W330" s="246"/>
      <c r="X330" s="246"/>
      <c r="Y330" s="246"/>
      <c r="Z330" s="246"/>
      <c r="AA330" s="246"/>
      <c r="AB330" s="246"/>
      <c r="AC330" s="246"/>
      <c r="AD330" s="246"/>
      <c r="AE330" s="246"/>
      <c r="AF330" s="246"/>
      <c r="AG330" s="246"/>
      <c r="AH330" s="246"/>
      <c r="AI330" s="246"/>
      <c r="AJ330" s="246"/>
      <c r="AK330" s="246"/>
      <c r="AL330" s="246"/>
      <c r="AM330" s="246"/>
      <c r="AN330" s="246"/>
      <c r="AO330" s="246"/>
      <c r="AP330" s="246"/>
      <c r="AQ330" s="246"/>
      <c r="AR330" s="246"/>
      <c r="AS330" s="246"/>
      <c r="AT330" s="246"/>
      <c r="AU330" s="246"/>
      <c r="AV330" s="246"/>
      <c r="AW330" s="246"/>
      <c r="AX330" s="246"/>
      <c r="AY330" s="246"/>
      <c r="AZ330" s="246"/>
      <c r="BA330" s="246"/>
      <c r="BB330" s="246"/>
      <c r="BC330" s="246"/>
      <c r="BD330" s="246"/>
      <c r="BE330" s="246"/>
      <c r="BF330" s="246"/>
      <c r="BG330" s="246"/>
      <c r="BH330" s="246"/>
      <c r="BI330" s="246"/>
      <c r="BJ330" s="246"/>
      <c r="BK330" s="246"/>
      <c r="BL330" s="246"/>
      <c r="BM330" s="246"/>
      <c r="BN330" s="247"/>
      <c r="BO330" s="247"/>
      <c r="BP330" s="247"/>
      <c r="BQ330" s="248"/>
      <c r="BR330" s="1"/>
      <c r="BS330" s="1"/>
      <c r="BT330" s="1"/>
      <c r="BU330" s="1"/>
      <c r="BV330" s="1"/>
      <c r="BW330" s="1"/>
      <c r="BX330" s="1"/>
      <c r="BY330" s="1"/>
      <c r="BZ330" s="1"/>
      <c r="CA330" s="1"/>
      <c r="CB330" s="1"/>
      <c r="CC330" s="1"/>
      <c r="CD330" s="1"/>
      <c r="CE330" s="1"/>
      <c r="CF330" s="1"/>
    </row>
    <row r="331" spans="1:84" x14ac:dyDescent="0.25">
      <c r="A331" s="245"/>
      <c r="B331" s="248"/>
      <c r="C331" s="246"/>
      <c r="D331" s="246"/>
      <c r="E331" s="246"/>
      <c r="F331" s="246"/>
      <c r="G331" s="246"/>
      <c r="H331" s="246"/>
      <c r="I331" s="246"/>
      <c r="J331" s="246"/>
      <c r="K331" s="246"/>
      <c r="L331" s="246"/>
      <c r="M331" s="246"/>
      <c r="N331" s="246"/>
      <c r="O331" s="246"/>
      <c r="P331" s="246"/>
      <c r="Q331" s="246"/>
      <c r="R331" s="246"/>
      <c r="S331" s="246"/>
      <c r="T331" s="246"/>
      <c r="U331" s="246"/>
      <c r="V331" s="246"/>
      <c r="W331" s="246"/>
      <c r="X331" s="246"/>
      <c r="Y331" s="246"/>
      <c r="Z331" s="246"/>
      <c r="AA331" s="246"/>
      <c r="AB331" s="246"/>
      <c r="AC331" s="246"/>
      <c r="AD331" s="246"/>
      <c r="AE331" s="246"/>
      <c r="AF331" s="246"/>
      <c r="AG331" s="246"/>
      <c r="AH331" s="246"/>
      <c r="AI331" s="246"/>
      <c r="AJ331" s="246"/>
      <c r="AK331" s="246"/>
      <c r="AL331" s="246"/>
      <c r="AM331" s="246"/>
      <c r="AN331" s="246"/>
      <c r="AO331" s="246"/>
      <c r="AP331" s="246"/>
      <c r="AQ331" s="246"/>
      <c r="AR331" s="246"/>
      <c r="AS331" s="246"/>
      <c r="AT331" s="246"/>
      <c r="AU331" s="246"/>
      <c r="AV331" s="246"/>
      <c r="AW331" s="246"/>
      <c r="AX331" s="246"/>
      <c r="AY331" s="246"/>
      <c r="AZ331" s="246"/>
      <c r="BA331" s="246"/>
      <c r="BB331" s="246"/>
      <c r="BC331" s="246"/>
      <c r="BD331" s="246"/>
      <c r="BE331" s="246"/>
      <c r="BF331" s="246"/>
      <c r="BG331" s="246"/>
      <c r="BH331" s="246"/>
      <c r="BI331" s="246"/>
      <c r="BJ331" s="246"/>
      <c r="BK331" s="246"/>
      <c r="BL331" s="246"/>
      <c r="BM331" s="246"/>
      <c r="BN331" s="247"/>
      <c r="BO331" s="247"/>
      <c r="BP331" s="247"/>
      <c r="BQ331" s="248"/>
      <c r="BR331" s="1"/>
      <c r="BS331" s="1"/>
      <c r="BT331" s="1"/>
      <c r="BU331" s="1"/>
      <c r="BV331" s="1"/>
      <c r="BW331" s="1"/>
      <c r="BX331" s="1"/>
      <c r="BY331" s="1"/>
      <c r="BZ331" s="1"/>
      <c r="CA331" s="1"/>
      <c r="CB331" s="1"/>
      <c r="CC331" s="1"/>
      <c r="CD331" s="1"/>
      <c r="CE331" s="1"/>
      <c r="CF331" s="1"/>
    </row>
    <row r="332" spans="1:84" x14ac:dyDescent="0.25">
      <c r="A332" s="245"/>
      <c r="B332" s="248"/>
      <c r="C332" s="246"/>
      <c r="D332" s="246"/>
      <c r="E332" s="246"/>
      <c r="F332" s="246"/>
      <c r="G332" s="246"/>
      <c r="H332" s="246"/>
      <c r="I332" s="246"/>
      <c r="J332" s="246"/>
      <c r="K332" s="246"/>
      <c r="L332" s="246"/>
      <c r="M332" s="246"/>
      <c r="N332" s="246"/>
      <c r="O332" s="246"/>
      <c r="P332" s="246"/>
      <c r="Q332" s="246"/>
      <c r="R332" s="246"/>
      <c r="S332" s="246"/>
      <c r="T332" s="246"/>
      <c r="U332" s="246"/>
      <c r="V332" s="246"/>
      <c r="W332" s="246"/>
      <c r="X332" s="246"/>
      <c r="Y332" s="246"/>
      <c r="Z332" s="246"/>
      <c r="AA332" s="246"/>
      <c r="AB332" s="246"/>
      <c r="AC332" s="246"/>
      <c r="AD332" s="246"/>
      <c r="AE332" s="246"/>
      <c r="AF332" s="246"/>
      <c r="AG332" s="246"/>
      <c r="AH332" s="246"/>
      <c r="AI332" s="246"/>
      <c r="AJ332" s="246"/>
      <c r="AK332" s="246"/>
      <c r="AL332" s="246"/>
      <c r="AM332" s="246"/>
      <c r="AN332" s="246"/>
      <c r="AO332" s="246"/>
      <c r="AP332" s="246"/>
      <c r="AQ332" s="246"/>
      <c r="AR332" s="246"/>
      <c r="AS332" s="246"/>
      <c r="AT332" s="246"/>
      <c r="AU332" s="246"/>
      <c r="AV332" s="246"/>
      <c r="AW332" s="246"/>
      <c r="AX332" s="246"/>
      <c r="AY332" s="246"/>
      <c r="AZ332" s="246"/>
      <c r="BA332" s="246"/>
      <c r="BB332" s="246"/>
      <c r="BC332" s="246"/>
      <c r="BD332" s="246"/>
      <c r="BE332" s="246"/>
      <c r="BF332" s="246"/>
      <c r="BG332" s="246"/>
      <c r="BH332" s="246"/>
      <c r="BI332" s="246"/>
      <c r="BJ332" s="246"/>
      <c r="BK332" s="246"/>
      <c r="BL332" s="246"/>
      <c r="BM332" s="246"/>
      <c r="BN332" s="247"/>
      <c r="BO332" s="247"/>
      <c r="BP332" s="247"/>
      <c r="BQ332" s="248"/>
      <c r="BR332" s="1"/>
      <c r="BS332" s="1"/>
      <c r="BT332" s="1"/>
      <c r="BU332" s="1"/>
      <c r="BV332" s="1"/>
      <c r="BW332" s="1"/>
      <c r="BX332" s="1"/>
      <c r="BY332" s="1"/>
      <c r="BZ332" s="1"/>
      <c r="CA332" s="1"/>
      <c r="CB332" s="1"/>
      <c r="CC332" s="1"/>
      <c r="CD332" s="1"/>
      <c r="CE332" s="1"/>
      <c r="CF332" s="1"/>
    </row>
    <row r="333" spans="1:84" x14ac:dyDescent="0.25">
      <c r="A333" s="245"/>
      <c r="B333" s="248"/>
      <c r="C333" s="246"/>
      <c r="D333" s="246"/>
      <c r="E333" s="246"/>
      <c r="F333" s="246"/>
      <c r="G333" s="246"/>
      <c r="H333" s="246"/>
      <c r="I333" s="246"/>
      <c r="J333" s="246"/>
      <c r="K333" s="246"/>
      <c r="L333" s="246"/>
      <c r="M333" s="246"/>
      <c r="N333" s="246"/>
      <c r="O333" s="246"/>
      <c r="P333" s="246"/>
      <c r="Q333" s="246"/>
      <c r="R333" s="246"/>
      <c r="S333" s="246"/>
      <c r="T333" s="246"/>
      <c r="U333" s="246"/>
      <c r="V333" s="246"/>
      <c r="W333" s="246"/>
      <c r="X333" s="246"/>
      <c r="Y333" s="246"/>
      <c r="Z333" s="246"/>
      <c r="AA333" s="246"/>
      <c r="AB333" s="246"/>
      <c r="AC333" s="246"/>
      <c r="AD333" s="246"/>
      <c r="AE333" s="246"/>
      <c r="AF333" s="246"/>
      <c r="AG333" s="246"/>
      <c r="AH333" s="246"/>
      <c r="AI333" s="246"/>
      <c r="AJ333" s="246"/>
      <c r="AK333" s="246"/>
      <c r="AL333" s="246"/>
      <c r="AM333" s="246"/>
      <c r="AN333" s="246"/>
      <c r="AO333" s="246"/>
      <c r="AP333" s="246"/>
      <c r="AQ333" s="246"/>
      <c r="AR333" s="246"/>
      <c r="AS333" s="246"/>
      <c r="AT333" s="246"/>
      <c r="AU333" s="246"/>
      <c r="AV333" s="246"/>
      <c r="AW333" s="246"/>
      <c r="AX333" s="246"/>
      <c r="AY333" s="246"/>
      <c r="AZ333" s="246"/>
      <c r="BA333" s="246"/>
      <c r="BB333" s="246"/>
      <c r="BC333" s="246"/>
      <c r="BD333" s="246"/>
      <c r="BE333" s="246"/>
      <c r="BF333" s="246"/>
      <c r="BG333" s="246"/>
      <c r="BH333" s="246"/>
      <c r="BI333" s="246"/>
      <c r="BJ333" s="246"/>
      <c r="BK333" s="246"/>
      <c r="BL333" s="246"/>
      <c r="BM333" s="246"/>
      <c r="BN333" s="247"/>
      <c r="BO333" s="247"/>
      <c r="BP333" s="247"/>
      <c r="BQ333" s="248"/>
      <c r="BR333" s="1"/>
      <c r="BS333" s="1"/>
      <c r="BT333" s="1"/>
      <c r="BU333" s="1"/>
      <c r="BV333" s="1"/>
      <c r="BW333" s="1"/>
      <c r="BX333" s="1"/>
      <c r="BY333" s="1"/>
      <c r="BZ333" s="1"/>
      <c r="CA333" s="1"/>
      <c r="CB333" s="1"/>
      <c r="CC333" s="1"/>
      <c r="CD333" s="1"/>
      <c r="CE333" s="1"/>
      <c r="CF333" s="1"/>
    </row>
    <row r="334" spans="1:84" x14ac:dyDescent="0.25">
      <c r="A334" s="245"/>
      <c r="B334" s="248"/>
      <c r="C334" s="246"/>
      <c r="D334" s="246"/>
      <c r="E334" s="246"/>
      <c r="F334" s="246"/>
      <c r="G334" s="246"/>
      <c r="H334" s="246"/>
      <c r="I334" s="246"/>
      <c r="J334" s="246"/>
      <c r="K334" s="246"/>
      <c r="L334" s="246"/>
      <c r="M334" s="246"/>
      <c r="N334" s="246"/>
      <c r="O334" s="246"/>
      <c r="P334" s="246"/>
      <c r="Q334" s="246"/>
      <c r="R334" s="246"/>
      <c r="S334" s="246"/>
      <c r="T334" s="246"/>
      <c r="U334" s="246"/>
      <c r="V334" s="246"/>
      <c r="W334" s="246"/>
      <c r="X334" s="246"/>
      <c r="Y334" s="246"/>
      <c r="Z334" s="246"/>
      <c r="AA334" s="246"/>
      <c r="AB334" s="246"/>
      <c r="AC334" s="246"/>
      <c r="AD334" s="246"/>
      <c r="AE334" s="246"/>
      <c r="AF334" s="246"/>
      <c r="AG334" s="246"/>
      <c r="AH334" s="246"/>
      <c r="AI334" s="246"/>
      <c r="AJ334" s="246"/>
      <c r="AK334" s="246"/>
      <c r="AL334" s="246"/>
      <c r="AM334" s="246"/>
      <c r="AN334" s="246"/>
      <c r="AO334" s="246"/>
      <c r="AP334" s="246"/>
      <c r="AQ334" s="246"/>
      <c r="AR334" s="246"/>
      <c r="AS334" s="246"/>
      <c r="AT334" s="246"/>
      <c r="AU334" s="246"/>
      <c r="AV334" s="246"/>
      <c r="AW334" s="246"/>
      <c r="AX334" s="246"/>
      <c r="AY334" s="246"/>
      <c r="AZ334" s="246"/>
      <c r="BA334" s="246"/>
      <c r="BB334" s="246"/>
      <c r="BC334" s="246"/>
      <c r="BD334" s="246"/>
      <c r="BE334" s="246"/>
      <c r="BF334" s="246"/>
      <c r="BG334" s="246"/>
      <c r="BH334" s="246"/>
      <c r="BI334" s="246"/>
      <c r="BJ334" s="246"/>
      <c r="BK334" s="246"/>
      <c r="BL334" s="246"/>
      <c r="BM334" s="246"/>
      <c r="BN334" s="247"/>
      <c r="BO334" s="247"/>
      <c r="BP334" s="247"/>
      <c r="BQ334" s="248"/>
      <c r="BR334" s="1"/>
      <c r="BS334" s="1"/>
      <c r="BT334" s="1"/>
      <c r="BU334" s="1"/>
      <c r="BV334" s="1"/>
      <c r="BW334" s="1"/>
      <c r="BX334" s="1"/>
      <c r="BY334" s="1"/>
      <c r="BZ334" s="1"/>
      <c r="CA334" s="1"/>
      <c r="CB334" s="1"/>
      <c r="CC334" s="1"/>
      <c r="CD334" s="1"/>
      <c r="CE334" s="1"/>
      <c r="CF334" s="1"/>
    </row>
    <row r="335" spans="1:84" x14ac:dyDescent="0.25">
      <c r="A335" s="245"/>
      <c r="B335" s="248"/>
      <c r="C335" s="246"/>
      <c r="D335" s="246"/>
      <c r="E335" s="246"/>
      <c r="F335" s="246"/>
      <c r="G335" s="246"/>
      <c r="H335" s="246"/>
      <c r="I335" s="246"/>
      <c r="J335" s="246"/>
      <c r="K335" s="246"/>
      <c r="L335" s="246"/>
      <c r="M335" s="246"/>
      <c r="N335" s="246"/>
      <c r="O335" s="246"/>
      <c r="P335" s="246"/>
      <c r="Q335" s="246"/>
      <c r="R335" s="246"/>
      <c r="S335" s="246"/>
      <c r="T335" s="246"/>
      <c r="U335" s="246"/>
      <c r="V335" s="246"/>
      <c r="W335" s="246"/>
      <c r="X335" s="246"/>
      <c r="Y335" s="246"/>
      <c r="Z335" s="246"/>
      <c r="AA335" s="246"/>
      <c r="AB335" s="246"/>
      <c r="AC335" s="246"/>
      <c r="AD335" s="246"/>
      <c r="AE335" s="246"/>
      <c r="AF335" s="246"/>
      <c r="AG335" s="246"/>
      <c r="AH335" s="246"/>
      <c r="AI335" s="246"/>
      <c r="AJ335" s="246"/>
      <c r="AK335" s="246"/>
      <c r="AL335" s="246"/>
      <c r="AM335" s="246"/>
      <c r="AN335" s="246"/>
      <c r="AO335" s="246"/>
      <c r="AP335" s="246"/>
      <c r="AQ335" s="246"/>
      <c r="AR335" s="246"/>
      <c r="AS335" s="246"/>
      <c r="AT335" s="246"/>
      <c r="AU335" s="246"/>
      <c r="AV335" s="246"/>
      <c r="AW335" s="246"/>
      <c r="AX335" s="246"/>
      <c r="AY335" s="246"/>
      <c r="AZ335" s="246"/>
      <c r="BA335" s="246"/>
      <c r="BB335" s="246"/>
      <c r="BC335" s="246"/>
      <c r="BD335" s="246"/>
      <c r="BE335" s="246"/>
      <c r="BF335" s="246"/>
      <c r="BG335" s="246"/>
      <c r="BH335" s="246"/>
      <c r="BI335" s="246"/>
      <c r="BJ335" s="246"/>
      <c r="BK335" s="246"/>
      <c r="BL335" s="246"/>
      <c r="BM335" s="246"/>
      <c r="BN335" s="247"/>
      <c r="BO335" s="247"/>
      <c r="BP335" s="247"/>
      <c r="BQ335" s="248"/>
      <c r="BR335" s="1"/>
      <c r="BS335" s="1"/>
      <c r="BT335" s="1"/>
      <c r="BU335" s="1"/>
      <c r="BV335" s="1"/>
      <c r="BW335" s="1"/>
      <c r="BX335" s="1"/>
      <c r="BY335" s="1"/>
      <c r="BZ335" s="1"/>
      <c r="CA335" s="1"/>
      <c r="CB335" s="1"/>
      <c r="CC335" s="1"/>
      <c r="CD335" s="1"/>
      <c r="CE335" s="1"/>
      <c r="CF335" s="1"/>
    </row>
    <row r="336" spans="1:84" x14ac:dyDescent="0.25">
      <c r="A336" s="245"/>
      <c r="B336" s="248"/>
      <c r="C336" s="246"/>
      <c r="D336" s="246"/>
      <c r="E336" s="246"/>
      <c r="F336" s="246"/>
      <c r="G336" s="246"/>
      <c r="H336" s="246"/>
      <c r="I336" s="246"/>
      <c r="J336" s="246"/>
      <c r="K336" s="246"/>
      <c r="L336" s="246"/>
      <c r="M336" s="246"/>
      <c r="N336" s="246"/>
      <c r="O336" s="246"/>
      <c r="P336" s="246"/>
      <c r="Q336" s="246"/>
      <c r="R336" s="246"/>
      <c r="S336" s="246"/>
      <c r="T336" s="246"/>
      <c r="U336" s="246"/>
      <c r="V336" s="246"/>
      <c r="W336" s="246"/>
      <c r="X336" s="246"/>
      <c r="Y336" s="246"/>
      <c r="Z336" s="246"/>
      <c r="AA336" s="246"/>
      <c r="AB336" s="246"/>
      <c r="AC336" s="246"/>
      <c r="AD336" s="246"/>
      <c r="AE336" s="246"/>
      <c r="AF336" s="246"/>
      <c r="AG336" s="246"/>
      <c r="AH336" s="246"/>
      <c r="AI336" s="246"/>
      <c r="AJ336" s="246"/>
      <c r="AK336" s="246"/>
      <c r="AL336" s="246"/>
      <c r="AM336" s="246"/>
      <c r="AN336" s="246"/>
      <c r="AO336" s="246"/>
      <c r="AP336" s="246"/>
      <c r="AQ336" s="246"/>
      <c r="AR336" s="246"/>
      <c r="AS336" s="246"/>
      <c r="AT336" s="246"/>
      <c r="AU336" s="246"/>
      <c r="AV336" s="246"/>
      <c r="AW336" s="246"/>
      <c r="AX336" s="246"/>
      <c r="AY336" s="246"/>
      <c r="AZ336" s="246"/>
      <c r="BA336" s="246"/>
      <c r="BB336" s="246"/>
      <c r="BC336" s="246"/>
      <c r="BD336" s="246"/>
      <c r="BE336" s="246"/>
      <c r="BF336" s="246"/>
      <c r="BG336" s="246"/>
      <c r="BH336" s="246"/>
      <c r="BI336" s="246"/>
      <c r="BJ336" s="246"/>
      <c r="BK336" s="246"/>
      <c r="BL336" s="246"/>
      <c r="BM336" s="246"/>
      <c r="BN336" s="247"/>
      <c r="BO336" s="247"/>
      <c r="BP336" s="247"/>
      <c r="BQ336" s="248"/>
      <c r="BR336" s="1"/>
      <c r="BS336" s="1"/>
      <c r="BT336" s="1"/>
      <c r="BU336" s="1"/>
      <c r="BV336" s="1"/>
      <c r="BW336" s="1"/>
      <c r="BX336" s="1"/>
      <c r="BY336" s="1"/>
      <c r="BZ336" s="1"/>
      <c r="CA336" s="1"/>
      <c r="CB336" s="1"/>
      <c r="CC336" s="1"/>
      <c r="CD336" s="1"/>
      <c r="CE336" s="1"/>
      <c r="CF336" s="1"/>
    </row>
    <row r="337" spans="1:84" x14ac:dyDescent="0.25">
      <c r="A337" s="245"/>
      <c r="B337" s="248"/>
      <c r="C337" s="246"/>
      <c r="D337" s="246"/>
      <c r="E337" s="246"/>
      <c r="F337" s="246"/>
      <c r="G337" s="246"/>
      <c r="H337" s="246"/>
      <c r="I337" s="246"/>
      <c r="J337" s="246"/>
      <c r="K337" s="246"/>
      <c r="L337" s="246"/>
      <c r="M337" s="246"/>
      <c r="N337" s="246"/>
      <c r="O337" s="246"/>
      <c r="P337" s="246"/>
      <c r="Q337" s="246"/>
      <c r="R337" s="246"/>
      <c r="S337" s="246"/>
      <c r="T337" s="246"/>
      <c r="U337" s="246"/>
      <c r="V337" s="246"/>
      <c r="W337" s="246"/>
      <c r="X337" s="246"/>
      <c r="Y337" s="246"/>
      <c r="Z337" s="246"/>
      <c r="AA337" s="246"/>
      <c r="AB337" s="246"/>
      <c r="AC337" s="246"/>
      <c r="AD337" s="246"/>
      <c r="AE337" s="246"/>
      <c r="AF337" s="246"/>
      <c r="AG337" s="246"/>
      <c r="AH337" s="246"/>
      <c r="AI337" s="246"/>
      <c r="AJ337" s="246"/>
      <c r="AK337" s="246"/>
      <c r="AL337" s="246"/>
      <c r="AM337" s="246"/>
      <c r="AN337" s="246"/>
      <c r="AO337" s="246"/>
      <c r="AP337" s="246"/>
      <c r="AQ337" s="246"/>
      <c r="AR337" s="246"/>
      <c r="AS337" s="246"/>
      <c r="AT337" s="246"/>
      <c r="AU337" s="246"/>
      <c r="AV337" s="246"/>
      <c r="AW337" s="246"/>
      <c r="AX337" s="246"/>
      <c r="AY337" s="246"/>
      <c r="AZ337" s="246"/>
      <c r="BA337" s="246"/>
      <c r="BB337" s="246"/>
      <c r="BC337" s="246"/>
      <c r="BD337" s="246"/>
      <c r="BE337" s="246"/>
      <c r="BF337" s="246"/>
      <c r="BG337" s="246"/>
      <c r="BH337" s="246"/>
      <c r="BI337" s="246"/>
      <c r="BJ337" s="246"/>
      <c r="BK337" s="246"/>
      <c r="BL337" s="246"/>
      <c r="BM337" s="246"/>
      <c r="BN337" s="247"/>
      <c r="BO337" s="247"/>
      <c r="BP337" s="247"/>
      <c r="BQ337" s="248"/>
      <c r="BR337" s="1"/>
      <c r="BS337" s="1"/>
      <c r="BT337" s="1"/>
      <c r="BU337" s="1"/>
      <c r="BV337" s="1"/>
      <c r="BW337" s="1"/>
      <c r="BX337" s="1"/>
      <c r="BY337" s="1"/>
      <c r="BZ337" s="1"/>
      <c r="CA337" s="1"/>
      <c r="CB337" s="1"/>
      <c r="CC337" s="1"/>
      <c r="CD337" s="1"/>
      <c r="CE337" s="1"/>
      <c r="CF337" s="1"/>
    </row>
    <row r="338" spans="1:84" x14ac:dyDescent="0.25">
      <c r="A338" s="245"/>
      <c r="B338" s="248"/>
      <c r="C338" s="246"/>
      <c r="D338" s="246"/>
      <c r="E338" s="246"/>
      <c r="F338" s="246"/>
      <c r="G338" s="246"/>
      <c r="H338" s="246"/>
      <c r="I338" s="246"/>
      <c r="J338" s="246"/>
      <c r="K338" s="246"/>
      <c r="L338" s="246"/>
      <c r="M338" s="246"/>
      <c r="N338" s="246"/>
      <c r="O338" s="246"/>
      <c r="P338" s="246"/>
      <c r="Q338" s="246"/>
      <c r="R338" s="246"/>
      <c r="S338" s="246"/>
      <c r="T338" s="246"/>
      <c r="U338" s="246"/>
      <c r="V338" s="246"/>
      <c r="W338" s="246"/>
      <c r="X338" s="246"/>
      <c r="Y338" s="246"/>
      <c r="Z338" s="246"/>
      <c r="AA338" s="246"/>
      <c r="AB338" s="246"/>
      <c r="AC338" s="246"/>
      <c r="AD338" s="246"/>
      <c r="AE338" s="246"/>
      <c r="AF338" s="246"/>
      <c r="AG338" s="246"/>
      <c r="AH338" s="246"/>
      <c r="AI338" s="246"/>
      <c r="AJ338" s="246"/>
      <c r="AK338" s="246"/>
      <c r="AL338" s="246"/>
      <c r="AM338" s="246"/>
      <c r="AN338" s="246"/>
      <c r="AO338" s="246"/>
      <c r="AP338" s="246"/>
      <c r="AQ338" s="246"/>
      <c r="AR338" s="246"/>
      <c r="AS338" s="246"/>
      <c r="AT338" s="246"/>
      <c r="AU338" s="246"/>
      <c r="AV338" s="246"/>
      <c r="AW338" s="246"/>
      <c r="AX338" s="246"/>
      <c r="AY338" s="246"/>
      <c r="AZ338" s="246"/>
      <c r="BA338" s="246"/>
      <c r="BB338" s="246"/>
      <c r="BC338" s="246"/>
      <c r="BD338" s="246"/>
      <c r="BE338" s="246"/>
      <c r="BF338" s="246"/>
      <c r="BG338" s="246"/>
      <c r="BH338" s="246"/>
      <c r="BI338" s="246"/>
      <c r="BJ338" s="246"/>
      <c r="BK338" s="246"/>
      <c r="BL338" s="246"/>
      <c r="BM338" s="246"/>
      <c r="BN338" s="247"/>
      <c r="BO338" s="247"/>
      <c r="BP338" s="247"/>
      <c r="BQ338" s="248"/>
      <c r="BR338" s="1"/>
      <c r="BS338" s="1"/>
      <c r="BT338" s="1"/>
      <c r="BU338" s="1"/>
      <c r="BV338" s="1"/>
      <c r="BW338" s="1"/>
      <c r="BX338" s="1"/>
      <c r="BY338" s="1"/>
      <c r="BZ338" s="1"/>
      <c r="CA338" s="1"/>
      <c r="CB338" s="1"/>
      <c r="CC338" s="1"/>
      <c r="CD338" s="1"/>
      <c r="CE338" s="1"/>
      <c r="CF338" s="1"/>
    </row>
    <row r="339" spans="1:84" x14ac:dyDescent="0.25">
      <c r="A339" s="245"/>
      <c r="B339" s="248"/>
      <c r="C339" s="246"/>
      <c r="D339" s="246"/>
      <c r="E339" s="246"/>
      <c r="F339" s="246"/>
      <c r="G339" s="246"/>
      <c r="H339" s="246"/>
      <c r="I339" s="246"/>
      <c r="J339" s="246"/>
      <c r="K339" s="246"/>
      <c r="L339" s="246"/>
      <c r="M339" s="246"/>
      <c r="N339" s="246"/>
      <c r="O339" s="246"/>
      <c r="P339" s="246"/>
      <c r="Q339" s="246"/>
      <c r="R339" s="246"/>
      <c r="S339" s="246"/>
      <c r="T339" s="246"/>
      <c r="U339" s="246"/>
      <c r="V339" s="246"/>
      <c r="W339" s="246"/>
      <c r="X339" s="246"/>
      <c r="Y339" s="246"/>
      <c r="Z339" s="246"/>
      <c r="AA339" s="246"/>
      <c r="AB339" s="246"/>
      <c r="AC339" s="246"/>
      <c r="AD339" s="246"/>
      <c r="AE339" s="246"/>
      <c r="AF339" s="246"/>
      <c r="AG339" s="246"/>
      <c r="AH339" s="246"/>
      <c r="AI339" s="246"/>
      <c r="AJ339" s="246"/>
      <c r="AK339" s="246"/>
      <c r="AL339" s="246"/>
      <c r="AM339" s="246"/>
      <c r="AN339" s="246"/>
      <c r="AO339" s="246"/>
      <c r="AP339" s="246"/>
      <c r="AQ339" s="246"/>
      <c r="AR339" s="246"/>
      <c r="AS339" s="246"/>
      <c r="AT339" s="246"/>
      <c r="AU339" s="246"/>
      <c r="AV339" s="246"/>
      <c r="AW339" s="246"/>
      <c r="AX339" s="246"/>
      <c r="AY339" s="246"/>
      <c r="AZ339" s="246"/>
      <c r="BA339" s="246"/>
      <c r="BB339" s="246"/>
      <c r="BC339" s="246"/>
      <c r="BD339" s="246"/>
      <c r="BE339" s="246"/>
      <c r="BF339" s="246"/>
      <c r="BG339" s="246"/>
      <c r="BH339" s="246"/>
      <c r="BI339" s="246"/>
      <c r="BJ339" s="246"/>
      <c r="BK339" s="246"/>
      <c r="BL339" s="246"/>
      <c r="BM339" s="246"/>
      <c r="BN339" s="247"/>
      <c r="BO339" s="247"/>
      <c r="BP339" s="247"/>
      <c r="BQ339" s="248"/>
      <c r="BR339" s="1"/>
      <c r="BS339" s="1"/>
      <c r="BT339" s="1"/>
      <c r="BU339" s="1"/>
      <c r="BV339" s="1"/>
      <c r="BW339" s="1"/>
      <c r="BX339" s="1"/>
      <c r="BY339" s="1"/>
      <c r="BZ339" s="1"/>
      <c r="CA339" s="1"/>
      <c r="CB339" s="1"/>
      <c r="CC339" s="1"/>
      <c r="CD339" s="1"/>
      <c r="CE339" s="1"/>
      <c r="CF339" s="1"/>
    </row>
    <row r="340" spans="1:84" x14ac:dyDescent="0.25">
      <c r="A340" s="245"/>
      <c r="B340" s="248"/>
      <c r="C340" s="246"/>
      <c r="D340" s="246"/>
      <c r="E340" s="246"/>
      <c r="F340" s="246"/>
      <c r="G340" s="246"/>
      <c r="H340" s="246"/>
      <c r="I340" s="246"/>
      <c r="J340" s="246"/>
      <c r="K340" s="246"/>
      <c r="L340" s="246"/>
      <c r="M340" s="246"/>
      <c r="N340" s="246"/>
      <c r="O340" s="246"/>
      <c r="P340" s="246"/>
      <c r="Q340" s="246"/>
      <c r="R340" s="246"/>
      <c r="S340" s="246"/>
      <c r="T340" s="246"/>
      <c r="U340" s="246"/>
      <c r="V340" s="246"/>
      <c r="W340" s="246"/>
      <c r="X340" s="246"/>
      <c r="Y340" s="246"/>
      <c r="Z340" s="246"/>
      <c r="AA340" s="246"/>
      <c r="AB340" s="246"/>
      <c r="AC340" s="246"/>
      <c r="AD340" s="246"/>
      <c r="AE340" s="246"/>
      <c r="AF340" s="246"/>
      <c r="AG340" s="246"/>
      <c r="AH340" s="246"/>
      <c r="AI340" s="246"/>
      <c r="AJ340" s="246"/>
      <c r="AK340" s="246"/>
      <c r="AL340" s="246"/>
      <c r="AM340" s="246"/>
      <c r="AN340" s="246"/>
      <c r="AO340" s="246"/>
      <c r="AP340" s="246"/>
      <c r="AQ340" s="246"/>
      <c r="AR340" s="246"/>
      <c r="AS340" s="246"/>
      <c r="AT340" s="246"/>
      <c r="AU340" s="246"/>
      <c r="AV340" s="246"/>
      <c r="AW340" s="246"/>
      <c r="AX340" s="246"/>
      <c r="AY340" s="246"/>
      <c r="AZ340" s="246"/>
      <c r="BA340" s="246"/>
      <c r="BB340" s="246"/>
      <c r="BC340" s="246"/>
      <c r="BD340" s="246"/>
      <c r="BE340" s="246"/>
      <c r="BF340" s="246"/>
      <c r="BG340" s="246"/>
      <c r="BH340" s="246"/>
      <c r="BI340" s="246"/>
      <c r="BJ340" s="246"/>
      <c r="BK340" s="246"/>
      <c r="BL340" s="246"/>
      <c r="BM340" s="246"/>
      <c r="BN340" s="247"/>
      <c r="BO340" s="247"/>
      <c r="BP340" s="247"/>
      <c r="BQ340" s="248"/>
      <c r="BR340" s="1"/>
      <c r="BS340" s="1"/>
      <c r="BT340" s="1"/>
      <c r="BU340" s="1"/>
      <c r="BV340" s="1"/>
      <c r="BW340" s="1"/>
      <c r="BX340" s="1"/>
      <c r="BY340" s="1"/>
      <c r="BZ340" s="1"/>
      <c r="CA340" s="1"/>
      <c r="CB340" s="1"/>
      <c r="CC340" s="1"/>
      <c r="CD340" s="1"/>
      <c r="CE340" s="1"/>
      <c r="CF340" s="1"/>
    </row>
    <row r="341" spans="1:84" x14ac:dyDescent="0.25">
      <c r="A341" s="245"/>
      <c r="B341" s="248"/>
      <c r="C341" s="246"/>
      <c r="D341" s="246"/>
      <c r="E341" s="246"/>
      <c r="F341" s="246"/>
      <c r="G341" s="246"/>
      <c r="H341" s="246"/>
      <c r="I341" s="246"/>
      <c r="J341" s="246"/>
      <c r="K341" s="246"/>
      <c r="L341" s="246"/>
      <c r="M341" s="246"/>
      <c r="N341" s="246"/>
      <c r="O341" s="246"/>
      <c r="P341" s="246"/>
      <c r="Q341" s="246"/>
      <c r="R341" s="246"/>
      <c r="S341" s="246"/>
      <c r="T341" s="246"/>
      <c r="U341" s="246"/>
      <c r="V341" s="246"/>
      <c r="W341" s="246"/>
      <c r="X341" s="246"/>
      <c r="Y341" s="246"/>
      <c r="Z341" s="246"/>
      <c r="AA341" s="246"/>
      <c r="AB341" s="246"/>
      <c r="AC341" s="246"/>
      <c r="AD341" s="246"/>
      <c r="AE341" s="246"/>
      <c r="AF341" s="246"/>
      <c r="AG341" s="246"/>
      <c r="AH341" s="246"/>
      <c r="AI341" s="246"/>
      <c r="AJ341" s="246"/>
      <c r="AK341" s="246"/>
      <c r="AL341" s="246"/>
      <c r="AM341" s="246"/>
      <c r="AN341" s="246"/>
      <c r="AO341" s="246"/>
      <c r="AP341" s="246"/>
      <c r="AQ341" s="246"/>
      <c r="AR341" s="246"/>
      <c r="AS341" s="246"/>
      <c r="AT341" s="246"/>
      <c r="AU341" s="246"/>
      <c r="AV341" s="246"/>
      <c r="AW341" s="246"/>
      <c r="AX341" s="246"/>
      <c r="AY341" s="246"/>
      <c r="AZ341" s="246"/>
      <c r="BA341" s="246"/>
      <c r="BB341" s="246"/>
      <c r="BC341" s="246"/>
      <c r="BD341" s="246"/>
      <c r="BE341" s="246"/>
      <c r="BF341" s="246"/>
      <c r="BG341" s="246"/>
      <c r="BH341" s="246"/>
      <c r="BI341" s="246"/>
      <c r="BJ341" s="246"/>
      <c r="BK341" s="246"/>
      <c r="BL341" s="246"/>
      <c r="BM341" s="246"/>
      <c r="BN341" s="247"/>
      <c r="BO341" s="247"/>
      <c r="BP341" s="247"/>
      <c r="BQ341" s="248"/>
      <c r="BR341" s="1"/>
      <c r="BS341" s="1"/>
      <c r="BT341" s="1"/>
      <c r="BU341" s="1"/>
      <c r="BV341" s="1"/>
      <c r="BW341" s="1"/>
      <c r="BX341" s="1"/>
      <c r="BY341" s="1"/>
      <c r="BZ341" s="1"/>
      <c r="CA341" s="1"/>
      <c r="CB341" s="1"/>
      <c r="CC341" s="1"/>
      <c r="CD341" s="1"/>
      <c r="CE341" s="1"/>
      <c r="CF341" s="1"/>
    </row>
    <row r="342" spans="1:84" x14ac:dyDescent="0.25">
      <c r="A342" s="245"/>
      <c r="B342" s="248"/>
      <c r="C342" s="246"/>
      <c r="D342" s="246"/>
      <c r="E342" s="246"/>
      <c r="F342" s="246"/>
      <c r="G342" s="246"/>
      <c r="H342" s="246"/>
      <c r="I342" s="246"/>
      <c r="J342" s="246"/>
      <c r="K342" s="246"/>
      <c r="L342" s="246"/>
      <c r="M342" s="246"/>
      <c r="N342" s="246"/>
      <c r="O342" s="246"/>
      <c r="P342" s="246"/>
      <c r="Q342" s="246"/>
      <c r="R342" s="246"/>
      <c r="S342" s="246"/>
      <c r="T342" s="246"/>
      <c r="U342" s="246"/>
      <c r="V342" s="246"/>
      <c r="W342" s="246"/>
      <c r="X342" s="246"/>
      <c r="Y342" s="246"/>
      <c r="Z342" s="246"/>
      <c r="AA342" s="246"/>
      <c r="AB342" s="246"/>
      <c r="AC342" s="246"/>
      <c r="AD342" s="246"/>
      <c r="AE342" s="246"/>
      <c r="AF342" s="246"/>
      <c r="AG342" s="246"/>
      <c r="AH342" s="246"/>
      <c r="AI342" s="246"/>
      <c r="AJ342" s="246"/>
      <c r="AK342" s="246"/>
      <c r="AL342" s="246"/>
      <c r="AM342" s="246"/>
      <c r="AN342" s="246"/>
      <c r="AO342" s="246"/>
      <c r="AP342" s="246"/>
      <c r="AQ342" s="246"/>
      <c r="AR342" s="246"/>
      <c r="AS342" s="246"/>
      <c r="AT342" s="246"/>
      <c r="AU342" s="246"/>
      <c r="AV342" s="246"/>
      <c r="AW342" s="246"/>
      <c r="AX342" s="246"/>
      <c r="AY342" s="246"/>
      <c r="AZ342" s="246"/>
      <c r="BA342" s="246"/>
      <c r="BB342" s="246"/>
      <c r="BC342" s="246"/>
      <c r="BD342" s="246"/>
      <c r="BE342" s="246"/>
      <c r="BF342" s="246"/>
      <c r="BG342" s="246"/>
      <c r="BH342" s="246"/>
      <c r="BI342" s="246"/>
      <c r="BJ342" s="246"/>
      <c r="BK342" s="246"/>
      <c r="BL342" s="246"/>
      <c r="BM342" s="246"/>
      <c r="BN342" s="247"/>
      <c r="BO342" s="247"/>
      <c r="BP342" s="247"/>
      <c r="BQ342" s="248"/>
      <c r="BR342" s="1"/>
      <c r="BS342" s="1"/>
      <c r="BT342" s="1"/>
      <c r="BU342" s="1"/>
      <c r="BV342" s="1"/>
      <c r="BW342" s="1"/>
      <c r="BX342" s="1"/>
      <c r="BY342" s="1"/>
      <c r="BZ342" s="1"/>
      <c r="CA342" s="1"/>
      <c r="CB342" s="1"/>
      <c r="CC342" s="1"/>
      <c r="CD342" s="1"/>
      <c r="CE342" s="1"/>
      <c r="CF342" s="1"/>
    </row>
    <row r="343" spans="1:84" x14ac:dyDescent="0.25">
      <c r="A343" s="245"/>
      <c r="B343" s="248"/>
      <c r="C343" s="246"/>
      <c r="D343" s="246"/>
      <c r="E343" s="246"/>
      <c r="F343" s="246"/>
      <c r="G343" s="246"/>
      <c r="H343" s="246"/>
      <c r="I343" s="246"/>
      <c r="J343" s="246"/>
      <c r="K343" s="246"/>
      <c r="L343" s="246"/>
      <c r="M343" s="246"/>
      <c r="N343" s="246"/>
      <c r="O343" s="246"/>
      <c r="P343" s="246"/>
      <c r="Q343" s="246"/>
      <c r="R343" s="246"/>
      <c r="S343" s="246"/>
      <c r="T343" s="246"/>
      <c r="U343" s="246"/>
      <c r="V343" s="246"/>
      <c r="W343" s="246"/>
      <c r="X343" s="246"/>
      <c r="Y343" s="246"/>
      <c r="Z343" s="246"/>
      <c r="AA343" s="246"/>
      <c r="AB343" s="246"/>
      <c r="AC343" s="246"/>
      <c r="AD343" s="246"/>
      <c r="AE343" s="246"/>
      <c r="AF343" s="246"/>
      <c r="AG343" s="246"/>
      <c r="AH343" s="246"/>
      <c r="AI343" s="246"/>
      <c r="AJ343" s="246"/>
      <c r="AK343" s="246"/>
      <c r="AL343" s="246"/>
      <c r="AM343" s="246"/>
      <c r="AN343" s="246"/>
      <c r="AO343" s="246"/>
      <c r="AP343" s="246"/>
      <c r="AQ343" s="246"/>
      <c r="AR343" s="246"/>
      <c r="AS343" s="246"/>
      <c r="AT343" s="246"/>
      <c r="AU343" s="246"/>
      <c r="AV343" s="246"/>
      <c r="AW343" s="246"/>
      <c r="AX343" s="246"/>
      <c r="AY343" s="246"/>
      <c r="AZ343" s="246"/>
      <c r="BA343" s="246"/>
      <c r="BB343" s="246"/>
      <c r="BC343" s="246"/>
      <c r="BD343" s="246"/>
      <c r="BE343" s="246"/>
      <c r="BF343" s="246"/>
      <c r="BG343" s="246"/>
      <c r="BH343" s="246"/>
      <c r="BI343" s="246"/>
      <c r="BJ343" s="246"/>
      <c r="BK343" s="246"/>
      <c r="BL343" s="246"/>
      <c r="BM343" s="246"/>
      <c r="BN343" s="247"/>
      <c r="BO343" s="247"/>
      <c r="BP343" s="247"/>
      <c r="BQ343" s="248"/>
      <c r="BR343" s="1"/>
      <c r="BS343" s="1"/>
      <c r="BT343" s="1"/>
      <c r="BU343" s="1"/>
      <c r="BV343" s="1"/>
      <c r="BW343" s="1"/>
      <c r="BX343" s="1"/>
      <c r="BY343" s="1"/>
      <c r="BZ343" s="1"/>
      <c r="CA343" s="1"/>
      <c r="CB343" s="1"/>
      <c r="CC343" s="1"/>
      <c r="CD343" s="1"/>
      <c r="CE343" s="1"/>
      <c r="CF343" s="1"/>
    </row>
    <row r="344" spans="1:84" x14ac:dyDescent="0.25">
      <c r="A344" s="245"/>
      <c r="B344" s="248"/>
      <c r="C344" s="246"/>
      <c r="D344" s="246"/>
      <c r="E344" s="246"/>
      <c r="F344" s="246"/>
      <c r="G344" s="246"/>
      <c r="H344" s="246"/>
      <c r="I344" s="246"/>
      <c r="J344" s="246"/>
      <c r="K344" s="246"/>
      <c r="L344" s="246"/>
      <c r="M344" s="246"/>
      <c r="N344" s="246"/>
      <c r="O344" s="246"/>
      <c r="P344" s="246"/>
      <c r="Q344" s="246"/>
      <c r="R344" s="246"/>
      <c r="S344" s="246"/>
      <c r="T344" s="246"/>
      <c r="U344" s="246"/>
      <c r="V344" s="246"/>
      <c r="W344" s="246"/>
      <c r="X344" s="246"/>
      <c r="Y344" s="246"/>
      <c r="Z344" s="246"/>
      <c r="AA344" s="246"/>
      <c r="AB344" s="246"/>
      <c r="AC344" s="246"/>
      <c r="AD344" s="246"/>
      <c r="AE344" s="246"/>
      <c r="AF344" s="246"/>
      <c r="AG344" s="246"/>
      <c r="AH344" s="246"/>
      <c r="AI344" s="246"/>
      <c r="AJ344" s="246"/>
      <c r="AK344" s="246"/>
      <c r="AL344" s="246"/>
      <c r="AM344" s="246"/>
      <c r="AN344" s="246"/>
      <c r="AO344" s="246"/>
      <c r="AP344" s="246"/>
      <c r="AQ344" s="246"/>
      <c r="AR344" s="246"/>
      <c r="AS344" s="246"/>
      <c r="AT344" s="246"/>
      <c r="AU344" s="246"/>
      <c r="AV344" s="246"/>
      <c r="AW344" s="246"/>
      <c r="AX344" s="246"/>
      <c r="AY344" s="246"/>
      <c r="AZ344" s="246"/>
      <c r="BA344" s="246"/>
      <c r="BB344" s="246"/>
      <c r="BC344" s="246"/>
      <c r="BD344" s="246"/>
      <c r="BE344" s="246"/>
      <c r="BF344" s="246"/>
      <c r="BG344" s="246"/>
      <c r="BH344" s="246"/>
      <c r="BI344" s="246"/>
      <c r="BJ344" s="246"/>
      <c r="BK344" s="246"/>
      <c r="BL344" s="246"/>
      <c r="BM344" s="246"/>
      <c r="BN344" s="247"/>
      <c r="BO344" s="247"/>
      <c r="BP344" s="247"/>
      <c r="BQ344" s="248"/>
      <c r="BR344" s="1"/>
      <c r="BS344" s="1"/>
      <c r="BT344" s="1"/>
      <c r="BU344" s="1"/>
      <c r="BV344" s="1"/>
      <c r="BW344" s="1"/>
      <c r="BX344" s="1"/>
      <c r="BY344" s="1"/>
      <c r="BZ344" s="1"/>
      <c r="CA344" s="1"/>
      <c r="CB344" s="1"/>
      <c r="CC344" s="1"/>
      <c r="CD344" s="1"/>
      <c r="CE344" s="1"/>
      <c r="CF344" s="1"/>
    </row>
    <row r="345" spans="1:84" x14ac:dyDescent="0.25">
      <c r="A345" s="245"/>
      <c r="B345" s="248"/>
      <c r="C345" s="246"/>
      <c r="D345" s="246"/>
      <c r="E345" s="246"/>
      <c r="F345" s="246"/>
      <c r="G345" s="246"/>
      <c r="H345" s="246"/>
      <c r="I345" s="246"/>
      <c r="J345" s="246"/>
      <c r="K345" s="246"/>
      <c r="L345" s="246"/>
      <c r="M345" s="246"/>
      <c r="N345" s="246"/>
      <c r="O345" s="246"/>
      <c r="P345" s="246"/>
      <c r="Q345" s="246"/>
      <c r="R345" s="246"/>
      <c r="S345" s="246"/>
      <c r="T345" s="246"/>
      <c r="U345" s="246"/>
      <c r="V345" s="246"/>
      <c r="W345" s="246"/>
      <c r="X345" s="246"/>
      <c r="Y345" s="246"/>
      <c r="Z345" s="246"/>
      <c r="AA345" s="246"/>
      <c r="AB345" s="246"/>
      <c r="AC345" s="246"/>
      <c r="AD345" s="246"/>
      <c r="AE345" s="246"/>
      <c r="AF345" s="246"/>
      <c r="AG345" s="246"/>
      <c r="AH345" s="246"/>
      <c r="AI345" s="246"/>
      <c r="AJ345" s="246"/>
      <c r="AK345" s="246"/>
      <c r="AL345" s="246"/>
      <c r="AM345" s="246"/>
      <c r="AN345" s="246"/>
      <c r="AO345" s="246"/>
      <c r="AP345" s="246"/>
      <c r="AQ345" s="246"/>
      <c r="AR345" s="246"/>
      <c r="AS345" s="246"/>
      <c r="AT345" s="246"/>
      <c r="AU345" s="246"/>
      <c r="AV345" s="246"/>
      <c r="AW345" s="246"/>
      <c r="AX345" s="246"/>
      <c r="AY345" s="246"/>
      <c r="AZ345" s="246"/>
      <c r="BA345" s="246"/>
      <c r="BB345" s="246"/>
      <c r="BC345" s="246"/>
      <c r="BD345" s="246"/>
      <c r="BE345" s="246"/>
      <c r="BF345" s="246"/>
      <c r="BG345" s="246"/>
      <c r="BH345" s="246"/>
      <c r="BI345" s="246"/>
      <c r="BJ345" s="246"/>
      <c r="BK345" s="246"/>
      <c r="BL345" s="246"/>
      <c r="BM345" s="246"/>
      <c r="BN345" s="247"/>
      <c r="BO345" s="247"/>
      <c r="BP345" s="247"/>
      <c r="BQ345" s="248"/>
      <c r="BR345" s="1"/>
      <c r="BS345" s="1"/>
      <c r="BT345" s="1"/>
      <c r="BU345" s="1"/>
      <c r="BV345" s="1"/>
      <c r="BW345" s="1"/>
      <c r="BX345" s="1"/>
      <c r="BY345" s="1"/>
      <c r="BZ345" s="1"/>
      <c r="CA345" s="1"/>
      <c r="CB345" s="1"/>
      <c r="CC345" s="1"/>
      <c r="CD345" s="1"/>
      <c r="CE345" s="1"/>
      <c r="CF345" s="1"/>
    </row>
    <row r="346" spans="1:84" x14ac:dyDescent="0.25">
      <c r="A346" s="245"/>
      <c r="B346" s="248"/>
      <c r="C346" s="246"/>
      <c r="D346" s="246"/>
      <c r="E346" s="246"/>
      <c r="F346" s="246"/>
      <c r="G346" s="246"/>
      <c r="H346" s="246"/>
      <c r="I346" s="246"/>
      <c r="J346" s="246"/>
      <c r="K346" s="246"/>
      <c r="L346" s="246"/>
      <c r="M346" s="246"/>
      <c r="N346" s="246"/>
      <c r="O346" s="246"/>
      <c r="P346" s="246"/>
      <c r="Q346" s="246"/>
      <c r="R346" s="246"/>
      <c r="S346" s="246"/>
      <c r="T346" s="246"/>
      <c r="U346" s="246"/>
      <c r="V346" s="246"/>
      <c r="W346" s="246"/>
      <c r="X346" s="246"/>
      <c r="Y346" s="246"/>
      <c r="Z346" s="246"/>
      <c r="AA346" s="246"/>
      <c r="AB346" s="246"/>
      <c r="AC346" s="246"/>
      <c r="AD346" s="246"/>
      <c r="AE346" s="246"/>
      <c r="AF346" s="246"/>
      <c r="AG346" s="246"/>
      <c r="AH346" s="246"/>
      <c r="AI346" s="246"/>
      <c r="AJ346" s="246"/>
      <c r="AK346" s="246"/>
      <c r="AL346" s="246"/>
      <c r="AM346" s="246"/>
      <c r="AN346" s="246"/>
      <c r="AO346" s="246"/>
      <c r="AP346" s="246"/>
      <c r="AQ346" s="246"/>
      <c r="AR346" s="246"/>
      <c r="AS346" s="246"/>
      <c r="AT346" s="246"/>
      <c r="AU346" s="246"/>
      <c r="AV346" s="246"/>
      <c r="AW346" s="246"/>
      <c r="AX346" s="246"/>
      <c r="AY346" s="246"/>
      <c r="AZ346" s="246"/>
      <c r="BA346" s="246"/>
      <c r="BB346" s="246"/>
      <c r="BC346" s="246"/>
      <c r="BD346" s="246"/>
      <c r="BE346" s="246"/>
      <c r="BF346" s="246"/>
      <c r="BG346" s="246"/>
      <c r="BH346" s="246"/>
      <c r="BI346" s="246"/>
      <c r="BJ346" s="246"/>
      <c r="BK346" s="246"/>
      <c r="BL346" s="246"/>
      <c r="BM346" s="246"/>
      <c r="BN346" s="247"/>
      <c r="BO346" s="247"/>
      <c r="BP346" s="247"/>
      <c r="BQ346" s="248"/>
      <c r="BR346" s="1"/>
      <c r="BS346" s="1"/>
      <c r="BT346" s="1"/>
      <c r="BU346" s="1"/>
      <c r="BV346" s="1"/>
      <c r="BW346" s="1"/>
      <c r="BX346" s="1"/>
      <c r="BY346" s="1"/>
      <c r="BZ346" s="1"/>
      <c r="CA346" s="1"/>
      <c r="CB346" s="1"/>
      <c r="CC346" s="1"/>
      <c r="CD346" s="1"/>
      <c r="CE346" s="1"/>
      <c r="CF346" s="1"/>
    </row>
    <row r="347" spans="1:84" x14ac:dyDescent="0.25">
      <c r="A347" s="245"/>
      <c r="B347" s="248"/>
      <c r="C347" s="246"/>
      <c r="D347" s="246"/>
      <c r="E347" s="246"/>
      <c r="F347" s="246"/>
      <c r="G347" s="246"/>
      <c r="H347" s="246"/>
      <c r="I347" s="246"/>
      <c r="J347" s="246"/>
      <c r="K347" s="246"/>
      <c r="L347" s="246"/>
      <c r="M347" s="246"/>
      <c r="N347" s="246"/>
      <c r="O347" s="246"/>
      <c r="P347" s="246"/>
      <c r="Q347" s="246"/>
      <c r="R347" s="246"/>
      <c r="S347" s="246"/>
      <c r="T347" s="246"/>
      <c r="U347" s="246"/>
      <c r="V347" s="246"/>
      <c r="W347" s="246"/>
      <c r="X347" s="246"/>
      <c r="Y347" s="246"/>
      <c r="Z347" s="246"/>
      <c r="AA347" s="246"/>
      <c r="AB347" s="246"/>
      <c r="AC347" s="246"/>
      <c r="AD347" s="246"/>
      <c r="AE347" s="246"/>
      <c r="AF347" s="246"/>
      <c r="AG347" s="246"/>
      <c r="AH347" s="246"/>
      <c r="AI347" s="246"/>
      <c r="AJ347" s="246"/>
      <c r="AK347" s="246"/>
      <c r="AL347" s="246"/>
      <c r="AM347" s="246"/>
      <c r="AN347" s="246"/>
      <c r="AO347" s="246"/>
      <c r="AP347" s="246"/>
      <c r="AQ347" s="246"/>
      <c r="AR347" s="246"/>
      <c r="AS347" s="246"/>
      <c r="AT347" s="246"/>
      <c r="AU347" s="246"/>
      <c r="AV347" s="246"/>
      <c r="AW347" s="246"/>
      <c r="AX347" s="246"/>
      <c r="AY347" s="246"/>
      <c r="AZ347" s="246"/>
      <c r="BA347" s="246"/>
      <c r="BB347" s="246"/>
      <c r="BC347" s="246"/>
      <c r="BD347" s="246"/>
      <c r="BE347" s="246"/>
      <c r="BF347" s="246"/>
      <c r="BG347" s="246"/>
      <c r="BH347" s="246"/>
      <c r="BI347" s="246"/>
      <c r="BJ347" s="246"/>
      <c r="BK347" s="246"/>
      <c r="BL347" s="246"/>
      <c r="BM347" s="246"/>
      <c r="BN347" s="247"/>
      <c r="BO347" s="247"/>
      <c r="BP347" s="247"/>
      <c r="BQ347" s="248"/>
      <c r="BR347" s="1"/>
      <c r="BS347" s="1"/>
      <c r="BT347" s="1"/>
      <c r="BU347" s="1"/>
      <c r="BV347" s="1"/>
      <c r="BW347" s="1"/>
      <c r="BX347" s="1"/>
      <c r="BY347" s="1"/>
      <c r="BZ347" s="1"/>
      <c r="CA347" s="1"/>
      <c r="CB347" s="1"/>
      <c r="CC347" s="1"/>
      <c r="CD347" s="1"/>
      <c r="CE347" s="1"/>
      <c r="CF347" s="1"/>
    </row>
    <row r="348" spans="1:84" x14ac:dyDescent="0.25">
      <c r="A348" s="245"/>
      <c r="B348" s="248"/>
      <c r="C348" s="246"/>
      <c r="D348" s="246"/>
      <c r="E348" s="246"/>
      <c r="F348" s="246"/>
      <c r="G348" s="246"/>
      <c r="H348" s="246"/>
      <c r="I348" s="246"/>
      <c r="J348" s="246"/>
      <c r="K348" s="246"/>
      <c r="L348" s="246"/>
      <c r="M348" s="246"/>
      <c r="N348" s="246"/>
      <c r="O348" s="246"/>
      <c r="P348" s="246"/>
      <c r="Q348" s="246"/>
      <c r="R348" s="246"/>
      <c r="S348" s="246"/>
      <c r="T348" s="246"/>
      <c r="U348" s="246"/>
      <c r="V348" s="246"/>
      <c r="W348" s="246"/>
      <c r="X348" s="246"/>
      <c r="Y348" s="246"/>
      <c r="Z348" s="246"/>
      <c r="AA348" s="246"/>
      <c r="AB348" s="246"/>
      <c r="AC348" s="246"/>
      <c r="AD348" s="246"/>
      <c r="AE348" s="246"/>
      <c r="AF348" s="246"/>
      <c r="AG348" s="246"/>
      <c r="AH348" s="246"/>
      <c r="AI348" s="246"/>
      <c r="AJ348" s="246"/>
      <c r="AK348" s="246"/>
      <c r="AL348" s="246"/>
      <c r="AM348" s="246"/>
      <c r="AN348" s="246"/>
      <c r="AO348" s="246"/>
      <c r="AP348" s="246"/>
      <c r="AQ348" s="246"/>
      <c r="AR348" s="246"/>
      <c r="AS348" s="246"/>
      <c r="AT348" s="246"/>
      <c r="AU348" s="246"/>
      <c r="AV348" s="246"/>
      <c r="AW348" s="246"/>
      <c r="AX348" s="246"/>
      <c r="AY348" s="246"/>
      <c r="AZ348" s="246"/>
      <c r="BA348" s="246"/>
      <c r="BB348" s="246"/>
      <c r="BC348" s="246"/>
      <c r="BD348" s="246"/>
      <c r="BE348" s="246"/>
      <c r="BF348" s="246"/>
      <c r="BG348" s="246"/>
      <c r="BH348" s="246"/>
      <c r="BI348" s="246"/>
      <c r="BJ348" s="246"/>
      <c r="BK348" s="246"/>
      <c r="BL348" s="246"/>
      <c r="BM348" s="246"/>
      <c r="BN348" s="247"/>
      <c r="BO348" s="247"/>
      <c r="BP348" s="247"/>
      <c r="BQ348" s="248"/>
      <c r="BR348" s="1"/>
      <c r="BS348" s="1"/>
      <c r="BT348" s="1"/>
      <c r="BU348" s="1"/>
      <c r="BV348" s="1"/>
      <c r="BW348" s="1"/>
      <c r="BX348" s="1"/>
      <c r="BY348" s="1"/>
      <c r="BZ348" s="1"/>
      <c r="CA348" s="1"/>
      <c r="CB348" s="1"/>
      <c r="CC348" s="1"/>
      <c r="CD348" s="1"/>
      <c r="CE348" s="1"/>
      <c r="CF348" s="1"/>
    </row>
    <row r="349" spans="1:84" x14ac:dyDescent="0.25">
      <c r="A349" s="245"/>
      <c r="B349" s="248"/>
      <c r="C349" s="246"/>
      <c r="D349" s="246"/>
      <c r="E349" s="246"/>
      <c r="F349" s="246"/>
      <c r="G349" s="246"/>
      <c r="H349" s="246"/>
      <c r="I349" s="246"/>
      <c r="J349" s="246"/>
      <c r="K349" s="246"/>
      <c r="L349" s="246"/>
      <c r="M349" s="246"/>
      <c r="N349" s="246"/>
      <c r="O349" s="246"/>
      <c r="P349" s="246"/>
      <c r="Q349" s="246"/>
      <c r="R349" s="246"/>
      <c r="S349" s="246"/>
      <c r="T349" s="246"/>
      <c r="U349" s="246"/>
      <c r="V349" s="246"/>
      <c r="W349" s="246"/>
      <c r="X349" s="246"/>
      <c r="Y349" s="246"/>
      <c r="Z349" s="246"/>
      <c r="AA349" s="246"/>
      <c r="AB349" s="246"/>
      <c r="AC349" s="246"/>
      <c r="AD349" s="246"/>
      <c r="AE349" s="246"/>
      <c r="AF349" s="246"/>
      <c r="AG349" s="246"/>
      <c r="AH349" s="246"/>
      <c r="AI349" s="246"/>
      <c r="AJ349" s="246"/>
      <c r="AK349" s="246"/>
      <c r="AL349" s="246"/>
      <c r="AM349" s="246"/>
      <c r="AN349" s="246"/>
      <c r="AO349" s="246"/>
      <c r="AP349" s="246"/>
      <c r="AQ349" s="246"/>
      <c r="AR349" s="246"/>
      <c r="AS349" s="246"/>
      <c r="AT349" s="246"/>
      <c r="AU349" s="246"/>
      <c r="AV349" s="246"/>
      <c r="AW349" s="246"/>
      <c r="AX349" s="246"/>
      <c r="AY349" s="246"/>
      <c r="AZ349" s="246"/>
      <c r="BA349" s="246"/>
      <c r="BB349" s="246"/>
      <c r="BC349" s="246"/>
      <c r="BD349" s="246"/>
      <c r="BE349" s="246"/>
      <c r="BF349" s="246"/>
      <c r="BG349" s="246"/>
      <c r="BH349" s="246"/>
      <c r="BI349" s="246"/>
      <c r="BJ349" s="246"/>
      <c r="BK349" s="246"/>
      <c r="BL349" s="246"/>
      <c r="BM349" s="246"/>
      <c r="BN349" s="247"/>
      <c r="BO349" s="247"/>
      <c r="BP349" s="247"/>
      <c r="BQ349" s="248"/>
      <c r="BR349" s="1"/>
      <c r="BS349" s="1"/>
      <c r="BT349" s="1"/>
      <c r="BU349" s="1"/>
      <c r="BV349" s="1"/>
      <c r="BW349" s="1"/>
      <c r="BX349" s="1"/>
      <c r="BY349" s="1"/>
      <c r="BZ349" s="1"/>
      <c r="CA349" s="1"/>
      <c r="CB349" s="1"/>
      <c r="CC349" s="1"/>
      <c r="CD349" s="1"/>
      <c r="CE349" s="1"/>
      <c r="CF349" s="1"/>
    </row>
    <row r="350" spans="1:84" x14ac:dyDescent="0.25">
      <c r="A350" s="245"/>
      <c r="B350" s="248"/>
      <c r="C350" s="246"/>
      <c r="D350" s="246"/>
      <c r="E350" s="246"/>
      <c r="F350" s="246"/>
      <c r="G350" s="246"/>
      <c r="H350" s="246"/>
      <c r="I350" s="246"/>
      <c r="J350" s="246"/>
      <c r="K350" s="246"/>
      <c r="L350" s="246"/>
      <c r="M350" s="246"/>
      <c r="N350" s="246"/>
      <c r="O350" s="246"/>
      <c r="P350" s="246"/>
      <c r="Q350" s="246"/>
      <c r="R350" s="246"/>
      <c r="S350" s="246"/>
      <c r="T350" s="246"/>
      <c r="U350" s="246"/>
      <c r="V350" s="246"/>
      <c r="W350" s="246"/>
      <c r="X350" s="246"/>
      <c r="Y350" s="246"/>
      <c r="Z350" s="246"/>
      <c r="AA350" s="246"/>
      <c r="AB350" s="246"/>
      <c r="AC350" s="246"/>
      <c r="AD350" s="246"/>
      <c r="AE350" s="246"/>
      <c r="AF350" s="246"/>
      <c r="AG350" s="246"/>
      <c r="AH350" s="246"/>
      <c r="AI350" s="246"/>
      <c r="AJ350" s="246"/>
      <c r="AK350" s="246"/>
      <c r="AL350" s="246"/>
      <c r="AM350" s="246"/>
      <c r="AN350" s="246"/>
      <c r="AO350" s="246"/>
      <c r="AP350" s="246"/>
      <c r="AQ350" s="246"/>
      <c r="AR350" s="246"/>
      <c r="AS350" s="246"/>
      <c r="AT350" s="246"/>
      <c r="AU350" s="246"/>
      <c r="AV350" s="246"/>
      <c r="AW350" s="246"/>
      <c r="AX350" s="246"/>
      <c r="AY350" s="246"/>
      <c r="AZ350" s="246"/>
      <c r="BA350" s="246"/>
      <c r="BB350" s="246"/>
      <c r="BC350" s="246"/>
      <c r="BD350" s="246"/>
      <c r="BE350" s="246"/>
      <c r="BF350" s="246"/>
      <c r="BG350" s="246"/>
      <c r="BH350" s="246"/>
      <c r="BI350" s="246"/>
      <c r="BJ350" s="246"/>
      <c r="BK350" s="246"/>
      <c r="BL350" s="246"/>
      <c r="BM350" s="246"/>
      <c r="BN350" s="247"/>
      <c r="BO350" s="247"/>
      <c r="BP350" s="247"/>
      <c r="BQ350" s="248"/>
      <c r="BR350" s="1"/>
      <c r="BS350" s="1"/>
      <c r="BT350" s="1"/>
      <c r="BU350" s="1"/>
      <c r="BV350" s="1"/>
      <c r="BW350" s="1"/>
      <c r="BX350" s="1"/>
      <c r="BY350" s="1"/>
      <c r="BZ350" s="1"/>
      <c r="CA350" s="1"/>
      <c r="CB350" s="1"/>
      <c r="CC350" s="1"/>
      <c r="CD350" s="1"/>
      <c r="CE350" s="1"/>
      <c r="CF350" s="1"/>
    </row>
    <row r="351" spans="1:84" x14ac:dyDescent="0.25">
      <c r="A351" s="245"/>
      <c r="B351" s="248"/>
      <c r="C351" s="246"/>
      <c r="D351" s="246"/>
      <c r="E351" s="246"/>
      <c r="F351" s="246"/>
      <c r="G351" s="246"/>
      <c r="H351" s="246"/>
      <c r="I351" s="246"/>
      <c r="J351" s="246"/>
      <c r="K351" s="246"/>
      <c r="L351" s="246"/>
      <c r="M351" s="246"/>
      <c r="N351" s="246"/>
      <c r="O351" s="246"/>
      <c r="P351" s="246"/>
      <c r="Q351" s="246"/>
      <c r="R351" s="246"/>
      <c r="S351" s="246"/>
      <c r="T351" s="246"/>
      <c r="U351" s="246"/>
      <c r="V351" s="246"/>
      <c r="W351" s="246"/>
      <c r="X351" s="246"/>
      <c r="Y351" s="246"/>
      <c r="Z351" s="246"/>
      <c r="AA351" s="246"/>
      <c r="AB351" s="246"/>
      <c r="AC351" s="246"/>
      <c r="AD351" s="246"/>
      <c r="AE351" s="246"/>
      <c r="AF351" s="246"/>
      <c r="AG351" s="246"/>
      <c r="AH351" s="246"/>
      <c r="AI351" s="246"/>
      <c r="AJ351" s="246"/>
      <c r="AK351" s="246"/>
      <c r="AL351" s="246"/>
      <c r="AM351" s="246"/>
      <c r="AN351" s="246"/>
      <c r="AO351" s="246"/>
      <c r="AP351" s="246"/>
      <c r="AQ351" s="246"/>
      <c r="AR351" s="246"/>
      <c r="AS351" s="246"/>
      <c r="AT351" s="246"/>
      <c r="AU351" s="246"/>
      <c r="AV351" s="246"/>
      <c r="AW351" s="246"/>
      <c r="AX351" s="246"/>
      <c r="AY351" s="246"/>
      <c r="AZ351" s="246"/>
      <c r="BA351" s="246"/>
      <c r="BB351" s="246"/>
      <c r="BC351" s="246"/>
      <c r="BD351" s="246"/>
      <c r="BE351" s="246"/>
      <c r="BF351" s="246"/>
      <c r="BG351" s="246"/>
      <c r="BH351" s="246"/>
      <c r="BI351" s="246"/>
      <c r="BJ351" s="246"/>
      <c r="BK351" s="246"/>
      <c r="BL351" s="246"/>
      <c r="BM351" s="246"/>
      <c r="BN351" s="247"/>
      <c r="BO351" s="247"/>
      <c r="BP351" s="247"/>
      <c r="BQ351" s="248"/>
      <c r="BR351" s="1"/>
      <c r="BS351" s="1"/>
      <c r="BT351" s="1"/>
      <c r="BU351" s="1"/>
      <c r="BV351" s="1"/>
      <c r="BW351" s="1"/>
      <c r="BX351" s="1"/>
      <c r="BY351" s="1"/>
      <c r="BZ351" s="1"/>
      <c r="CA351" s="1"/>
      <c r="CB351" s="1"/>
      <c r="CC351" s="1"/>
      <c r="CD351" s="1"/>
      <c r="CE351" s="1"/>
      <c r="CF351" s="1"/>
    </row>
    <row r="352" spans="1:84" x14ac:dyDescent="0.25">
      <c r="A352" s="245"/>
      <c r="B352" s="248"/>
      <c r="C352" s="246"/>
      <c r="D352" s="246"/>
      <c r="E352" s="246"/>
      <c r="F352" s="246"/>
      <c r="G352" s="246"/>
      <c r="H352" s="246"/>
      <c r="I352" s="246"/>
      <c r="J352" s="246"/>
      <c r="K352" s="246"/>
      <c r="L352" s="246"/>
      <c r="M352" s="246"/>
      <c r="N352" s="246"/>
      <c r="O352" s="246"/>
      <c r="P352" s="246"/>
      <c r="Q352" s="246"/>
      <c r="R352" s="246"/>
      <c r="S352" s="246"/>
      <c r="T352" s="246"/>
      <c r="U352" s="246"/>
      <c r="V352" s="246"/>
      <c r="W352" s="246"/>
      <c r="X352" s="246"/>
      <c r="Y352" s="246"/>
      <c r="Z352" s="246"/>
      <c r="AA352" s="246"/>
      <c r="AB352" s="246"/>
      <c r="AC352" s="246"/>
      <c r="AD352" s="246"/>
      <c r="AE352" s="246"/>
      <c r="AF352" s="246"/>
      <c r="AG352" s="246"/>
      <c r="AH352" s="246"/>
      <c r="AI352" s="246"/>
      <c r="AJ352" s="246"/>
      <c r="AK352" s="246"/>
      <c r="AL352" s="246"/>
      <c r="AM352" s="246"/>
      <c r="AN352" s="246"/>
      <c r="AO352" s="246"/>
      <c r="AP352" s="246"/>
      <c r="AQ352" s="246"/>
      <c r="AR352" s="246"/>
      <c r="AS352" s="246"/>
      <c r="AT352" s="246"/>
      <c r="AU352" s="246"/>
      <c r="AV352" s="246"/>
      <c r="AW352" s="246"/>
      <c r="AX352" s="246"/>
      <c r="AY352" s="246"/>
      <c r="AZ352" s="246"/>
      <c r="BA352" s="246"/>
      <c r="BB352" s="246"/>
      <c r="BC352" s="246"/>
      <c r="BD352" s="246"/>
      <c r="BE352" s="246"/>
      <c r="BF352" s="246"/>
      <c r="BG352" s="246"/>
      <c r="BH352" s="246"/>
      <c r="BI352" s="246"/>
      <c r="BJ352" s="246"/>
      <c r="BK352" s="246"/>
      <c r="BL352" s="246"/>
      <c r="BM352" s="246"/>
      <c r="BN352" s="247"/>
      <c r="BO352" s="247"/>
      <c r="BP352" s="247"/>
      <c r="BQ352" s="248"/>
      <c r="BR352" s="1"/>
      <c r="BS352" s="1"/>
      <c r="BT352" s="1"/>
      <c r="BU352" s="1"/>
      <c r="BV352" s="1"/>
      <c r="BW352" s="1"/>
      <c r="BX352" s="1"/>
      <c r="BY352" s="1"/>
      <c r="BZ352" s="1"/>
      <c r="CA352" s="1"/>
      <c r="CB352" s="1"/>
      <c r="CC352" s="1"/>
      <c r="CD352" s="1"/>
      <c r="CE352" s="1"/>
      <c r="CF352" s="1"/>
    </row>
    <row r="353" spans="1:84" x14ac:dyDescent="0.25">
      <c r="A353" s="245"/>
      <c r="B353" s="248"/>
      <c r="C353" s="246"/>
      <c r="D353" s="246"/>
      <c r="E353" s="246"/>
      <c r="F353" s="246"/>
      <c r="G353" s="246"/>
      <c r="H353" s="246"/>
      <c r="I353" s="246"/>
      <c r="J353" s="246"/>
      <c r="K353" s="246"/>
      <c r="L353" s="246"/>
      <c r="M353" s="246"/>
      <c r="N353" s="246"/>
      <c r="O353" s="246"/>
      <c r="P353" s="246"/>
      <c r="Q353" s="246"/>
      <c r="R353" s="246"/>
      <c r="S353" s="246"/>
      <c r="T353" s="246"/>
      <c r="U353" s="246"/>
      <c r="V353" s="246"/>
      <c r="W353" s="246"/>
      <c r="X353" s="246"/>
      <c r="Y353" s="246"/>
      <c r="Z353" s="246"/>
      <c r="AA353" s="246"/>
      <c r="AB353" s="246"/>
      <c r="AC353" s="246"/>
      <c r="AD353" s="246"/>
      <c r="AE353" s="246"/>
      <c r="AF353" s="246"/>
      <c r="AG353" s="246"/>
      <c r="AH353" s="246"/>
      <c r="AI353" s="246"/>
      <c r="AJ353" s="246"/>
      <c r="AK353" s="246"/>
      <c r="AL353" s="246"/>
      <c r="AM353" s="246"/>
      <c r="AN353" s="246"/>
      <c r="AO353" s="246"/>
      <c r="AP353" s="246"/>
      <c r="AQ353" s="246"/>
      <c r="AR353" s="246"/>
      <c r="AS353" s="246"/>
      <c r="AT353" s="246"/>
      <c r="AU353" s="246"/>
      <c r="AV353" s="246"/>
      <c r="AW353" s="246"/>
      <c r="AX353" s="246"/>
      <c r="AY353" s="246"/>
      <c r="AZ353" s="246"/>
      <c r="BA353" s="246"/>
      <c r="BB353" s="246"/>
      <c r="BC353" s="246"/>
      <c r="BD353" s="246"/>
      <c r="BE353" s="246"/>
      <c r="BF353" s="246"/>
      <c r="BG353" s="246"/>
      <c r="BH353" s="246"/>
      <c r="BI353" s="246"/>
      <c r="BJ353" s="246"/>
      <c r="BK353" s="246"/>
      <c r="BL353" s="246"/>
      <c r="BM353" s="246"/>
      <c r="BN353" s="247"/>
      <c r="BO353" s="247"/>
      <c r="BP353" s="247"/>
      <c r="BQ353" s="248"/>
      <c r="BR353" s="1"/>
      <c r="BS353" s="1"/>
      <c r="BT353" s="1"/>
      <c r="BU353" s="1"/>
      <c r="BV353" s="1"/>
      <c r="BW353" s="1"/>
      <c r="BX353" s="1"/>
      <c r="BY353" s="1"/>
      <c r="BZ353" s="1"/>
      <c r="CA353" s="1"/>
      <c r="CB353" s="1"/>
      <c r="CC353" s="1"/>
      <c r="CD353" s="1"/>
      <c r="CE353" s="1"/>
      <c r="CF353" s="1"/>
    </row>
    <row r="354" spans="1:84" x14ac:dyDescent="0.25">
      <c r="A354" s="245"/>
      <c r="B354" s="248"/>
      <c r="C354" s="246"/>
      <c r="D354" s="246"/>
      <c r="E354" s="246"/>
      <c r="F354" s="246"/>
      <c r="G354" s="246"/>
      <c r="H354" s="246"/>
      <c r="I354" s="246"/>
      <c r="J354" s="246"/>
      <c r="K354" s="246"/>
      <c r="L354" s="246"/>
      <c r="M354" s="246"/>
      <c r="N354" s="246"/>
      <c r="O354" s="246"/>
      <c r="P354" s="246"/>
      <c r="Q354" s="246"/>
      <c r="R354" s="246"/>
      <c r="S354" s="246"/>
      <c r="T354" s="246"/>
      <c r="U354" s="246"/>
      <c r="V354" s="246"/>
      <c r="W354" s="246"/>
      <c r="X354" s="246"/>
      <c r="Y354" s="246"/>
      <c r="Z354" s="246"/>
      <c r="AA354" s="246"/>
      <c r="AB354" s="246"/>
      <c r="AC354" s="246"/>
      <c r="AD354" s="246"/>
      <c r="AE354" s="246"/>
      <c r="AF354" s="246"/>
      <c r="AG354" s="246"/>
      <c r="AH354" s="246"/>
      <c r="AI354" s="246"/>
      <c r="AJ354" s="246"/>
      <c r="AK354" s="246"/>
      <c r="AL354" s="246"/>
      <c r="AM354" s="246"/>
      <c r="AN354" s="246"/>
      <c r="AO354" s="246"/>
      <c r="AP354" s="246"/>
      <c r="AQ354" s="246"/>
      <c r="AR354" s="246"/>
      <c r="AS354" s="246"/>
      <c r="AT354" s="246"/>
      <c r="AU354" s="246"/>
      <c r="AV354" s="246"/>
      <c r="AW354" s="246"/>
      <c r="AX354" s="246"/>
      <c r="AY354" s="246"/>
      <c r="AZ354" s="246"/>
      <c r="BA354" s="246"/>
      <c r="BB354" s="246"/>
      <c r="BC354" s="246"/>
      <c r="BD354" s="246"/>
      <c r="BE354" s="246"/>
      <c r="BF354" s="246"/>
      <c r="BG354" s="246"/>
      <c r="BH354" s="246"/>
      <c r="BI354" s="246"/>
      <c r="BJ354" s="246"/>
      <c r="BK354" s="246"/>
      <c r="BL354" s="246"/>
      <c r="BM354" s="246"/>
      <c r="BN354" s="247"/>
      <c r="BO354" s="247"/>
      <c r="BP354" s="247"/>
      <c r="BQ354" s="248"/>
      <c r="BR354" s="1"/>
      <c r="BS354" s="1"/>
      <c r="BT354" s="1"/>
      <c r="BU354" s="1"/>
      <c r="BV354" s="1"/>
      <c r="BW354" s="1"/>
      <c r="BX354" s="1"/>
      <c r="BY354" s="1"/>
      <c r="BZ354" s="1"/>
      <c r="CA354" s="1"/>
      <c r="CB354" s="1"/>
      <c r="CC354" s="1"/>
      <c r="CD354" s="1"/>
      <c r="CE354" s="1"/>
      <c r="CF354" s="1"/>
    </row>
    <row r="355" spans="1:84" x14ac:dyDescent="0.25">
      <c r="A355" s="245"/>
      <c r="B355" s="248"/>
      <c r="C355" s="246"/>
      <c r="D355" s="246"/>
      <c r="E355" s="246"/>
      <c r="F355" s="246"/>
      <c r="G355" s="246"/>
      <c r="H355" s="246"/>
      <c r="I355" s="246"/>
      <c r="J355" s="246"/>
      <c r="K355" s="246"/>
      <c r="L355" s="246"/>
      <c r="M355" s="246"/>
      <c r="N355" s="246"/>
      <c r="O355" s="246"/>
      <c r="P355" s="246"/>
      <c r="Q355" s="246"/>
      <c r="R355" s="246"/>
      <c r="S355" s="246"/>
      <c r="T355" s="246"/>
      <c r="U355" s="246"/>
      <c r="V355" s="246"/>
      <c r="W355" s="246"/>
      <c r="X355" s="246"/>
      <c r="Y355" s="246"/>
      <c r="Z355" s="246"/>
      <c r="AA355" s="246"/>
      <c r="AB355" s="246"/>
      <c r="AC355" s="246"/>
      <c r="AD355" s="246"/>
      <c r="AE355" s="246"/>
      <c r="AF355" s="246"/>
      <c r="AG355" s="246"/>
      <c r="AH355" s="246"/>
      <c r="AI355" s="246"/>
      <c r="AJ355" s="246"/>
      <c r="AK355" s="246"/>
      <c r="AL355" s="246"/>
      <c r="AM355" s="246"/>
      <c r="AN355" s="246"/>
      <c r="AO355" s="246"/>
      <c r="AP355" s="246"/>
      <c r="AQ355" s="246"/>
      <c r="AR355" s="246"/>
      <c r="AS355" s="246"/>
      <c r="AT355" s="246"/>
      <c r="AU355" s="246"/>
      <c r="AV355" s="246"/>
      <c r="AW355" s="246"/>
      <c r="AX355" s="246"/>
      <c r="AY355" s="246"/>
      <c r="AZ355" s="246"/>
      <c r="BA355" s="246"/>
      <c r="BB355" s="246"/>
      <c r="BC355" s="246"/>
      <c r="BD355" s="246"/>
      <c r="BE355" s="246"/>
      <c r="BF355" s="246"/>
      <c r="BG355" s="246"/>
      <c r="BH355" s="246"/>
      <c r="BI355" s="246"/>
      <c r="BJ355" s="246"/>
      <c r="BK355" s="246"/>
      <c r="BL355" s="246"/>
      <c r="BM355" s="246"/>
      <c r="BN355" s="247"/>
      <c r="BO355" s="247"/>
      <c r="BP355" s="247"/>
      <c r="BQ355" s="248"/>
      <c r="BR355" s="1"/>
      <c r="BS355" s="1"/>
      <c r="BT355" s="1"/>
      <c r="BU355" s="1"/>
      <c r="BV355" s="1"/>
      <c r="BW355" s="1"/>
      <c r="BX355" s="1"/>
      <c r="BY355" s="1"/>
      <c r="BZ355" s="1"/>
      <c r="CA355" s="1"/>
      <c r="CB355" s="1"/>
      <c r="CC355" s="1"/>
      <c r="CD355" s="1"/>
      <c r="CE355" s="1"/>
      <c r="CF355" s="1"/>
    </row>
    <row r="356" spans="1:84" x14ac:dyDescent="0.25">
      <c r="A356" s="245"/>
      <c r="B356" s="248"/>
      <c r="C356" s="246"/>
      <c r="D356" s="246"/>
      <c r="E356" s="246"/>
      <c r="F356" s="246"/>
      <c r="G356" s="246"/>
      <c r="H356" s="246"/>
      <c r="I356" s="246"/>
      <c r="J356" s="246"/>
      <c r="K356" s="246"/>
      <c r="L356" s="246"/>
      <c r="M356" s="246"/>
      <c r="N356" s="246"/>
      <c r="O356" s="246"/>
      <c r="P356" s="246"/>
      <c r="Q356" s="246"/>
      <c r="R356" s="246"/>
      <c r="S356" s="246"/>
      <c r="T356" s="246"/>
      <c r="U356" s="246"/>
      <c r="V356" s="246"/>
      <c r="W356" s="246"/>
      <c r="X356" s="246"/>
      <c r="Y356" s="246"/>
      <c r="Z356" s="246"/>
      <c r="AA356" s="246"/>
      <c r="AB356" s="246"/>
      <c r="AC356" s="246"/>
      <c r="AD356" s="246"/>
      <c r="AE356" s="246"/>
      <c r="AF356" s="246"/>
      <c r="AG356" s="246"/>
      <c r="AH356" s="246"/>
      <c r="AI356" s="246"/>
      <c r="AJ356" s="246"/>
      <c r="AK356" s="246"/>
      <c r="AL356" s="246"/>
      <c r="AM356" s="246"/>
      <c r="AN356" s="246"/>
      <c r="AO356" s="246"/>
      <c r="AP356" s="246"/>
      <c r="AQ356" s="246"/>
      <c r="AR356" s="246"/>
      <c r="AS356" s="246"/>
      <c r="AT356" s="246"/>
      <c r="AU356" s="246"/>
      <c r="AV356" s="246"/>
      <c r="AW356" s="246"/>
      <c r="AX356" s="246"/>
      <c r="AY356" s="246"/>
      <c r="AZ356" s="246"/>
      <c r="BA356" s="246"/>
      <c r="BB356" s="246"/>
      <c r="BC356" s="246"/>
      <c r="BD356" s="246"/>
      <c r="BE356" s="246"/>
      <c r="BF356" s="246"/>
      <c r="BG356" s="246"/>
      <c r="BH356" s="246"/>
      <c r="BI356" s="246"/>
      <c r="BJ356" s="246"/>
      <c r="BK356" s="246"/>
      <c r="BL356" s="246"/>
      <c r="BM356" s="246"/>
      <c r="BN356" s="247"/>
      <c r="BO356" s="247"/>
      <c r="BP356" s="247"/>
      <c r="BQ356" s="248"/>
      <c r="BR356" s="1"/>
      <c r="BS356" s="1"/>
      <c r="BT356" s="1"/>
      <c r="BU356" s="1"/>
      <c r="BV356" s="1"/>
      <c r="BW356" s="1"/>
      <c r="BX356" s="1"/>
      <c r="BY356" s="1"/>
      <c r="BZ356" s="1"/>
      <c r="CA356" s="1"/>
      <c r="CB356" s="1"/>
      <c r="CC356" s="1"/>
      <c r="CD356" s="1"/>
      <c r="CE356" s="1"/>
      <c r="CF356" s="1"/>
    </row>
    <row r="357" spans="1:84" x14ac:dyDescent="0.25">
      <c r="A357" s="245"/>
      <c r="B357" s="248"/>
      <c r="C357" s="246"/>
      <c r="D357" s="246"/>
      <c r="E357" s="246"/>
      <c r="F357" s="246"/>
      <c r="G357" s="246"/>
      <c r="H357" s="246"/>
      <c r="I357" s="246"/>
      <c r="J357" s="246"/>
      <c r="K357" s="246"/>
      <c r="L357" s="246"/>
      <c r="M357" s="246"/>
      <c r="N357" s="246"/>
      <c r="O357" s="246"/>
      <c r="P357" s="246"/>
      <c r="Q357" s="246"/>
      <c r="R357" s="246"/>
      <c r="S357" s="246"/>
      <c r="T357" s="246"/>
      <c r="U357" s="246"/>
      <c r="V357" s="246"/>
      <c r="W357" s="246"/>
      <c r="X357" s="246"/>
      <c r="Y357" s="246"/>
      <c r="Z357" s="246"/>
      <c r="AA357" s="246"/>
      <c r="AB357" s="246"/>
      <c r="AC357" s="246"/>
      <c r="AD357" s="246"/>
      <c r="AE357" s="246"/>
      <c r="AF357" s="246"/>
      <c r="AG357" s="246"/>
      <c r="AH357" s="246"/>
      <c r="AI357" s="246"/>
      <c r="AJ357" s="246"/>
      <c r="AK357" s="246"/>
      <c r="AL357" s="246"/>
      <c r="AM357" s="246"/>
      <c r="AN357" s="246"/>
      <c r="AO357" s="246"/>
      <c r="AP357" s="246"/>
      <c r="AQ357" s="246"/>
      <c r="AR357" s="246"/>
      <c r="AS357" s="246"/>
      <c r="AT357" s="246"/>
      <c r="AU357" s="246"/>
      <c r="AV357" s="246"/>
      <c r="AW357" s="246"/>
      <c r="AX357" s="246"/>
      <c r="AY357" s="246"/>
      <c r="AZ357" s="246"/>
      <c r="BA357" s="246"/>
      <c r="BB357" s="246"/>
      <c r="BC357" s="246"/>
      <c r="BD357" s="246"/>
      <c r="BE357" s="246"/>
      <c r="BF357" s="246"/>
      <c r="BG357" s="246"/>
      <c r="BH357" s="246"/>
      <c r="BI357" s="246"/>
      <c r="BJ357" s="246"/>
      <c r="BK357" s="246"/>
      <c r="BL357" s="246"/>
      <c r="BM357" s="246"/>
      <c r="BN357" s="247"/>
      <c r="BO357" s="247"/>
      <c r="BP357" s="247"/>
      <c r="BQ357" s="248"/>
      <c r="BR357" s="1"/>
      <c r="BS357" s="1"/>
      <c r="BT357" s="1"/>
      <c r="BU357" s="1"/>
      <c r="BV357" s="1"/>
      <c r="BW357" s="1"/>
      <c r="BX357" s="1"/>
      <c r="BY357" s="1"/>
      <c r="BZ357" s="1"/>
      <c r="CA357" s="1"/>
      <c r="CB357" s="1"/>
      <c r="CC357" s="1"/>
      <c r="CD357" s="1"/>
      <c r="CE357" s="1"/>
      <c r="CF357" s="1"/>
    </row>
    <row r="358" spans="1:84" x14ac:dyDescent="0.25">
      <c r="A358" s="245"/>
      <c r="B358" s="248"/>
      <c r="C358" s="246"/>
      <c r="D358" s="246"/>
      <c r="E358" s="246"/>
      <c r="F358" s="246"/>
      <c r="G358" s="246"/>
      <c r="H358" s="246"/>
      <c r="I358" s="246"/>
      <c r="J358" s="246"/>
      <c r="K358" s="246"/>
      <c r="L358" s="246"/>
      <c r="M358" s="246"/>
      <c r="N358" s="246"/>
      <c r="O358" s="246"/>
      <c r="P358" s="246"/>
      <c r="Q358" s="246"/>
      <c r="R358" s="246"/>
      <c r="S358" s="246"/>
      <c r="T358" s="246"/>
      <c r="U358" s="246"/>
      <c r="V358" s="246"/>
      <c r="W358" s="246"/>
      <c r="X358" s="246"/>
      <c r="Y358" s="246"/>
      <c r="Z358" s="246"/>
      <c r="AA358" s="246"/>
      <c r="AB358" s="246"/>
      <c r="AC358" s="246"/>
      <c r="AD358" s="246"/>
      <c r="AE358" s="246"/>
      <c r="AF358" s="246"/>
      <c r="AG358" s="246"/>
      <c r="AH358" s="246"/>
      <c r="AI358" s="246"/>
      <c r="AJ358" s="246"/>
      <c r="AK358" s="246"/>
      <c r="AL358" s="246"/>
      <c r="AM358" s="246"/>
      <c r="AN358" s="246"/>
      <c r="AO358" s="246"/>
      <c r="AP358" s="246"/>
      <c r="AQ358" s="246"/>
      <c r="AR358" s="246"/>
      <c r="AS358" s="246"/>
      <c r="AT358" s="246"/>
      <c r="AU358" s="246"/>
      <c r="AV358" s="246"/>
      <c r="AW358" s="246"/>
      <c r="AX358" s="246"/>
      <c r="AY358" s="246"/>
      <c r="AZ358" s="246"/>
      <c r="BA358" s="246"/>
      <c r="BB358" s="246"/>
      <c r="BC358" s="246"/>
      <c r="BD358" s="246"/>
      <c r="BE358" s="246"/>
      <c r="BF358" s="246"/>
      <c r="BG358" s="246"/>
      <c r="BH358" s="246"/>
      <c r="BI358" s="246"/>
      <c r="BJ358" s="246"/>
      <c r="BK358" s="246"/>
      <c r="BL358" s="246"/>
      <c r="BM358" s="246"/>
      <c r="BN358" s="247"/>
      <c r="BO358" s="247"/>
      <c r="BP358" s="247"/>
      <c r="BQ358" s="248"/>
      <c r="BR358" s="1"/>
      <c r="BS358" s="1"/>
      <c r="BT358" s="1"/>
      <c r="BU358" s="1"/>
      <c r="BV358" s="1"/>
      <c r="BW358" s="1"/>
      <c r="BX358" s="1"/>
      <c r="BY358" s="1"/>
      <c r="BZ358" s="1"/>
      <c r="CA358" s="1"/>
      <c r="CB358" s="1"/>
      <c r="CC358" s="1"/>
      <c r="CD358" s="1"/>
      <c r="CE358" s="1"/>
      <c r="CF358" s="1"/>
    </row>
    <row r="359" spans="1:84" x14ac:dyDescent="0.25">
      <c r="A359" s="245"/>
      <c r="B359" s="248"/>
      <c r="C359" s="246"/>
      <c r="D359" s="246"/>
      <c r="E359" s="246"/>
      <c r="F359" s="246"/>
      <c r="G359" s="246"/>
      <c r="H359" s="246"/>
      <c r="I359" s="246"/>
      <c r="J359" s="246"/>
      <c r="K359" s="246"/>
      <c r="L359" s="246"/>
      <c r="M359" s="246"/>
      <c r="N359" s="246"/>
      <c r="O359" s="246"/>
      <c r="P359" s="246"/>
      <c r="Q359" s="246"/>
      <c r="R359" s="246"/>
      <c r="S359" s="246"/>
      <c r="T359" s="246"/>
      <c r="U359" s="246"/>
      <c r="V359" s="246"/>
      <c r="W359" s="246"/>
      <c r="X359" s="246"/>
      <c r="Y359" s="246"/>
      <c r="Z359" s="246"/>
      <c r="AA359" s="246"/>
      <c r="AB359" s="246"/>
      <c r="AC359" s="246"/>
      <c r="AD359" s="246"/>
      <c r="AE359" s="246"/>
      <c r="AF359" s="246"/>
      <c r="AG359" s="246"/>
      <c r="AH359" s="246"/>
      <c r="AI359" s="246"/>
      <c r="AJ359" s="246"/>
      <c r="AK359" s="246"/>
      <c r="AL359" s="246"/>
      <c r="AM359" s="246"/>
      <c r="AN359" s="246"/>
      <c r="AO359" s="246"/>
      <c r="AP359" s="246"/>
      <c r="AQ359" s="246"/>
      <c r="AR359" s="246"/>
      <c r="AS359" s="246"/>
      <c r="AT359" s="246"/>
      <c r="AU359" s="246"/>
      <c r="AV359" s="246"/>
      <c r="AW359" s="246"/>
      <c r="AX359" s="246"/>
      <c r="AY359" s="246"/>
      <c r="AZ359" s="246"/>
      <c r="BA359" s="246"/>
      <c r="BB359" s="246"/>
      <c r="BC359" s="246"/>
      <c r="BD359" s="246"/>
      <c r="BE359" s="246"/>
      <c r="BF359" s="246"/>
      <c r="BG359" s="246"/>
      <c r="BH359" s="246"/>
      <c r="BI359" s="246"/>
      <c r="BJ359" s="246"/>
      <c r="BK359" s="246"/>
      <c r="BL359" s="246"/>
      <c r="BM359" s="246"/>
      <c r="BN359" s="247"/>
      <c r="BO359" s="247"/>
      <c r="BP359" s="247"/>
      <c r="BQ359" s="248"/>
      <c r="BR359" s="1"/>
      <c r="BS359" s="1"/>
      <c r="BT359" s="1"/>
      <c r="BU359" s="1"/>
      <c r="BV359" s="1"/>
      <c r="BW359" s="1"/>
      <c r="BX359" s="1"/>
      <c r="BY359" s="1"/>
      <c r="BZ359" s="1"/>
      <c r="CA359" s="1"/>
      <c r="CB359" s="1"/>
      <c r="CC359" s="1"/>
      <c r="CD359" s="1"/>
      <c r="CE359" s="1"/>
      <c r="CF359" s="1"/>
    </row>
    <row r="360" spans="1:84" x14ac:dyDescent="0.25">
      <c r="A360" s="245"/>
      <c r="B360" s="248"/>
      <c r="C360" s="246"/>
      <c r="D360" s="246"/>
      <c r="E360" s="246"/>
      <c r="F360" s="246"/>
      <c r="G360" s="246"/>
      <c r="H360" s="246"/>
      <c r="I360" s="246"/>
      <c r="J360" s="246"/>
      <c r="K360" s="246"/>
      <c r="L360" s="246"/>
      <c r="M360" s="246"/>
      <c r="N360" s="246"/>
      <c r="O360" s="246"/>
      <c r="P360" s="246"/>
      <c r="Q360" s="246"/>
      <c r="R360" s="246"/>
      <c r="S360" s="246"/>
      <c r="T360" s="246"/>
      <c r="U360" s="246"/>
      <c r="V360" s="246"/>
      <c r="W360" s="246"/>
      <c r="X360" s="246"/>
      <c r="Y360" s="246"/>
      <c r="Z360" s="246"/>
      <c r="AA360" s="246"/>
      <c r="AB360" s="246"/>
      <c r="AC360" s="246"/>
      <c r="AD360" s="246"/>
      <c r="AE360" s="246"/>
      <c r="AF360" s="246"/>
      <c r="AG360" s="246"/>
      <c r="AH360" s="246"/>
      <c r="AI360" s="246"/>
      <c r="AJ360" s="246"/>
      <c r="AK360" s="246"/>
      <c r="AL360" s="246"/>
      <c r="AM360" s="246"/>
      <c r="AN360" s="246"/>
      <c r="AO360" s="246"/>
      <c r="AP360" s="246"/>
      <c r="AQ360" s="246"/>
      <c r="AR360" s="246"/>
      <c r="AS360" s="246"/>
      <c r="AT360" s="246"/>
      <c r="AU360" s="246"/>
      <c r="AV360" s="246"/>
      <c r="AW360" s="246"/>
      <c r="AX360" s="246"/>
      <c r="AY360" s="246"/>
      <c r="AZ360" s="246"/>
      <c r="BA360" s="246"/>
      <c r="BB360" s="246"/>
      <c r="BC360" s="246"/>
      <c r="BD360" s="246"/>
      <c r="BE360" s="246"/>
      <c r="BF360" s="246"/>
      <c r="BG360" s="246"/>
      <c r="BH360" s="246"/>
      <c r="BI360" s="246"/>
      <c r="BJ360" s="246"/>
      <c r="BK360" s="246"/>
      <c r="BL360" s="246"/>
      <c r="BM360" s="246"/>
      <c r="BN360" s="247"/>
      <c r="BO360" s="247"/>
      <c r="BP360" s="247"/>
      <c r="BQ360" s="248"/>
      <c r="BR360" s="1"/>
      <c r="BS360" s="1"/>
      <c r="BT360" s="1"/>
      <c r="BU360" s="1"/>
      <c r="BV360" s="1"/>
      <c r="BW360" s="1"/>
      <c r="BX360" s="1"/>
      <c r="BY360" s="1"/>
      <c r="BZ360" s="1"/>
      <c r="CA360" s="1"/>
      <c r="CB360" s="1"/>
      <c r="CC360" s="1"/>
      <c r="CD360" s="1"/>
      <c r="CE360" s="1"/>
      <c r="CF360" s="1"/>
    </row>
    <row r="361" spans="1:84" x14ac:dyDescent="0.25">
      <c r="A361" s="245"/>
      <c r="B361" s="248"/>
      <c r="C361" s="246"/>
      <c r="D361" s="246"/>
      <c r="E361" s="246"/>
      <c r="F361" s="246"/>
      <c r="G361" s="246"/>
      <c r="H361" s="246"/>
      <c r="I361" s="246"/>
      <c r="J361" s="246"/>
      <c r="K361" s="246"/>
      <c r="L361" s="246"/>
      <c r="M361" s="246"/>
      <c r="N361" s="246"/>
      <c r="O361" s="246"/>
      <c r="P361" s="246"/>
      <c r="Q361" s="246"/>
      <c r="R361" s="246"/>
      <c r="S361" s="246"/>
      <c r="T361" s="246"/>
      <c r="U361" s="246"/>
      <c r="V361" s="246"/>
      <c r="W361" s="246"/>
      <c r="X361" s="246"/>
      <c r="Y361" s="246"/>
      <c r="Z361" s="246"/>
      <c r="AA361" s="246"/>
      <c r="AB361" s="246"/>
      <c r="AC361" s="246"/>
      <c r="AD361" s="246"/>
      <c r="AE361" s="246"/>
      <c r="AF361" s="246"/>
      <c r="AG361" s="246"/>
      <c r="AH361" s="246"/>
      <c r="AI361" s="246"/>
      <c r="AJ361" s="246"/>
      <c r="AK361" s="246"/>
      <c r="AL361" s="246"/>
      <c r="AM361" s="246"/>
      <c r="AN361" s="246"/>
      <c r="AO361" s="246"/>
      <c r="AP361" s="246"/>
      <c r="AQ361" s="246"/>
      <c r="AR361" s="246"/>
      <c r="AS361" s="246"/>
      <c r="AT361" s="246"/>
      <c r="AU361" s="246"/>
      <c r="AV361" s="246"/>
      <c r="AW361" s="246"/>
      <c r="AX361" s="246"/>
      <c r="AY361" s="246"/>
      <c r="AZ361" s="246"/>
      <c r="BA361" s="246"/>
      <c r="BB361" s="246"/>
      <c r="BC361" s="246"/>
      <c r="BD361" s="246"/>
      <c r="BE361" s="246"/>
      <c r="BF361" s="246"/>
      <c r="BG361" s="246"/>
      <c r="BH361" s="246"/>
      <c r="BI361" s="246"/>
      <c r="BJ361" s="246"/>
      <c r="BK361" s="246"/>
      <c r="BL361" s="246"/>
      <c r="BM361" s="246"/>
      <c r="BN361" s="247"/>
      <c r="BO361" s="247"/>
      <c r="BP361" s="247"/>
      <c r="BQ361" s="248"/>
      <c r="BR361" s="1"/>
      <c r="BS361" s="1"/>
      <c r="BT361" s="1"/>
      <c r="BU361" s="1"/>
      <c r="BV361" s="1"/>
      <c r="BW361" s="1"/>
      <c r="BX361" s="1"/>
      <c r="BY361" s="1"/>
      <c r="BZ361" s="1"/>
      <c r="CA361" s="1"/>
      <c r="CB361" s="1"/>
      <c r="CC361" s="1"/>
      <c r="CD361" s="1"/>
      <c r="CE361" s="1"/>
      <c r="CF361" s="1"/>
    </row>
    <row r="362" spans="1:84" x14ac:dyDescent="0.25">
      <c r="A362" s="245"/>
      <c r="B362" s="248"/>
      <c r="C362" s="246"/>
      <c r="D362" s="246"/>
      <c r="E362" s="246"/>
      <c r="F362" s="246"/>
      <c r="G362" s="246"/>
      <c r="H362" s="246"/>
      <c r="I362" s="246"/>
      <c r="J362" s="246"/>
      <c r="K362" s="246"/>
      <c r="L362" s="246"/>
      <c r="M362" s="246"/>
      <c r="N362" s="246"/>
      <c r="O362" s="246"/>
      <c r="P362" s="246"/>
      <c r="Q362" s="246"/>
      <c r="R362" s="246"/>
      <c r="S362" s="246"/>
      <c r="T362" s="246"/>
      <c r="U362" s="246"/>
      <c r="V362" s="246"/>
      <c r="W362" s="246"/>
      <c r="X362" s="246"/>
      <c r="Y362" s="246"/>
      <c r="Z362" s="246"/>
      <c r="AA362" s="246"/>
      <c r="AB362" s="246"/>
      <c r="AC362" s="246"/>
      <c r="AD362" s="246"/>
      <c r="AE362" s="246"/>
      <c r="AF362" s="246"/>
      <c r="AG362" s="246"/>
      <c r="AH362" s="246"/>
      <c r="AI362" s="246"/>
      <c r="AJ362" s="246"/>
      <c r="AK362" s="246"/>
      <c r="AL362" s="246"/>
      <c r="AM362" s="246"/>
      <c r="AN362" s="246"/>
      <c r="AO362" s="246"/>
      <c r="AP362" s="246"/>
      <c r="AQ362" s="246"/>
      <c r="AR362" s="246"/>
      <c r="AS362" s="246"/>
      <c r="AT362" s="246"/>
      <c r="AU362" s="246"/>
      <c r="AV362" s="246"/>
      <c r="AW362" s="246"/>
      <c r="AX362" s="246"/>
      <c r="AY362" s="246"/>
      <c r="AZ362" s="246"/>
      <c r="BA362" s="246"/>
      <c r="BB362" s="246"/>
      <c r="BC362" s="246"/>
      <c r="BD362" s="246"/>
      <c r="BE362" s="246"/>
      <c r="BF362" s="246"/>
      <c r="BG362" s="246"/>
      <c r="BH362" s="246"/>
      <c r="BI362" s="246"/>
      <c r="BJ362" s="246"/>
      <c r="BK362" s="246"/>
      <c r="BL362" s="246"/>
      <c r="BM362" s="246"/>
      <c r="BN362" s="247"/>
      <c r="BO362" s="247"/>
      <c r="BP362" s="247"/>
      <c r="BQ362" s="248"/>
      <c r="BR362" s="1"/>
      <c r="BS362" s="1"/>
      <c r="BT362" s="1"/>
      <c r="BU362" s="1"/>
      <c r="BV362" s="1"/>
      <c r="BW362" s="1"/>
      <c r="BX362" s="1"/>
      <c r="BY362" s="1"/>
      <c r="BZ362" s="1"/>
      <c r="CA362" s="1"/>
      <c r="CB362" s="1"/>
      <c r="CC362" s="1"/>
      <c r="CD362" s="1"/>
      <c r="CE362" s="1"/>
      <c r="CF362" s="1"/>
    </row>
    <row r="363" spans="1:84" x14ac:dyDescent="0.25">
      <c r="A363" s="245"/>
      <c r="B363" s="248"/>
      <c r="C363" s="246"/>
      <c r="D363" s="246"/>
      <c r="E363" s="246"/>
      <c r="F363" s="246"/>
      <c r="G363" s="246"/>
      <c r="H363" s="246"/>
      <c r="I363" s="246"/>
      <c r="J363" s="246"/>
      <c r="K363" s="246"/>
      <c r="L363" s="246"/>
      <c r="M363" s="246"/>
      <c r="N363" s="246"/>
      <c r="O363" s="246"/>
      <c r="P363" s="246"/>
      <c r="Q363" s="246"/>
      <c r="R363" s="246"/>
      <c r="S363" s="246"/>
      <c r="T363" s="246"/>
      <c r="U363" s="246"/>
      <c r="V363" s="246"/>
      <c r="W363" s="246"/>
      <c r="X363" s="246"/>
      <c r="Y363" s="246"/>
      <c r="Z363" s="246"/>
      <c r="AA363" s="246"/>
      <c r="AB363" s="246"/>
      <c r="AC363" s="246"/>
      <c r="AD363" s="246"/>
      <c r="AE363" s="246"/>
      <c r="AF363" s="246"/>
      <c r="AG363" s="246"/>
      <c r="AH363" s="246"/>
      <c r="AI363" s="246"/>
      <c r="AJ363" s="246"/>
      <c r="AK363" s="246"/>
      <c r="AL363" s="246"/>
      <c r="AM363" s="246"/>
      <c r="AN363" s="246"/>
      <c r="AO363" s="246"/>
      <c r="AP363" s="246"/>
      <c r="AQ363" s="246"/>
      <c r="AR363" s="246"/>
      <c r="AS363" s="246"/>
      <c r="AT363" s="246"/>
      <c r="AU363" s="246"/>
      <c r="AV363" s="246"/>
      <c r="AW363" s="246"/>
      <c r="AX363" s="246"/>
      <c r="AY363" s="246"/>
      <c r="AZ363" s="246"/>
      <c r="BA363" s="246"/>
      <c r="BB363" s="246"/>
      <c r="BC363" s="246"/>
      <c r="BD363" s="246"/>
      <c r="BE363" s="246"/>
      <c r="BF363" s="246"/>
      <c r="BG363" s="246"/>
      <c r="BH363" s="246"/>
      <c r="BI363" s="246"/>
      <c r="BJ363" s="246"/>
      <c r="BK363" s="246"/>
      <c r="BL363" s="246"/>
      <c r="BM363" s="246"/>
      <c r="BN363" s="247"/>
      <c r="BO363" s="247"/>
      <c r="BP363" s="247"/>
      <c r="BQ363" s="248"/>
      <c r="BR363" s="1"/>
      <c r="BS363" s="1"/>
      <c r="BT363" s="1"/>
      <c r="BU363" s="1"/>
      <c r="BV363" s="1"/>
      <c r="BW363" s="1"/>
      <c r="BX363" s="1"/>
      <c r="BY363" s="1"/>
      <c r="BZ363" s="1"/>
      <c r="CA363" s="1"/>
      <c r="CB363" s="1"/>
      <c r="CC363" s="1"/>
      <c r="CD363" s="1"/>
      <c r="CE363" s="1"/>
      <c r="CF363" s="1"/>
    </row>
    <row r="364" spans="1:84" x14ac:dyDescent="0.25">
      <c r="A364" s="245"/>
      <c r="B364" s="248"/>
      <c r="C364" s="246"/>
      <c r="D364" s="246"/>
      <c r="E364" s="246"/>
      <c r="F364" s="246"/>
      <c r="G364" s="246"/>
      <c r="H364" s="246"/>
      <c r="I364" s="246"/>
      <c r="J364" s="246"/>
      <c r="K364" s="246"/>
      <c r="L364" s="246"/>
      <c r="M364" s="246"/>
      <c r="N364" s="246"/>
      <c r="O364" s="246"/>
      <c r="P364" s="246"/>
      <c r="Q364" s="246"/>
      <c r="R364" s="246"/>
      <c r="S364" s="246"/>
      <c r="T364" s="246"/>
      <c r="U364" s="246"/>
      <c r="V364" s="246"/>
      <c r="W364" s="246"/>
      <c r="X364" s="246"/>
      <c r="Y364" s="246"/>
      <c r="Z364" s="246"/>
      <c r="AA364" s="246"/>
      <c r="AB364" s="246"/>
      <c r="AC364" s="246"/>
      <c r="AD364" s="246"/>
      <c r="AE364" s="246"/>
      <c r="AF364" s="246"/>
      <c r="AG364" s="246"/>
      <c r="AH364" s="246"/>
      <c r="AI364" s="246"/>
      <c r="AJ364" s="246"/>
      <c r="AK364" s="246"/>
      <c r="AL364" s="246"/>
      <c r="AM364" s="246"/>
      <c r="AN364" s="246"/>
      <c r="AO364" s="246"/>
      <c r="AP364" s="246"/>
      <c r="AQ364" s="246"/>
      <c r="AR364" s="246"/>
      <c r="AS364" s="246"/>
      <c r="AT364" s="246"/>
      <c r="AU364" s="246"/>
      <c r="AV364" s="246"/>
      <c r="AW364" s="246"/>
      <c r="AX364" s="246"/>
      <c r="AY364" s="246"/>
      <c r="AZ364" s="246"/>
      <c r="BA364" s="246"/>
      <c r="BB364" s="246"/>
      <c r="BC364" s="246"/>
      <c r="BD364" s="246"/>
      <c r="BE364" s="246"/>
      <c r="BF364" s="246"/>
      <c r="BG364" s="246"/>
      <c r="BH364" s="246"/>
      <c r="BI364" s="246"/>
      <c r="BJ364" s="246"/>
      <c r="BK364" s="246"/>
      <c r="BL364" s="246"/>
      <c r="BM364" s="246"/>
      <c r="BN364" s="247"/>
      <c r="BO364" s="247"/>
      <c r="BP364" s="247"/>
      <c r="BQ364" s="248"/>
      <c r="BR364" s="1"/>
      <c r="BS364" s="1"/>
      <c r="BT364" s="1"/>
      <c r="BU364" s="1"/>
      <c r="BV364" s="1"/>
      <c r="BW364" s="1"/>
      <c r="BX364" s="1"/>
      <c r="BY364" s="1"/>
      <c r="BZ364" s="1"/>
      <c r="CA364" s="1"/>
      <c r="CB364" s="1"/>
      <c r="CC364" s="1"/>
      <c r="CD364" s="1"/>
      <c r="CE364" s="1"/>
      <c r="CF364" s="1"/>
    </row>
    <row r="365" spans="1:84" x14ac:dyDescent="0.25">
      <c r="A365" s="245"/>
      <c r="B365" s="248"/>
      <c r="C365" s="246"/>
      <c r="D365" s="246"/>
      <c r="E365" s="246"/>
      <c r="F365" s="246"/>
      <c r="G365" s="246"/>
      <c r="H365" s="246"/>
      <c r="I365" s="246"/>
      <c r="J365" s="246"/>
      <c r="K365" s="246"/>
      <c r="L365" s="246"/>
      <c r="M365" s="246"/>
      <c r="N365" s="246"/>
      <c r="O365" s="246"/>
      <c r="P365" s="246"/>
      <c r="Q365" s="246"/>
      <c r="R365" s="246"/>
      <c r="S365" s="246"/>
      <c r="T365" s="246"/>
      <c r="U365" s="246"/>
      <c r="V365" s="246"/>
      <c r="W365" s="246"/>
      <c r="X365" s="246"/>
      <c r="Y365" s="246"/>
      <c r="Z365" s="246"/>
      <c r="AA365" s="246"/>
      <c r="AB365" s="246"/>
      <c r="AC365" s="246"/>
      <c r="AD365" s="246"/>
      <c r="AE365" s="246"/>
      <c r="AF365" s="246"/>
      <c r="AG365" s="246"/>
      <c r="AH365" s="246"/>
      <c r="AI365" s="246"/>
      <c r="AJ365" s="246"/>
      <c r="AK365" s="246"/>
      <c r="AL365" s="246"/>
      <c r="AM365" s="246"/>
      <c r="AN365" s="246"/>
      <c r="AO365" s="246"/>
      <c r="AP365" s="246"/>
      <c r="AQ365" s="246"/>
      <c r="AR365" s="246"/>
      <c r="AS365" s="246"/>
      <c r="AT365" s="246"/>
      <c r="AU365" s="246"/>
      <c r="AV365" s="246"/>
      <c r="AW365" s="246"/>
      <c r="AX365" s="246"/>
      <c r="AY365" s="246"/>
      <c r="AZ365" s="246"/>
      <c r="BA365" s="246"/>
      <c r="BB365" s="246"/>
      <c r="BC365" s="246"/>
      <c r="BD365" s="246"/>
      <c r="BE365" s="246"/>
      <c r="BF365" s="246"/>
      <c r="BG365" s="246"/>
      <c r="BH365" s="246"/>
      <c r="BI365" s="246"/>
      <c r="BJ365" s="246"/>
      <c r="BK365" s="246"/>
      <c r="BL365" s="246"/>
      <c r="BM365" s="246"/>
      <c r="BN365" s="247"/>
      <c r="BO365" s="247"/>
      <c r="BP365" s="247"/>
      <c r="BQ365" s="248"/>
      <c r="BR365" s="1"/>
      <c r="BS365" s="1"/>
      <c r="BT365" s="1"/>
      <c r="BU365" s="1"/>
      <c r="BV365" s="1"/>
      <c r="BW365" s="1"/>
      <c r="BX365" s="1"/>
      <c r="BY365" s="1"/>
      <c r="BZ365" s="1"/>
      <c r="CA365" s="1"/>
      <c r="CB365" s="1"/>
      <c r="CC365" s="1"/>
      <c r="CD365" s="1"/>
      <c r="CE365" s="1"/>
      <c r="CF365" s="1"/>
    </row>
    <row r="366" spans="1:84" x14ac:dyDescent="0.25">
      <c r="A366" s="245"/>
      <c r="B366" s="248"/>
      <c r="C366" s="246"/>
      <c r="D366" s="246"/>
      <c r="E366" s="246"/>
      <c r="F366" s="246"/>
      <c r="G366" s="246"/>
      <c r="H366" s="246"/>
      <c r="I366" s="246"/>
      <c r="J366" s="246"/>
      <c r="K366" s="246"/>
      <c r="L366" s="246"/>
      <c r="M366" s="246"/>
      <c r="N366" s="246"/>
      <c r="O366" s="246"/>
      <c r="P366" s="246"/>
      <c r="Q366" s="246"/>
      <c r="R366" s="246"/>
      <c r="S366" s="246"/>
      <c r="T366" s="246"/>
      <c r="U366" s="246"/>
      <c r="V366" s="246"/>
      <c r="W366" s="246"/>
      <c r="X366" s="246"/>
      <c r="Y366" s="246"/>
      <c r="Z366" s="246"/>
      <c r="AA366" s="246"/>
      <c r="AB366" s="246"/>
      <c r="AC366" s="246"/>
      <c r="AD366" s="246"/>
      <c r="AE366" s="246"/>
      <c r="AF366" s="246"/>
      <c r="AG366" s="246"/>
      <c r="AH366" s="246"/>
      <c r="AI366" s="246"/>
      <c r="AJ366" s="246"/>
      <c r="AK366" s="246"/>
      <c r="AL366" s="246"/>
      <c r="AM366" s="246"/>
      <c r="AN366" s="246"/>
      <c r="AO366" s="246"/>
      <c r="AP366" s="246"/>
      <c r="AQ366" s="246"/>
      <c r="AR366" s="246"/>
      <c r="AS366" s="246"/>
      <c r="AT366" s="246"/>
      <c r="AU366" s="246"/>
      <c r="AV366" s="246"/>
      <c r="AW366" s="246"/>
      <c r="AX366" s="246"/>
      <c r="AY366" s="246"/>
      <c r="AZ366" s="246"/>
      <c r="BA366" s="246"/>
      <c r="BB366" s="246"/>
      <c r="BC366" s="246"/>
      <c r="BD366" s="246"/>
      <c r="BE366" s="246"/>
      <c r="BF366" s="246"/>
      <c r="BG366" s="246"/>
      <c r="BH366" s="246"/>
      <c r="BI366" s="246"/>
      <c r="BJ366" s="246"/>
      <c r="BK366" s="246"/>
      <c r="BL366" s="246"/>
      <c r="BM366" s="246"/>
      <c r="BN366" s="247"/>
      <c r="BO366" s="247"/>
      <c r="BP366" s="247"/>
      <c r="BQ366" s="248"/>
      <c r="BR366" s="1"/>
      <c r="BS366" s="1"/>
      <c r="BT366" s="1"/>
      <c r="BU366" s="1"/>
      <c r="BV366" s="1"/>
      <c r="BW366" s="1"/>
      <c r="BX366" s="1"/>
      <c r="BY366" s="1"/>
      <c r="BZ366" s="1"/>
      <c r="CA366" s="1"/>
      <c r="CB366" s="1"/>
      <c r="CC366" s="1"/>
      <c r="CD366" s="1"/>
      <c r="CE366" s="1"/>
      <c r="CF366" s="1"/>
    </row>
    <row r="367" spans="1:84" x14ac:dyDescent="0.25">
      <c r="A367" s="245"/>
      <c r="B367" s="248"/>
      <c r="C367" s="246"/>
      <c r="D367" s="246"/>
      <c r="E367" s="246"/>
      <c r="F367" s="246"/>
      <c r="G367" s="246"/>
      <c r="H367" s="246"/>
      <c r="I367" s="246"/>
      <c r="J367" s="246"/>
      <c r="K367" s="246"/>
      <c r="L367" s="246"/>
      <c r="M367" s="246"/>
      <c r="N367" s="246"/>
      <c r="O367" s="246"/>
      <c r="P367" s="246"/>
      <c r="Q367" s="246"/>
      <c r="R367" s="246"/>
      <c r="S367" s="246"/>
      <c r="T367" s="246"/>
      <c r="U367" s="246"/>
      <c r="V367" s="246"/>
      <c r="W367" s="246"/>
      <c r="X367" s="246"/>
      <c r="Y367" s="246"/>
      <c r="Z367" s="246"/>
      <c r="AA367" s="246"/>
      <c r="AB367" s="246"/>
      <c r="AC367" s="246"/>
      <c r="AD367" s="246"/>
      <c r="AE367" s="246"/>
      <c r="AF367" s="246"/>
      <c r="AG367" s="246"/>
      <c r="AH367" s="246"/>
      <c r="AI367" s="246"/>
      <c r="AJ367" s="246"/>
      <c r="AK367" s="246"/>
      <c r="AL367" s="246"/>
      <c r="AM367" s="246"/>
      <c r="AN367" s="246"/>
      <c r="AO367" s="246"/>
      <c r="AP367" s="246"/>
      <c r="AQ367" s="246"/>
      <c r="AR367" s="246"/>
      <c r="AS367" s="246"/>
      <c r="AT367" s="246"/>
      <c r="AU367" s="246"/>
      <c r="AV367" s="246"/>
      <c r="AW367" s="246"/>
      <c r="AX367" s="246"/>
      <c r="AY367" s="246"/>
      <c r="AZ367" s="246"/>
      <c r="BA367" s="246"/>
      <c r="BB367" s="246"/>
      <c r="BC367" s="246"/>
      <c r="BD367" s="246"/>
      <c r="BE367" s="246"/>
      <c r="BF367" s="246"/>
      <c r="BG367" s="246"/>
      <c r="BH367" s="246"/>
      <c r="BI367" s="246"/>
      <c r="BJ367" s="246"/>
      <c r="BK367" s="246"/>
      <c r="BL367" s="246"/>
      <c r="BM367" s="246"/>
      <c r="BN367" s="247"/>
      <c r="BO367" s="247"/>
      <c r="BP367" s="247"/>
      <c r="BQ367" s="248"/>
      <c r="BR367" s="1"/>
      <c r="BS367" s="1"/>
      <c r="BT367" s="1"/>
      <c r="BU367" s="1"/>
      <c r="BV367" s="1"/>
      <c r="BW367" s="1"/>
      <c r="BX367" s="1"/>
      <c r="BY367" s="1"/>
      <c r="BZ367" s="1"/>
      <c r="CA367" s="1"/>
      <c r="CB367" s="1"/>
      <c r="CC367" s="1"/>
      <c r="CD367" s="1"/>
      <c r="CE367" s="1"/>
      <c r="CF367" s="1"/>
    </row>
    <row r="368" spans="1:84" x14ac:dyDescent="0.25">
      <c r="A368" s="245"/>
      <c r="B368" s="248"/>
      <c r="C368" s="246"/>
      <c r="D368" s="246"/>
      <c r="E368" s="246"/>
      <c r="F368" s="246"/>
      <c r="G368" s="246"/>
      <c r="H368" s="246"/>
      <c r="I368" s="246"/>
      <c r="J368" s="246"/>
      <c r="K368" s="246"/>
      <c r="L368" s="246"/>
      <c r="M368" s="246"/>
      <c r="N368" s="246"/>
      <c r="O368" s="246"/>
      <c r="P368" s="246"/>
      <c r="Q368" s="246"/>
      <c r="R368" s="246"/>
      <c r="S368" s="246"/>
      <c r="T368" s="246"/>
      <c r="U368" s="246"/>
      <c r="V368" s="246"/>
      <c r="W368" s="246"/>
      <c r="X368" s="246"/>
      <c r="Y368" s="246"/>
      <c r="Z368" s="246"/>
      <c r="AA368" s="246"/>
      <c r="AB368" s="246"/>
      <c r="AC368" s="246"/>
      <c r="AD368" s="246"/>
      <c r="AE368" s="246"/>
      <c r="AF368" s="246"/>
      <c r="AG368" s="246"/>
      <c r="AH368" s="246"/>
      <c r="AI368" s="246"/>
      <c r="AJ368" s="246"/>
      <c r="AK368" s="246"/>
      <c r="AL368" s="246"/>
      <c r="AM368" s="246"/>
      <c r="AN368" s="246"/>
      <c r="AO368" s="246"/>
      <c r="AP368" s="246"/>
      <c r="AQ368" s="246"/>
      <c r="AR368" s="246"/>
      <c r="AS368" s="246"/>
      <c r="AT368" s="246"/>
      <c r="AU368" s="246"/>
      <c r="AV368" s="246"/>
      <c r="AW368" s="246"/>
      <c r="AX368" s="246"/>
      <c r="AY368" s="246"/>
      <c r="AZ368" s="246"/>
      <c r="BA368" s="246"/>
      <c r="BB368" s="246"/>
      <c r="BC368" s="246"/>
      <c r="BD368" s="246"/>
      <c r="BE368" s="246"/>
      <c r="BF368" s="246"/>
      <c r="BG368" s="246"/>
      <c r="BH368" s="246"/>
      <c r="BI368" s="246"/>
      <c r="BJ368" s="246"/>
      <c r="BK368" s="246"/>
      <c r="BL368" s="246"/>
      <c r="BM368" s="246"/>
      <c r="BN368" s="247"/>
      <c r="BO368" s="247"/>
      <c r="BP368" s="247"/>
      <c r="BQ368" s="248"/>
      <c r="BR368" s="1"/>
      <c r="BS368" s="1"/>
      <c r="BT368" s="1"/>
      <c r="BU368" s="1"/>
      <c r="BV368" s="1"/>
      <c r="BW368" s="1"/>
      <c r="BX368" s="1"/>
      <c r="BY368" s="1"/>
      <c r="BZ368" s="1"/>
      <c r="CA368" s="1"/>
      <c r="CB368" s="1"/>
      <c r="CC368" s="1"/>
      <c r="CD368" s="1"/>
      <c r="CE368" s="1"/>
      <c r="CF368" s="1"/>
    </row>
    <row r="369" spans="1:84" x14ac:dyDescent="0.25">
      <c r="A369" s="245"/>
      <c r="B369" s="248"/>
      <c r="C369" s="246"/>
      <c r="D369" s="246"/>
      <c r="E369" s="246"/>
      <c r="F369" s="246"/>
      <c r="G369" s="246"/>
      <c r="H369" s="246"/>
      <c r="I369" s="246"/>
      <c r="J369" s="246"/>
      <c r="K369" s="246"/>
      <c r="L369" s="246"/>
      <c r="M369" s="246"/>
      <c r="N369" s="246"/>
      <c r="O369" s="246"/>
      <c r="P369" s="246"/>
      <c r="Q369" s="246"/>
      <c r="R369" s="246"/>
      <c r="S369" s="246"/>
      <c r="T369" s="246"/>
      <c r="U369" s="246"/>
      <c r="V369" s="246"/>
      <c r="W369" s="246"/>
      <c r="X369" s="246"/>
      <c r="Y369" s="246"/>
      <c r="Z369" s="246"/>
      <c r="AA369" s="246"/>
      <c r="AB369" s="246"/>
      <c r="AC369" s="246"/>
      <c r="AD369" s="246"/>
      <c r="AE369" s="246"/>
      <c r="AF369" s="246"/>
      <c r="AG369" s="246"/>
      <c r="AH369" s="246"/>
      <c r="AI369" s="246"/>
      <c r="AJ369" s="246"/>
      <c r="AK369" s="246"/>
      <c r="AL369" s="246"/>
      <c r="AM369" s="246"/>
      <c r="AN369" s="246"/>
      <c r="AO369" s="246"/>
      <c r="AP369" s="246"/>
      <c r="AQ369" s="246"/>
      <c r="AR369" s="246"/>
      <c r="AS369" s="246"/>
      <c r="AT369" s="246"/>
      <c r="AU369" s="246"/>
      <c r="AV369" s="246"/>
      <c r="AW369" s="246"/>
      <c r="AX369" s="246"/>
      <c r="AY369" s="246"/>
      <c r="AZ369" s="246"/>
      <c r="BA369" s="246"/>
      <c r="BB369" s="246"/>
      <c r="BC369" s="246"/>
      <c r="BD369" s="246"/>
      <c r="BE369" s="246"/>
      <c r="BF369" s="246"/>
      <c r="BG369" s="246"/>
      <c r="BH369" s="246"/>
      <c r="BI369" s="246"/>
      <c r="BJ369" s="246"/>
      <c r="BK369" s="246"/>
      <c r="BL369" s="246"/>
      <c r="BM369" s="246"/>
      <c r="BN369" s="247"/>
      <c r="BO369" s="247"/>
      <c r="BP369" s="247"/>
      <c r="BQ369" s="248"/>
      <c r="BR369" s="1"/>
      <c r="BS369" s="1"/>
      <c r="BT369" s="1"/>
      <c r="BU369" s="1"/>
      <c r="BV369" s="1"/>
      <c r="BW369" s="1"/>
      <c r="BX369" s="1"/>
      <c r="BY369" s="1"/>
      <c r="BZ369" s="1"/>
      <c r="CA369" s="1"/>
      <c r="CB369" s="1"/>
      <c r="CC369" s="1"/>
      <c r="CD369" s="1"/>
      <c r="CE369" s="1"/>
      <c r="CF369" s="1"/>
    </row>
    <row r="370" spans="1:84" x14ac:dyDescent="0.25">
      <c r="A370" s="245"/>
      <c r="B370" s="248"/>
      <c r="C370" s="246"/>
      <c r="D370" s="246"/>
      <c r="E370" s="246"/>
      <c r="F370" s="246"/>
      <c r="G370" s="246"/>
      <c r="H370" s="246"/>
      <c r="I370" s="246"/>
      <c r="J370" s="246"/>
      <c r="K370" s="246"/>
      <c r="L370" s="246"/>
      <c r="M370" s="246"/>
      <c r="N370" s="246"/>
      <c r="O370" s="246"/>
      <c r="P370" s="246"/>
      <c r="Q370" s="246"/>
      <c r="R370" s="246"/>
      <c r="S370" s="246"/>
      <c r="T370" s="246"/>
      <c r="U370" s="246"/>
      <c r="V370" s="246"/>
      <c r="W370" s="246"/>
      <c r="X370" s="246"/>
      <c r="Y370" s="246"/>
      <c r="Z370" s="246"/>
      <c r="AA370" s="246"/>
      <c r="AB370" s="246"/>
      <c r="AC370" s="246"/>
      <c r="AD370" s="246"/>
      <c r="AE370" s="246"/>
      <c r="AF370" s="246"/>
      <c r="AG370" s="246"/>
      <c r="AH370" s="246"/>
      <c r="AI370" s="246"/>
      <c r="AJ370" s="246"/>
      <c r="AK370" s="246"/>
      <c r="AL370" s="246"/>
      <c r="AM370" s="246"/>
      <c r="AN370" s="246"/>
      <c r="AO370" s="246"/>
      <c r="AP370" s="246"/>
      <c r="AQ370" s="246"/>
      <c r="AR370" s="246"/>
      <c r="AS370" s="246"/>
      <c r="AT370" s="246"/>
      <c r="AU370" s="246"/>
      <c r="AV370" s="246"/>
      <c r="AW370" s="246"/>
      <c r="AX370" s="246"/>
      <c r="AY370" s="246"/>
      <c r="AZ370" s="246"/>
      <c r="BA370" s="246"/>
      <c r="BB370" s="246"/>
      <c r="BC370" s="246"/>
      <c r="BD370" s="246"/>
      <c r="BE370" s="246"/>
      <c r="BF370" s="246"/>
      <c r="BG370" s="246"/>
      <c r="BH370" s="246"/>
      <c r="BI370" s="246"/>
      <c r="BJ370" s="246"/>
      <c r="BK370" s="246"/>
      <c r="BL370" s="246"/>
      <c r="BM370" s="246"/>
      <c r="BN370" s="247"/>
      <c r="BO370" s="247"/>
      <c r="BP370" s="247"/>
      <c r="BQ370" s="248"/>
      <c r="BR370" s="1"/>
      <c r="BS370" s="1"/>
      <c r="BT370" s="1"/>
      <c r="BU370" s="1"/>
      <c r="BV370" s="1"/>
      <c r="BW370" s="1"/>
      <c r="BX370" s="1"/>
      <c r="BY370" s="1"/>
      <c r="BZ370" s="1"/>
      <c r="CA370" s="1"/>
      <c r="CB370" s="1"/>
      <c r="CC370" s="1"/>
      <c r="CD370" s="1"/>
      <c r="CE370" s="1"/>
      <c r="CF370" s="1"/>
    </row>
    <row r="371" spans="1:84" x14ac:dyDescent="0.25">
      <c r="A371" s="245"/>
      <c r="B371" s="248"/>
      <c r="C371" s="246"/>
      <c r="D371" s="246"/>
      <c r="E371" s="246"/>
      <c r="F371" s="246"/>
      <c r="G371" s="246"/>
      <c r="H371" s="246"/>
      <c r="I371" s="246"/>
      <c r="J371" s="246"/>
      <c r="K371" s="246"/>
      <c r="L371" s="246"/>
      <c r="M371" s="246"/>
      <c r="N371" s="246"/>
      <c r="O371" s="246"/>
      <c r="P371" s="246"/>
      <c r="Q371" s="246"/>
      <c r="R371" s="246"/>
      <c r="S371" s="246"/>
      <c r="T371" s="246"/>
      <c r="U371" s="246"/>
      <c r="V371" s="246"/>
      <c r="W371" s="246"/>
      <c r="X371" s="246"/>
      <c r="Y371" s="246"/>
      <c r="Z371" s="246"/>
      <c r="AA371" s="246"/>
      <c r="AB371" s="246"/>
      <c r="AC371" s="246"/>
      <c r="AD371" s="246"/>
      <c r="AE371" s="246"/>
      <c r="AF371" s="246"/>
      <c r="AG371" s="246"/>
      <c r="AH371" s="246"/>
      <c r="AI371" s="246"/>
      <c r="AJ371" s="246"/>
      <c r="AK371" s="246"/>
      <c r="AL371" s="246"/>
      <c r="AM371" s="246"/>
      <c r="AN371" s="246"/>
      <c r="AO371" s="246"/>
      <c r="AP371" s="246"/>
      <c r="AQ371" s="246"/>
      <c r="AR371" s="246"/>
      <c r="AS371" s="246"/>
      <c r="AT371" s="246"/>
      <c r="AU371" s="246"/>
      <c r="AV371" s="246"/>
      <c r="AW371" s="246"/>
      <c r="AX371" s="246"/>
      <c r="AY371" s="246"/>
      <c r="AZ371" s="246"/>
      <c r="BA371" s="246"/>
      <c r="BB371" s="246"/>
      <c r="BC371" s="246"/>
      <c r="BD371" s="246"/>
      <c r="BE371" s="246"/>
      <c r="BF371" s="246"/>
      <c r="BG371" s="246"/>
      <c r="BH371" s="246"/>
      <c r="BI371" s="246"/>
      <c r="BJ371" s="246"/>
      <c r="BK371" s="246"/>
      <c r="BL371" s="246"/>
      <c r="BM371" s="246"/>
      <c r="BN371" s="247"/>
      <c r="BO371" s="247"/>
      <c r="BP371" s="247"/>
      <c r="BQ371" s="248"/>
      <c r="BR371" s="1"/>
      <c r="BS371" s="1"/>
      <c r="BT371" s="1"/>
      <c r="BU371" s="1"/>
      <c r="BV371" s="1"/>
      <c r="BW371" s="1"/>
      <c r="BX371" s="1"/>
      <c r="BY371" s="1"/>
      <c r="BZ371" s="1"/>
      <c r="CA371" s="1"/>
      <c r="CB371" s="1"/>
      <c r="CC371" s="1"/>
      <c r="CD371" s="1"/>
      <c r="CE371" s="1"/>
      <c r="CF371" s="1"/>
    </row>
    <row r="372" spans="1:84" x14ac:dyDescent="0.25">
      <c r="A372" s="245"/>
      <c r="B372" s="248"/>
      <c r="C372" s="246"/>
      <c r="D372" s="246"/>
      <c r="E372" s="246"/>
      <c r="F372" s="246"/>
      <c r="G372" s="246"/>
      <c r="H372" s="246"/>
      <c r="I372" s="246"/>
      <c r="J372" s="246"/>
      <c r="K372" s="246"/>
      <c r="L372" s="246"/>
      <c r="M372" s="246"/>
      <c r="N372" s="246"/>
      <c r="O372" s="246"/>
      <c r="P372" s="246"/>
      <c r="Q372" s="246"/>
      <c r="R372" s="246"/>
      <c r="S372" s="246"/>
      <c r="T372" s="246"/>
      <c r="U372" s="246"/>
      <c r="V372" s="246"/>
      <c r="W372" s="246"/>
      <c r="X372" s="246"/>
      <c r="Y372" s="246"/>
      <c r="Z372" s="246"/>
      <c r="AA372" s="246"/>
      <c r="AB372" s="246"/>
      <c r="AC372" s="246"/>
      <c r="AD372" s="246"/>
      <c r="AE372" s="246"/>
      <c r="AF372" s="246"/>
      <c r="AG372" s="246"/>
      <c r="AH372" s="246"/>
      <c r="AI372" s="246"/>
      <c r="AJ372" s="246"/>
      <c r="AK372" s="246"/>
      <c r="AL372" s="246"/>
      <c r="AM372" s="246"/>
      <c r="AN372" s="246"/>
      <c r="AO372" s="246"/>
      <c r="AP372" s="246"/>
      <c r="AQ372" s="246"/>
      <c r="AR372" s="246"/>
      <c r="AS372" s="246"/>
      <c r="AT372" s="246"/>
      <c r="AU372" s="246"/>
      <c r="AV372" s="246"/>
      <c r="AW372" s="246"/>
      <c r="AX372" s="246"/>
      <c r="AY372" s="246"/>
      <c r="AZ372" s="246"/>
      <c r="BA372" s="246"/>
      <c r="BB372" s="246"/>
      <c r="BC372" s="246"/>
      <c r="BD372" s="246"/>
      <c r="BE372" s="246"/>
      <c r="BF372" s="246"/>
      <c r="BG372" s="246"/>
      <c r="BH372" s="246"/>
      <c r="BI372" s="246"/>
      <c r="BJ372" s="246"/>
      <c r="BK372" s="246"/>
      <c r="BL372" s="246"/>
      <c r="BM372" s="246"/>
      <c r="BN372" s="247"/>
      <c r="BO372" s="247"/>
      <c r="BP372" s="247"/>
      <c r="BQ372" s="248"/>
      <c r="BR372" s="1"/>
      <c r="BS372" s="1"/>
      <c r="BT372" s="1"/>
      <c r="BU372" s="1"/>
      <c r="BV372" s="1"/>
      <c r="BW372" s="1"/>
      <c r="BX372" s="1"/>
      <c r="BY372" s="1"/>
      <c r="BZ372" s="1"/>
      <c r="CA372" s="1"/>
      <c r="CB372" s="1"/>
      <c r="CC372" s="1"/>
      <c r="CD372" s="1"/>
      <c r="CE372" s="1"/>
      <c r="CF372" s="1"/>
    </row>
    <row r="373" spans="1:84" x14ac:dyDescent="0.25">
      <c r="A373" s="245"/>
      <c r="B373" s="248"/>
      <c r="C373" s="246"/>
      <c r="D373" s="246"/>
      <c r="E373" s="246"/>
      <c r="F373" s="246"/>
      <c r="G373" s="246"/>
      <c r="H373" s="246"/>
      <c r="I373" s="246"/>
      <c r="J373" s="246"/>
      <c r="K373" s="246"/>
      <c r="L373" s="246"/>
      <c r="M373" s="246"/>
      <c r="N373" s="246"/>
      <c r="O373" s="246"/>
      <c r="P373" s="246"/>
      <c r="Q373" s="246"/>
      <c r="R373" s="246"/>
      <c r="S373" s="246"/>
      <c r="T373" s="246"/>
      <c r="U373" s="246"/>
      <c r="V373" s="246"/>
      <c r="W373" s="246"/>
      <c r="X373" s="246"/>
      <c r="Y373" s="246"/>
      <c r="Z373" s="246"/>
      <c r="AA373" s="246"/>
      <c r="AB373" s="246"/>
      <c r="AC373" s="246"/>
      <c r="AD373" s="246"/>
      <c r="AE373" s="246"/>
      <c r="AF373" s="246"/>
      <c r="AG373" s="246"/>
      <c r="AH373" s="246"/>
      <c r="AI373" s="246"/>
      <c r="AJ373" s="246"/>
      <c r="AK373" s="246"/>
      <c r="AL373" s="246"/>
      <c r="AM373" s="246"/>
      <c r="AN373" s="246"/>
      <c r="AO373" s="246"/>
      <c r="AP373" s="246"/>
      <c r="AQ373" s="246"/>
      <c r="AR373" s="246"/>
      <c r="AS373" s="246"/>
      <c r="AT373" s="246"/>
      <c r="AU373" s="246"/>
      <c r="AV373" s="246"/>
      <c r="AW373" s="246"/>
      <c r="AX373" s="246"/>
      <c r="AY373" s="246"/>
      <c r="AZ373" s="246"/>
      <c r="BA373" s="246"/>
      <c r="BB373" s="246"/>
      <c r="BC373" s="246"/>
      <c r="BD373" s="246"/>
      <c r="BE373" s="246"/>
      <c r="BF373" s="246"/>
      <c r="BG373" s="246"/>
      <c r="BH373" s="246"/>
      <c r="BI373" s="246"/>
      <c r="BJ373" s="246"/>
      <c r="BK373" s="246"/>
      <c r="BL373" s="246"/>
      <c r="BM373" s="246"/>
      <c r="BN373" s="247"/>
      <c r="BO373" s="247"/>
      <c r="BP373" s="247"/>
      <c r="BQ373" s="248"/>
      <c r="BR373" s="1"/>
      <c r="BS373" s="1"/>
      <c r="BT373" s="1"/>
      <c r="BU373" s="1"/>
      <c r="BV373" s="1"/>
      <c r="BW373" s="1"/>
      <c r="BX373" s="1"/>
      <c r="BY373" s="1"/>
      <c r="BZ373" s="1"/>
      <c r="CA373" s="1"/>
      <c r="CB373" s="1"/>
      <c r="CC373" s="1"/>
      <c r="CD373" s="1"/>
      <c r="CE373" s="1"/>
      <c r="CF373" s="1"/>
    </row>
    <row r="374" spans="1:84" x14ac:dyDescent="0.25">
      <c r="A374" s="245"/>
      <c r="B374" s="248"/>
      <c r="C374" s="246"/>
      <c r="D374" s="246"/>
      <c r="E374" s="246"/>
      <c r="F374" s="246"/>
      <c r="G374" s="246"/>
      <c r="H374" s="246"/>
      <c r="I374" s="246"/>
      <c r="J374" s="246"/>
      <c r="K374" s="246"/>
      <c r="L374" s="246"/>
      <c r="M374" s="246"/>
      <c r="N374" s="246"/>
      <c r="O374" s="246"/>
      <c r="P374" s="246"/>
      <c r="Q374" s="246"/>
      <c r="R374" s="246"/>
      <c r="S374" s="246"/>
      <c r="T374" s="246"/>
      <c r="U374" s="246"/>
      <c r="V374" s="246"/>
      <c r="W374" s="246"/>
      <c r="X374" s="246"/>
      <c r="Y374" s="246"/>
      <c r="Z374" s="246"/>
      <c r="AA374" s="246"/>
      <c r="AB374" s="246"/>
      <c r="AC374" s="246"/>
      <c r="AD374" s="246"/>
      <c r="AE374" s="246"/>
      <c r="AF374" s="246"/>
      <c r="AG374" s="246"/>
      <c r="AH374" s="246"/>
      <c r="AI374" s="246"/>
      <c r="AJ374" s="246"/>
      <c r="AK374" s="246"/>
      <c r="AL374" s="246"/>
      <c r="AM374" s="246"/>
      <c r="AN374" s="246"/>
      <c r="AO374" s="246"/>
      <c r="AP374" s="246"/>
      <c r="AQ374" s="246"/>
      <c r="AR374" s="246"/>
      <c r="AS374" s="246"/>
      <c r="AT374" s="246"/>
      <c r="AU374" s="246"/>
      <c r="AV374" s="246"/>
      <c r="AW374" s="246"/>
      <c r="AX374" s="246"/>
      <c r="AY374" s="246"/>
      <c r="AZ374" s="246"/>
      <c r="BA374" s="246"/>
      <c r="BB374" s="246"/>
      <c r="BC374" s="246"/>
      <c r="BD374" s="246"/>
      <c r="BE374" s="246"/>
      <c r="BF374" s="246"/>
      <c r="BG374" s="246"/>
      <c r="BH374" s="246"/>
      <c r="BI374" s="246"/>
      <c r="BJ374" s="246"/>
      <c r="BK374" s="246"/>
      <c r="BL374" s="246"/>
      <c r="BM374" s="246"/>
      <c r="BN374" s="247"/>
      <c r="BO374" s="247"/>
      <c r="BP374" s="247"/>
      <c r="BQ374" s="248"/>
      <c r="BR374" s="1"/>
      <c r="BS374" s="1"/>
      <c r="BT374" s="1"/>
      <c r="BU374" s="1"/>
      <c r="BV374" s="1"/>
      <c r="BW374" s="1"/>
      <c r="BX374" s="1"/>
      <c r="BY374" s="1"/>
      <c r="BZ374" s="1"/>
      <c r="CA374" s="1"/>
      <c r="CB374" s="1"/>
      <c r="CC374" s="1"/>
      <c r="CD374" s="1"/>
      <c r="CE374" s="1"/>
      <c r="CF374" s="1"/>
    </row>
    <row r="375" spans="1:84" x14ac:dyDescent="0.25">
      <c r="A375" s="245"/>
      <c r="B375" s="248"/>
      <c r="C375" s="246"/>
      <c r="D375" s="246"/>
      <c r="E375" s="246"/>
      <c r="F375" s="246"/>
      <c r="G375" s="246"/>
      <c r="H375" s="246"/>
      <c r="I375" s="246"/>
      <c r="J375" s="246"/>
      <c r="K375" s="246"/>
      <c r="L375" s="246"/>
      <c r="M375" s="246"/>
      <c r="N375" s="246"/>
      <c r="O375" s="246"/>
      <c r="P375" s="246"/>
      <c r="Q375" s="246"/>
      <c r="R375" s="246"/>
      <c r="S375" s="246"/>
      <c r="T375" s="246"/>
      <c r="U375" s="246"/>
      <c r="V375" s="246"/>
      <c r="W375" s="246"/>
      <c r="X375" s="246"/>
      <c r="Y375" s="246"/>
      <c r="Z375" s="246"/>
      <c r="AA375" s="246"/>
      <c r="AB375" s="246"/>
      <c r="AC375" s="246"/>
      <c r="AD375" s="246"/>
      <c r="AE375" s="246"/>
      <c r="AF375" s="246"/>
      <c r="AG375" s="246"/>
      <c r="AH375" s="246"/>
      <c r="AI375" s="246"/>
      <c r="AJ375" s="246"/>
      <c r="AK375" s="246"/>
      <c r="AL375" s="246"/>
      <c r="AM375" s="246"/>
      <c r="AN375" s="246"/>
      <c r="AO375" s="246"/>
      <c r="AP375" s="246"/>
      <c r="AQ375" s="246"/>
      <c r="AR375" s="246"/>
      <c r="AS375" s="246"/>
      <c r="AT375" s="246"/>
      <c r="AU375" s="246"/>
      <c r="AV375" s="246"/>
      <c r="AW375" s="246"/>
      <c r="AX375" s="246"/>
      <c r="AY375" s="246"/>
      <c r="AZ375" s="246"/>
      <c r="BA375" s="246"/>
      <c r="BB375" s="246"/>
      <c r="BC375" s="246"/>
      <c r="BD375" s="246"/>
      <c r="BE375" s="246"/>
      <c r="BF375" s="246"/>
      <c r="BG375" s="246"/>
      <c r="BH375" s="246"/>
      <c r="BI375" s="246"/>
      <c r="BJ375" s="246"/>
      <c r="BK375" s="246"/>
      <c r="BL375" s="246"/>
      <c r="BM375" s="246"/>
      <c r="BN375" s="247"/>
      <c r="BO375" s="247"/>
      <c r="BP375" s="247"/>
      <c r="BQ375" s="248"/>
      <c r="BR375" s="1"/>
      <c r="BS375" s="1"/>
      <c r="BT375" s="1"/>
      <c r="BU375" s="1"/>
      <c r="BV375" s="1"/>
      <c r="BW375" s="1"/>
      <c r="BX375" s="1"/>
      <c r="BY375" s="1"/>
      <c r="BZ375" s="1"/>
      <c r="CA375" s="1"/>
      <c r="CB375" s="1"/>
      <c r="CC375" s="1"/>
      <c r="CD375" s="1"/>
      <c r="CE375" s="1"/>
      <c r="CF375" s="1"/>
    </row>
    <row r="376" spans="1:84" x14ac:dyDescent="0.25">
      <c r="A376" s="245"/>
      <c r="B376" s="248"/>
      <c r="C376" s="246"/>
      <c r="D376" s="246"/>
      <c r="E376" s="246"/>
      <c r="F376" s="246"/>
      <c r="G376" s="246"/>
      <c r="H376" s="246"/>
      <c r="I376" s="246"/>
      <c r="J376" s="246"/>
      <c r="K376" s="246"/>
      <c r="L376" s="246"/>
      <c r="M376" s="246"/>
      <c r="N376" s="246"/>
      <c r="O376" s="246"/>
      <c r="P376" s="246"/>
      <c r="Q376" s="246"/>
      <c r="R376" s="246"/>
      <c r="S376" s="246"/>
      <c r="T376" s="246"/>
      <c r="U376" s="246"/>
      <c r="V376" s="246"/>
      <c r="W376" s="246"/>
      <c r="X376" s="246"/>
      <c r="Y376" s="246"/>
      <c r="Z376" s="246"/>
      <c r="AA376" s="246"/>
      <c r="AB376" s="246"/>
      <c r="AC376" s="246"/>
      <c r="AD376" s="246"/>
      <c r="AE376" s="246"/>
      <c r="AF376" s="246"/>
      <c r="AG376" s="246"/>
      <c r="AH376" s="246"/>
      <c r="AI376" s="246"/>
      <c r="AJ376" s="246"/>
      <c r="AK376" s="246"/>
      <c r="AL376" s="246"/>
      <c r="AM376" s="246"/>
      <c r="AN376" s="246"/>
      <c r="AO376" s="246"/>
      <c r="AP376" s="246"/>
      <c r="AQ376" s="246"/>
      <c r="AR376" s="246"/>
      <c r="AS376" s="246"/>
      <c r="AT376" s="246"/>
      <c r="AU376" s="246"/>
      <c r="AV376" s="246"/>
      <c r="AW376" s="246"/>
      <c r="AX376" s="246"/>
      <c r="AY376" s="246"/>
      <c r="AZ376" s="246"/>
      <c r="BA376" s="246"/>
      <c r="BB376" s="246"/>
      <c r="BC376" s="246"/>
      <c r="BD376" s="246"/>
      <c r="BE376" s="246"/>
      <c r="BF376" s="246"/>
      <c r="BG376" s="246"/>
      <c r="BH376" s="246"/>
      <c r="BI376" s="246"/>
      <c r="BJ376" s="246"/>
      <c r="BK376" s="246"/>
      <c r="BL376" s="246"/>
      <c r="BM376" s="246"/>
      <c r="BN376" s="247"/>
      <c r="BO376" s="247"/>
      <c r="BP376" s="247"/>
      <c r="BQ376" s="248"/>
      <c r="BR376" s="1"/>
      <c r="BS376" s="1"/>
      <c r="BT376" s="1"/>
      <c r="BU376" s="1"/>
      <c r="BV376" s="1"/>
      <c r="BW376" s="1"/>
      <c r="BX376" s="1"/>
      <c r="BY376" s="1"/>
      <c r="BZ376" s="1"/>
      <c r="CA376" s="1"/>
      <c r="CB376" s="1"/>
      <c r="CC376" s="1"/>
      <c r="CD376" s="1"/>
      <c r="CE376" s="1"/>
      <c r="CF376" s="1"/>
    </row>
    <row r="377" spans="1:84" x14ac:dyDescent="0.25">
      <c r="A377" s="245"/>
      <c r="B377" s="248"/>
      <c r="C377" s="246"/>
      <c r="D377" s="246"/>
      <c r="E377" s="246"/>
      <c r="F377" s="246"/>
      <c r="G377" s="246"/>
      <c r="H377" s="246"/>
      <c r="I377" s="246"/>
      <c r="J377" s="246"/>
      <c r="K377" s="246"/>
      <c r="L377" s="246"/>
      <c r="M377" s="246"/>
      <c r="N377" s="246"/>
      <c r="O377" s="246"/>
      <c r="P377" s="246"/>
      <c r="Q377" s="246"/>
      <c r="R377" s="246"/>
      <c r="S377" s="246"/>
      <c r="T377" s="246"/>
      <c r="U377" s="246"/>
      <c r="V377" s="246"/>
      <c r="W377" s="246"/>
      <c r="X377" s="246"/>
      <c r="Y377" s="246"/>
      <c r="Z377" s="246"/>
      <c r="AA377" s="246"/>
      <c r="AB377" s="246"/>
      <c r="AC377" s="246"/>
      <c r="AD377" s="246"/>
      <c r="AE377" s="246"/>
      <c r="AF377" s="246"/>
      <c r="AG377" s="246"/>
      <c r="AH377" s="246"/>
      <c r="AI377" s="246"/>
      <c r="AJ377" s="246"/>
      <c r="AK377" s="246"/>
      <c r="AL377" s="246"/>
      <c r="AM377" s="246"/>
      <c r="AN377" s="246"/>
      <c r="AO377" s="246"/>
      <c r="AP377" s="246"/>
      <c r="AQ377" s="246"/>
      <c r="AR377" s="246"/>
      <c r="AS377" s="246"/>
      <c r="AT377" s="246"/>
      <c r="AU377" s="246"/>
      <c r="AV377" s="246"/>
      <c r="AW377" s="246"/>
      <c r="AX377" s="246"/>
      <c r="AY377" s="246"/>
      <c r="AZ377" s="246"/>
      <c r="BA377" s="246"/>
      <c r="BB377" s="246"/>
      <c r="BC377" s="246"/>
      <c r="BD377" s="246"/>
      <c r="BE377" s="246"/>
      <c r="BF377" s="246"/>
      <c r="BG377" s="246"/>
      <c r="BH377" s="246"/>
      <c r="BI377" s="246"/>
      <c r="BJ377" s="246"/>
      <c r="BK377" s="246"/>
      <c r="BL377" s="246"/>
      <c r="BM377" s="246"/>
      <c r="BN377" s="247"/>
      <c r="BO377" s="247"/>
      <c r="BP377" s="247"/>
      <c r="BQ377" s="248"/>
      <c r="BR377" s="1"/>
      <c r="BS377" s="1"/>
      <c r="BT377" s="1"/>
      <c r="BU377" s="1"/>
      <c r="BV377" s="1"/>
      <c r="BW377" s="1"/>
      <c r="BX377" s="1"/>
      <c r="BY377" s="1"/>
      <c r="BZ377" s="1"/>
      <c r="CA377" s="1"/>
      <c r="CB377" s="1"/>
      <c r="CC377" s="1"/>
      <c r="CD377" s="1"/>
      <c r="CE377" s="1"/>
      <c r="CF377" s="1"/>
    </row>
    <row r="378" spans="1:84" x14ac:dyDescent="0.25">
      <c r="A378" s="245"/>
      <c r="B378" s="248"/>
      <c r="C378" s="246"/>
      <c r="D378" s="246"/>
      <c r="E378" s="246"/>
      <c r="F378" s="246"/>
      <c r="G378" s="246"/>
      <c r="H378" s="246"/>
      <c r="I378" s="246"/>
      <c r="J378" s="246"/>
      <c r="K378" s="246"/>
      <c r="L378" s="246"/>
      <c r="M378" s="246"/>
      <c r="N378" s="246"/>
      <c r="O378" s="246"/>
      <c r="P378" s="246"/>
      <c r="Q378" s="246"/>
      <c r="R378" s="246"/>
      <c r="S378" s="246"/>
      <c r="T378" s="246"/>
      <c r="U378" s="246"/>
      <c r="V378" s="246"/>
      <c r="W378" s="246"/>
      <c r="X378" s="246"/>
      <c r="Y378" s="246"/>
      <c r="Z378" s="246"/>
      <c r="AA378" s="246"/>
      <c r="AB378" s="246"/>
      <c r="AC378" s="246"/>
      <c r="AD378" s="246"/>
      <c r="AE378" s="246"/>
      <c r="AF378" s="246"/>
      <c r="AG378" s="246"/>
      <c r="AH378" s="246"/>
      <c r="AI378" s="246"/>
      <c r="AJ378" s="246"/>
      <c r="AK378" s="246"/>
      <c r="AL378" s="246"/>
      <c r="AM378" s="246"/>
      <c r="AN378" s="246"/>
      <c r="AO378" s="246"/>
      <c r="AP378" s="246"/>
      <c r="AQ378" s="246"/>
      <c r="AR378" s="246"/>
      <c r="AS378" s="246"/>
      <c r="AT378" s="246"/>
      <c r="AU378" s="246"/>
      <c r="AV378" s="246"/>
      <c r="AW378" s="246"/>
      <c r="AX378" s="246"/>
      <c r="AY378" s="246"/>
      <c r="AZ378" s="246"/>
      <c r="BA378" s="246"/>
      <c r="BB378" s="246"/>
      <c r="BC378" s="246"/>
      <c r="BD378" s="246"/>
      <c r="BE378" s="246"/>
      <c r="BF378" s="246"/>
      <c r="BG378" s="246"/>
      <c r="BH378" s="246"/>
      <c r="BI378" s="246"/>
      <c r="BJ378" s="246"/>
      <c r="BK378" s="246"/>
      <c r="BL378" s="246"/>
      <c r="BM378" s="246"/>
      <c r="BN378" s="247"/>
      <c r="BO378" s="247"/>
      <c r="BP378" s="247"/>
      <c r="BQ378" s="248"/>
      <c r="BR378" s="1"/>
      <c r="BS378" s="1"/>
      <c r="BT378" s="1"/>
      <c r="BU378" s="1"/>
      <c r="BV378" s="1"/>
      <c r="BW378" s="1"/>
      <c r="BX378" s="1"/>
      <c r="BY378" s="1"/>
      <c r="BZ378" s="1"/>
      <c r="CA378" s="1"/>
      <c r="CB378" s="1"/>
      <c r="CC378" s="1"/>
      <c r="CD378" s="1"/>
      <c r="CE378" s="1"/>
      <c r="CF378" s="1"/>
    </row>
    <row r="379" spans="1:84" x14ac:dyDescent="0.25">
      <c r="A379" s="245"/>
      <c r="B379" s="248"/>
      <c r="C379" s="246"/>
      <c r="D379" s="246"/>
      <c r="E379" s="246"/>
      <c r="F379" s="246"/>
      <c r="G379" s="246"/>
      <c r="H379" s="246"/>
      <c r="I379" s="246"/>
      <c r="J379" s="246"/>
      <c r="K379" s="246"/>
      <c r="L379" s="246"/>
      <c r="M379" s="246"/>
      <c r="N379" s="246"/>
      <c r="O379" s="246"/>
      <c r="P379" s="246"/>
      <c r="Q379" s="246"/>
      <c r="R379" s="246"/>
      <c r="S379" s="246"/>
      <c r="T379" s="246"/>
      <c r="U379" s="246"/>
      <c r="V379" s="246"/>
      <c r="W379" s="246"/>
      <c r="X379" s="246"/>
      <c r="Y379" s="246"/>
      <c r="Z379" s="246"/>
      <c r="AA379" s="246"/>
      <c r="AB379" s="246"/>
      <c r="AC379" s="246"/>
      <c r="AD379" s="246"/>
      <c r="AE379" s="246"/>
      <c r="AF379" s="246"/>
      <c r="AG379" s="246"/>
      <c r="AH379" s="246"/>
      <c r="AI379" s="246"/>
      <c r="AJ379" s="246"/>
      <c r="AK379" s="246"/>
      <c r="AL379" s="246"/>
      <c r="AM379" s="246"/>
      <c r="AN379" s="246"/>
      <c r="AO379" s="246"/>
      <c r="AP379" s="246"/>
      <c r="AQ379" s="246"/>
      <c r="AR379" s="246"/>
      <c r="AS379" s="246"/>
      <c r="AT379" s="246"/>
      <c r="AU379" s="246"/>
      <c r="AV379" s="246"/>
      <c r="AW379" s="246"/>
      <c r="AX379" s="246"/>
      <c r="AY379" s="246"/>
      <c r="AZ379" s="246"/>
      <c r="BA379" s="246"/>
      <c r="BB379" s="246"/>
      <c r="BC379" s="246"/>
      <c r="BD379" s="246"/>
      <c r="BE379" s="246"/>
      <c r="BF379" s="246"/>
      <c r="BG379" s="246"/>
      <c r="BH379" s="246"/>
      <c r="BI379" s="246"/>
      <c r="BJ379" s="246"/>
      <c r="BK379" s="246"/>
      <c r="BL379" s="246"/>
      <c r="BM379" s="246"/>
      <c r="BN379" s="247"/>
      <c r="BO379" s="247"/>
      <c r="BP379" s="247"/>
      <c r="BQ379" s="248"/>
      <c r="BR379" s="1"/>
      <c r="BS379" s="1"/>
      <c r="BT379" s="1"/>
      <c r="BU379" s="1"/>
      <c r="BV379" s="1"/>
      <c r="BW379" s="1"/>
      <c r="BX379" s="1"/>
      <c r="BY379" s="1"/>
      <c r="BZ379" s="1"/>
      <c r="CA379" s="1"/>
      <c r="CB379" s="1"/>
      <c r="CC379" s="1"/>
      <c r="CD379" s="1"/>
      <c r="CE379" s="1"/>
      <c r="CF379" s="1"/>
    </row>
    <row r="380" spans="1:84" x14ac:dyDescent="0.25">
      <c r="A380" s="245"/>
      <c r="B380" s="248"/>
      <c r="C380" s="246"/>
      <c r="D380" s="246"/>
      <c r="E380" s="246"/>
      <c r="F380" s="246"/>
      <c r="G380" s="246"/>
      <c r="H380" s="246"/>
      <c r="I380" s="246"/>
      <c r="J380" s="246"/>
      <c r="K380" s="246"/>
      <c r="L380" s="246"/>
      <c r="M380" s="246"/>
      <c r="N380" s="246"/>
      <c r="O380" s="246"/>
      <c r="P380" s="246"/>
      <c r="Q380" s="246"/>
      <c r="R380" s="246"/>
      <c r="S380" s="246"/>
      <c r="T380" s="246"/>
      <c r="U380" s="246"/>
      <c r="V380" s="246"/>
      <c r="W380" s="246"/>
      <c r="X380" s="246"/>
      <c r="Y380" s="246"/>
      <c r="Z380" s="246"/>
      <c r="AA380" s="246"/>
      <c r="AB380" s="246"/>
      <c r="AC380" s="246"/>
      <c r="AD380" s="246"/>
      <c r="AE380" s="246"/>
      <c r="AF380" s="246"/>
      <c r="AG380" s="246"/>
      <c r="AH380" s="246"/>
      <c r="AI380" s="246"/>
      <c r="AJ380" s="246"/>
      <c r="AK380" s="246"/>
      <c r="AL380" s="246"/>
      <c r="AM380" s="246"/>
      <c r="AN380" s="246"/>
      <c r="AO380" s="246"/>
      <c r="AP380" s="246"/>
      <c r="AQ380" s="246"/>
      <c r="AR380" s="246"/>
      <c r="AS380" s="246"/>
      <c r="AT380" s="246"/>
      <c r="AU380" s="246"/>
      <c r="AV380" s="246"/>
      <c r="AW380" s="246"/>
      <c r="AX380" s="246"/>
      <c r="AY380" s="246"/>
      <c r="AZ380" s="246"/>
      <c r="BA380" s="246"/>
      <c r="BB380" s="246"/>
      <c r="BC380" s="246"/>
      <c r="BD380" s="246"/>
      <c r="BE380" s="246"/>
      <c r="BF380" s="246"/>
      <c r="BG380" s="246"/>
      <c r="BH380" s="246"/>
      <c r="BI380" s="246"/>
      <c r="BJ380" s="246"/>
      <c r="BK380" s="246"/>
      <c r="BL380" s="246"/>
      <c r="BM380" s="246"/>
      <c r="BN380" s="247"/>
      <c r="BO380" s="247"/>
      <c r="BP380" s="247"/>
      <c r="BQ380" s="248"/>
      <c r="BR380" s="1"/>
      <c r="BS380" s="1"/>
      <c r="BT380" s="1"/>
      <c r="BU380" s="1"/>
      <c r="BV380" s="1"/>
      <c r="BW380" s="1"/>
      <c r="BX380" s="1"/>
      <c r="BY380" s="1"/>
      <c r="BZ380" s="1"/>
      <c r="CA380" s="1"/>
      <c r="CB380" s="1"/>
      <c r="CC380" s="1"/>
      <c r="CD380" s="1"/>
      <c r="CE380" s="1"/>
      <c r="CF380" s="1"/>
    </row>
    <row r="381" spans="1:84" x14ac:dyDescent="0.25">
      <c r="A381" s="245"/>
      <c r="B381" s="248"/>
      <c r="C381" s="246"/>
      <c r="D381" s="246"/>
      <c r="E381" s="246"/>
      <c r="F381" s="246"/>
      <c r="G381" s="246"/>
      <c r="H381" s="246"/>
      <c r="I381" s="246"/>
      <c r="J381" s="246"/>
      <c r="K381" s="246"/>
      <c r="L381" s="246"/>
      <c r="M381" s="246"/>
      <c r="N381" s="246"/>
      <c r="O381" s="246"/>
      <c r="P381" s="246"/>
      <c r="Q381" s="246"/>
      <c r="R381" s="246"/>
      <c r="S381" s="246"/>
      <c r="T381" s="246"/>
      <c r="U381" s="246"/>
      <c r="V381" s="246"/>
      <c r="W381" s="246"/>
      <c r="X381" s="246"/>
      <c r="Y381" s="246"/>
      <c r="Z381" s="246"/>
      <c r="AA381" s="246"/>
      <c r="AB381" s="246"/>
      <c r="AC381" s="246"/>
      <c r="AD381" s="246"/>
      <c r="AE381" s="246"/>
      <c r="AF381" s="246"/>
      <c r="AG381" s="246"/>
      <c r="AH381" s="246"/>
      <c r="AI381" s="246"/>
      <c r="AJ381" s="246"/>
      <c r="AK381" s="246"/>
      <c r="AL381" s="246"/>
      <c r="AM381" s="246"/>
      <c r="AN381" s="246"/>
      <c r="AO381" s="246"/>
      <c r="AP381" s="246"/>
      <c r="AQ381" s="246"/>
      <c r="AR381" s="246"/>
      <c r="AS381" s="246"/>
      <c r="AT381" s="246"/>
      <c r="AU381" s="246"/>
      <c r="AV381" s="246"/>
      <c r="AW381" s="246"/>
      <c r="AX381" s="246"/>
      <c r="AY381" s="246"/>
      <c r="AZ381" s="246"/>
      <c r="BA381" s="246"/>
      <c r="BB381" s="246"/>
      <c r="BC381" s="246"/>
      <c r="BD381" s="246"/>
      <c r="BE381" s="246"/>
      <c r="BF381" s="246"/>
      <c r="BG381" s="246"/>
      <c r="BH381" s="246"/>
      <c r="BI381" s="246"/>
      <c r="BJ381" s="246"/>
      <c r="BK381" s="246"/>
      <c r="BL381" s="246"/>
      <c r="BM381" s="246"/>
      <c r="BN381" s="247"/>
      <c r="BO381" s="247"/>
      <c r="BP381" s="247"/>
      <c r="BQ381" s="248"/>
      <c r="BR381" s="1"/>
      <c r="BS381" s="1"/>
      <c r="BT381" s="1"/>
      <c r="BU381" s="1"/>
      <c r="BV381" s="1"/>
      <c r="BW381" s="1"/>
      <c r="BX381" s="1"/>
      <c r="BY381" s="1"/>
      <c r="BZ381" s="1"/>
      <c r="CA381" s="1"/>
      <c r="CB381" s="1"/>
      <c r="CC381" s="1"/>
      <c r="CD381" s="1"/>
      <c r="CE381" s="1"/>
      <c r="CF381" s="1"/>
    </row>
    <row r="382" spans="1:84" x14ac:dyDescent="0.25">
      <c r="A382" s="245"/>
      <c r="B382" s="248"/>
      <c r="C382" s="246"/>
      <c r="D382" s="246"/>
      <c r="E382" s="246"/>
      <c r="F382" s="246"/>
      <c r="G382" s="246"/>
      <c r="H382" s="246"/>
      <c r="I382" s="246"/>
      <c r="J382" s="246"/>
      <c r="K382" s="246"/>
      <c r="L382" s="246"/>
      <c r="M382" s="246"/>
      <c r="N382" s="246"/>
      <c r="O382" s="246"/>
      <c r="P382" s="246"/>
      <c r="Q382" s="246"/>
      <c r="R382" s="246"/>
      <c r="S382" s="246"/>
      <c r="T382" s="246"/>
      <c r="U382" s="246"/>
      <c r="V382" s="246"/>
      <c r="W382" s="246"/>
      <c r="X382" s="246"/>
      <c r="Y382" s="246"/>
      <c r="Z382" s="246"/>
      <c r="AA382" s="246"/>
      <c r="AB382" s="246"/>
      <c r="AC382" s="246"/>
      <c r="AD382" s="246"/>
      <c r="AE382" s="246"/>
      <c r="AF382" s="246"/>
      <c r="AG382" s="246"/>
      <c r="AH382" s="246"/>
      <c r="AI382" s="246"/>
      <c r="AJ382" s="246"/>
      <c r="AK382" s="246"/>
      <c r="AL382" s="246"/>
      <c r="AM382" s="246"/>
      <c r="AN382" s="246"/>
      <c r="AO382" s="246"/>
      <c r="AP382" s="246"/>
      <c r="AQ382" s="246"/>
      <c r="AR382" s="246"/>
      <c r="AS382" s="246"/>
      <c r="AT382" s="246"/>
      <c r="AU382" s="246"/>
      <c r="AV382" s="246"/>
      <c r="AW382" s="246"/>
      <c r="AX382" s="246"/>
      <c r="AY382" s="246"/>
      <c r="AZ382" s="246"/>
      <c r="BA382" s="246"/>
      <c r="BB382" s="246"/>
      <c r="BC382" s="246"/>
      <c r="BD382" s="246"/>
      <c r="BE382" s="246"/>
      <c r="BF382" s="246"/>
      <c r="BG382" s="246"/>
      <c r="BH382" s="246"/>
      <c r="BI382" s="246"/>
      <c r="BJ382" s="246"/>
      <c r="BK382" s="246"/>
      <c r="BL382" s="246"/>
      <c r="BM382" s="246"/>
      <c r="BN382" s="247"/>
      <c r="BO382" s="247"/>
      <c r="BP382" s="247"/>
      <c r="BQ382" s="248"/>
      <c r="BR382" s="1"/>
      <c r="BS382" s="1"/>
      <c r="BT382" s="1"/>
      <c r="BU382" s="1"/>
      <c r="BV382" s="1"/>
      <c r="BW382" s="1"/>
      <c r="BX382" s="1"/>
      <c r="BY382" s="1"/>
      <c r="BZ382" s="1"/>
      <c r="CA382" s="1"/>
      <c r="CB382" s="1"/>
      <c r="CC382" s="1"/>
      <c r="CD382" s="1"/>
      <c r="CE382" s="1"/>
      <c r="CF382" s="1"/>
    </row>
    <row r="383" spans="1:84" x14ac:dyDescent="0.25">
      <c r="A383" s="245"/>
      <c r="B383" s="248"/>
      <c r="C383" s="246"/>
      <c r="D383" s="246"/>
      <c r="E383" s="246"/>
      <c r="F383" s="246"/>
      <c r="G383" s="246"/>
      <c r="H383" s="246"/>
      <c r="I383" s="246"/>
      <c r="J383" s="246"/>
      <c r="K383" s="246"/>
      <c r="L383" s="246"/>
      <c r="M383" s="246"/>
      <c r="N383" s="246"/>
      <c r="O383" s="246"/>
      <c r="P383" s="246"/>
      <c r="Q383" s="246"/>
      <c r="R383" s="246"/>
      <c r="S383" s="246"/>
      <c r="T383" s="246"/>
      <c r="U383" s="246"/>
      <c r="V383" s="246"/>
      <c r="W383" s="246"/>
      <c r="X383" s="246"/>
      <c r="Y383" s="246"/>
      <c r="Z383" s="246"/>
      <c r="AA383" s="246"/>
      <c r="AB383" s="246"/>
      <c r="AC383" s="246"/>
      <c r="AD383" s="246"/>
      <c r="AE383" s="246"/>
      <c r="AF383" s="246"/>
      <c r="AG383" s="246"/>
      <c r="AH383" s="246"/>
      <c r="AI383" s="246"/>
      <c r="AJ383" s="246"/>
      <c r="AK383" s="246"/>
      <c r="AL383" s="246"/>
      <c r="AM383" s="246"/>
      <c r="AN383" s="246"/>
      <c r="AO383" s="246"/>
      <c r="AP383" s="246"/>
      <c r="AQ383" s="246"/>
      <c r="AR383" s="246"/>
      <c r="AS383" s="246"/>
      <c r="AT383" s="246"/>
      <c r="AU383" s="246"/>
      <c r="AV383" s="246"/>
      <c r="AW383" s="246"/>
      <c r="AX383" s="246"/>
      <c r="AY383" s="246"/>
      <c r="AZ383" s="246"/>
      <c r="BA383" s="246"/>
      <c r="BB383" s="246"/>
      <c r="BC383" s="246"/>
      <c r="BD383" s="246"/>
      <c r="BE383" s="246"/>
      <c r="BF383" s="246"/>
      <c r="BG383" s="246"/>
      <c r="BH383" s="246"/>
      <c r="BI383" s="246"/>
      <c r="BJ383" s="246"/>
      <c r="BK383" s="246"/>
      <c r="BL383" s="246"/>
      <c r="BM383" s="246"/>
      <c r="BN383" s="247"/>
      <c r="BO383" s="247"/>
      <c r="BP383" s="247"/>
      <c r="BQ383" s="248"/>
      <c r="BR383" s="1"/>
      <c r="BS383" s="1"/>
      <c r="BT383" s="1"/>
      <c r="BU383" s="1"/>
      <c r="BV383" s="1"/>
      <c r="BW383" s="1"/>
      <c r="BX383" s="1"/>
      <c r="BY383" s="1"/>
      <c r="BZ383" s="1"/>
      <c r="CA383" s="1"/>
      <c r="CB383" s="1"/>
      <c r="CC383" s="1"/>
      <c r="CD383" s="1"/>
      <c r="CE383" s="1"/>
      <c r="CF383" s="1"/>
    </row>
    <row r="384" spans="1:84" x14ac:dyDescent="0.25">
      <c r="A384" s="245"/>
      <c r="B384" s="248"/>
      <c r="C384" s="246"/>
      <c r="D384" s="246"/>
      <c r="E384" s="246"/>
      <c r="F384" s="246"/>
      <c r="G384" s="246"/>
      <c r="H384" s="246"/>
      <c r="I384" s="246"/>
      <c r="J384" s="246"/>
      <c r="K384" s="246"/>
      <c r="L384" s="246"/>
      <c r="M384" s="246"/>
      <c r="N384" s="246"/>
      <c r="O384" s="246"/>
      <c r="P384" s="246"/>
      <c r="Q384" s="246"/>
      <c r="R384" s="246"/>
      <c r="S384" s="246"/>
      <c r="T384" s="246"/>
      <c r="U384" s="246"/>
      <c r="V384" s="246"/>
      <c r="W384" s="246"/>
      <c r="X384" s="246"/>
      <c r="Y384" s="246"/>
      <c r="Z384" s="246"/>
      <c r="AA384" s="246"/>
      <c r="AB384" s="246"/>
      <c r="AC384" s="246"/>
      <c r="AD384" s="246"/>
      <c r="AE384" s="246"/>
      <c r="AF384" s="246"/>
      <c r="AG384" s="246"/>
      <c r="AH384" s="246"/>
      <c r="AI384" s="246"/>
      <c r="AJ384" s="246"/>
      <c r="AK384" s="246"/>
      <c r="AL384" s="246"/>
      <c r="AM384" s="246"/>
      <c r="AN384" s="246"/>
      <c r="AO384" s="246"/>
      <c r="AP384" s="246"/>
      <c r="AQ384" s="246"/>
      <c r="AR384" s="246"/>
      <c r="AS384" s="246"/>
      <c r="AT384" s="246"/>
      <c r="AU384" s="246"/>
      <c r="AV384" s="246"/>
      <c r="AW384" s="246"/>
      <c r="AX384" s="246"/>
      <c r="AY384" s="246"/>
      <c r="AZ384" s="246"/>
      <c r="BA384" s="246"/>
      <c r="BB384" s="246"/>
      <c r="BC384" s="246"/>
      <c r="BD384" s="246"/>
      <c r="BE384" s="246"/>
      <c r="BF384" s="246"/>
      <c r="BG384" s="246"/>
      <c r="BH384" s="246"/>
      <c r="BI384" s="246"/>
      <c r="BJ384" s="246"/>
      <c r="BK384" s="246"/>
      <c r="BL384" s="246"/>
      <c r="BM384" s="246"/>
      <c r="BN384" s="247"/>
      <c r="BO384" s="247"/>
      <c r="BP384" s="247"/>
      <c r="BQ384" s="248"/>
      <c r="BR384" s="1"/>
      <c r="BS384" s="1"/>
      <c r="BT384" s="1"/>
      <c r="BU384" s="1"/>
      <c r="BV384" s="1"/>
      <c r="BW384" s="1"/>
      <c r="BX384" s="1"/>
      <c r="BY384" s="1"/>
      <c r="BZ384" s="1"/>
      <c r="CA384" s="1"/>
      <c r="CB384" s="1"/>
      <c r="CC384" s="1"/>
      <c r="CD384" s="1"/>
      <c r="CE384" s="1"/>
      <c r="CF384" s="1"/>
    </row>
    <row r="385" spans="1:84" x14ac:dyDescent="0.25">
      <c r="A385" s="245"/>
      <c r="B385" s="248"/>
      <c r="C385" s="246"/>
      <c r="D385" s="246"/>
      <c r="E385" s="246"/>
      <c r="F385" s="246"/>
      <c r="G385" s="246"/>
      <c r="H385" s="246"/>
      <c r="I385" s="246"/>
      <c r="J385" s="246"/>
      <c r="K385" s="246"/>
      <c r="L385" s="246"/>
      <c r="M385" s="246"/>
      <c r="N385" s="246"/>
      <c r="O385" s="246"/>
      <c r="P385" s="246"/>
      <c r="Q385" s="246"/>
      <c r="R385" s="246"/>
      <c r="S385" s="246"/>
      <c r="T385" s="246"/>
      <c r="U385" s="246"/>
      <c r="V385" s="246"/>
      <c r="W385" s="246"/>
      <c r="X385" s="246"/>
      <c r="Y385" s="246"/>
      <c r="Z385" s="246"/>
      <c r="AA385" s="246"/>
      <c r="AB385" s="246"/>
      <c r="AC385" s="246"/>
      <c r="AD385" s="246"/>
      <c r="AE385" s="246"/>
      <c r="AF385" s="246"/>
      <c r="AG385" s="246"/>
      <c r="AH385" s="246"/>
      <c r="AI385" s="246"/>
      <c r="AJ385" s="246"/>
      <c r="AK385" s="246"/>
      <c r="AL385" s="246"/>
      <c r="AM385" s="246"/>
      <c r="AN385" s="246"/>
      <c r="AO385" s="246"/>
      <c r="AP385" s="246"/>
      <c r="AQ385" s="246"/>
      <c r="AR385" s="246"/>
      <c r="AS385" s="246"/>
      <c r="AT385" s="246"/>
      <c r="AU385" s="246"/>
      <c r="AV385" s="246"/>
      <c r="AW385" s="246"/>
      <c r="AX385" s="246"/>
      <c r="AY385" s="246"/>
      <c r="AZ385" s="246"/>
      <c r="BA385" s="246"/>
      <c r="BB385" s="246"/>
      <c r="BC385" s="246"/>
      <c r="BD385" s="246"/>
      <c r="BE385" s="246"/>
      <c r="BF385" s="246"/>
      <c r="BG385" s="246"/>
      <c r="BH385" s="246"/>
      <c r="BI385" s="246"/>
      <c r="BJ385" s="246"/>
      <c r="BK385" s="246"/>
      <c r="BL385" s="246"/>
      <c r="BM385" s="246"/>
      <c r="BN385" s="247"/>
      <c r="BO385" s="247"/>
      <c r="BP385" s="247"/>
      <c r="BQ385" s="248"/>
      <c r="BR385" s="1"/>
      <c r="BS385" s="1"/>
      <c r="BT385" s="1"/>
      <c r="BU385" s="1"/>
      <c r="BV385" s="1"/>
      <c r="BW385" s="1"/>
      <c r="BX385" s="1"/>
      <c r="BY385" s="1"/>
      <c r="BZ385" s="1"/>
      <c r="CA385" s="1"/>
      <c r="CB385" s="1"/>
      <c r="CC385" s="1"/>
      <c r="CD385" s="1"/>
      <c r="CE385" s="1"/>
      <c r="CF385" s="1"/>
    </row>
    <row r="386" spans="1:84" x14ac:dyDescent="0.25">
      <c r="A386" s="245"/>
      <c r="B386" s="248"/>
      <c r="C386" s="246"/>
      <c r="D386" s="246"/>
      <c r="E386" s="246"/>
      <c r="F386" s="246"/>
      <c r="G386" s="246"/>
      <c r="H386" s="246"/>
      <c r="I386" s="246"/>
      <c r="J386" s="246"/>
      <c r="K386" s="246"/>
      <c r="L386" s="246"/>
      <c r="M386" s="246"/>
      <c r="N386" s="246"/>
      <c r="O386" s="246"/>
      <c r="P386" s="246"/>
      <c r="Q386" s="246"/>
      <c r="R386" s="246"/>
      <c r="S386" s="246"/>
      <c r="T386" s="246"/>
      <c r="U386" s="246"/>
      <c r="V386" s="246"/>
      <c r="W386" s="246"/>
      <c r="X386" s="246"/>
      <c r="Y386" s="246"/>
      <c r="Z386" s="246"/>
      <c r="AA386" s="246"/>
      <c r="AB386" s="246"/>
      <c r="AC386" s="246"/>
      <c r="AD386" s="246"/>
      <c r="AE386" s="246"/>
      <c r="AF386" s="246"/>
      <c r="AG386" s="246"/>
      <c r="AH386" s="246"/>
      <c r="AI386" s="246"/>
      <c r="AJ386" s="246"/>
      <c r="AK386" s="246"/>
      <c r="AL386" s="246"/>
      <c r="AM386" s="246"/>
      <c r="AN386" s="246"/>
      <c r="AO386" s="246"/>
      <c r="AP386" s="246"/>
      <c r="AQ386" s="246"/>
      <c r="AR386" s="246"/>
      <c r="AS386" s="246"/>
      <c r="AT386" s="246"/>
      <c r="AU386" s="246"/>
      <c r="AV386" s="246"/>
      <c r="AW386" s="246"/>
      <c r="AX386" s="246"/>
      <c r="AY386" s="246"/>
      <c r="AZ386" s="246"/>
      <c r="BA386" s="246"/>
      <c r="BB386" s="246"/>
      <c r="BC386" s="246"/>
      <c r="BD386" s="246"/>
      <c r="BE386" s="246"/>
      <c r="BF386" s="246"/>
      <c r="BG386" s="246"/>
      <c r="BH386" s="246"/>
      <c r="BI386" s="246"/>
      <c r="BJ386" s="246"/>
      <c r="BK386" s="246"/>
      <c r="BL386" s="246"/>
      <c r="BM386" s="246"/>
      <c r="BN386" s="247"/>
      <c r="BO386" s="247"/>
      <c r="BP386" s="247"/>
      <c r="BQ386" s="248"/>
      <c r="BR386" s="1"/>
      <c r="BS386" s="1"/>
      <c r="BT386" s="1"/>
      <c r="BU386" s="1"/>
      <c r="BV386" s="1"/>
      <c r="BW386" s="1"/>
      <c r="BX386" s="1"/>
      <c r="BY386" s="1"/>
      <c r="BZ386" s="1"/>
      <c r="CA386" s="1"/>
      <c r="CB386" s="1"/>
      <c r="CC386" s="1"/>
      <c r="CD386" s="1"/>
      <c r="CE386" s="1"/>
      <c r="CF386" s="1"/>
    </row>
    <row r="387" spans="1:84" x14ac:dyDescent="0.25">
      <c r="A387" s="245"/>
      <c r="B387" s="248"/>
      <c r="C387" s="246"/>
      <c r="D387" s="246"/>
      <c r="E387" s="246"/>
      <c r="F387" s="246"/>
      <c r="G387" s="246"/>
      <c r="H387" s="246"/>
      <c r="I387" s="246"/>
      <c r="J387" s="246"/>
      <c r="K387" s="246"/>
      <c r="L387" s="246"/>
      <c r="M387" s="246"/>
      <c r="N387" s="246"/>
      <c r="O387" s="246"/>
      <c r="P387" s="246"/>
      <c r="Q387" s="246"/>
      <c r="R387" s="246"/>
      <c r="S387" s="246"/>
      <c r="T387" s="246"/>
      <c r="U387" s="246"/>
      <c r="V387" s="246"/>
      <c r="W387" s="246"/>
      <c r="X387" s="246"/>
      <c r="Y387" s="246"/>
      <c r="Z387" s="246"/>
      <c r="AA387" s="246"/>
      <c r="AB387" s="246"/>
      <c r="AC387" s="246"/>
      <c r="AD387" s="246"/>
      <c r="AE387" s="246"/>
      <c r="AF387" s="246"/>
      <c r="AG387" s="246"/>
      <c r="AH387" s="246"/>
      <c r="AI387" s="246"/>
      <c r="AJ387" s="246"/>
      <c r="AK387" s="246"/>
      <c r="AL387" s="246"/>
      <c r="AM387" s="246"/>
      <c r="AN387" s="246"/>
      <c r="AO387" s="246"/>
      <c r="AP387" s="246"/>
      <c r="AQ387" s="246"/>
      <c r="AR387" s="246"/>
      <c r="AS387" s="246"/>
      <c r="AT387" s="246"/>
      <c r="AU387" s="246"/>
      <c r="AV387" s="246"/>
      <c r="AW387" s="246"/>
      <c r="AX387" s="246"/>
      <c r="AY387" s="246"/>
      <c r="AZ387" s="246"/>
      <c r="BA387" s="246"/>
      <c r="BB387" s="246"/>
      <c r="BC387" s="246"/>
      <c r="BD387" s="246"/>
      <c r="BE387" s="246"/>
      <c r="BF387" s="246"/>
      <c r="BG387" s="246"/>
      <c r="BH387" s="246"/>
      <c r="BI387" s="246"/>
      <c r="BJ387" s="246"/>
      <c r="BK387" s="246"/>
      <c r="BL387" s="246"/>
      <c r="BM387" s="246"/>
      <c r="BN387" s="247"/>
      <c r="BO387" s="247"/>
      <c r="BP387" s="247"/>
      <c r="BQ387" s="248"/>
      <c r="BR387" s="1"/>
      <c r="BS387" s="1"/>
      <c r="BT387" s="1"/>
      <c r="BU387" s="1"/>
      <c r="BV387" s="1"/>
      <c r="BW387" s="1"/>
      <c r="BX387" s="1"/>
      <c r="BY387" s="1"/>
      <c r="BZ387" s="1"/>
      <c r="CA387" s="1"/>
      <c r="CB387" s="1"/>
      <c r="CC387" s="1"/>
      <c r="CD387" s="1"/>
      <c r="CE387" s="1"/>
      <c r="CF387" s="1"/>
    </row>
    <row r="388" spans="1:84" x14ac:dyDescent="0.25">
      <c r="A388" s="245"/>
      <c r="B388" s="248"/>
      <c r="C388" s="246"/>
      <c r="D388" s="246"/>
      <c r="E388" s="246"/>
      <c r="F388" s="246"/>
      <c r="G388" s="246"/>
      <c r="H388" s="246"/>
      <c r="I388" s="246"/>
      <c r="J388" s="246"/>
      <c r="K388" s="246"/>
      <c r="L388" s="246"/>
      <c r="M388" s="246"/>
      <c r="N388" s="246"/>
      <c r="O388" s="246"/>
      <c r="P388" s="246"/>
      <c r="Q388" s="246"/>
      <c r="R388" s="246"/>
      <c r="S388" s="246"/>
      <c r="T388" s="246"/>
      <c r="U388" s="246"/>
      <c r="V388" s="246"/>
      <c r="W388" s="246"/>
      <c r="X388" s="246"/>
      <c r="Y388" s="246"/>
      <c r="Z388" s="246"/>
      <c r="AA388" s="246"/>
      <c r="AB388" s="246"/>
      <c r="AC388" s="246"/>
      <c r="AD388" s="246"/>
      <c r="AE388" s="246"/>
      <c r="AF388" s="246"/>
      <c r="AG388" s="246"/>
      <c r="AH388" s="246"/>
      <c r="AI388" s="246"/>
      <c r="AJ388" s="246"/>
      <c r="AK388" s="246"/>
      <c r="AL388" s="246"/>
      <c r="AM388" s="246"/>
      <c r="AN388" s="246"/>
      <c r="AO388" s="246"/>
      <c r="AP388" s="246"/>
      <c r="AQ388" s="246"/>
      <c r="AR388" s="246"/>
      <c r="AS388" s="246"/>
      <c r="AT388" s="246"/>
      <c r="AU388" s="246"/>
      <c r="AV388" s="246"/>
      <c r="AW388" s="246"/>
      <c r="AX388" s="246"/>
      <c r="AY388" s="246"/>
      <c r="AZ388" s="246"/>
      <c r="BA388" s="246"/>
      <c r="BB388" s="246"/>
      <c r="BC388" s="246"/>
      <c r="BD388" s="246"/>
      <c r="BE388" s="246"/>
      <c r="BF388" s="246"/>
      <c r="BG388" s="246"/>
      <c r="BH388" s="246"/>
      <c r="BI388" s="246"/>
      <c r="BJ388" s="246"/>
      <c r="BK388" s="246"/>
      <c r="BL388" s="246"/>
      <c r="BM388" s="246"/>
      <c r="BN388" s="247"/>
      <c r="BO388" s="247"/>
      <c r="BP388" s="247"/>
      <c r="BQ388" s="248"/>
      <c r="BR388" s="1"/>
      <c r="BS388" s="1"/>
      <c r="BT388" s="1"/>
      <c r="BU388" s="1"/>
      <c r="BV388" s="1"/>
      <c r="BW388" s="1"/>
      <c r="BX388" s="1"/>
      <c r="BY388" s="1"/>
      <c r="BZ388" s="1"/>
      <c r="CA388" s="1"/>
      <c r="CB388" s="1"/>
      <c r="CC388" s="1"/>
      <c r="CD388" s="1"/>
      <c r="CE388" s="1"/>
      <c r="CF388" s="1"/>
    </row>
    <row r="389" spans="1:84" x14ac:dyDescent="0.25">
      <c r="A389" s="245"/>
      <c r="B389" s="248"/>
      <c r="C389" s="246"/>
      <c r="D389" s="246"/>
      <c r="E389" s="246"/>
      <c r="F389" s="246"/>
      <c r="G389" s="246"/>
      <c r="H389" s="246"/>
      <c r="I389" s="246"/>
      <c r="J389" s="246"/>
      <c r="K389" s="246"/>
      <c r="L389" s="246"/>
      <c r="M389" s="246"/>
      <c r="N389" s="246"/>
      <c r="O389" s="246"/>
      <c r="P389" s="246"/>
      <c r="Q389" s="246"/>
      <c r="R389" s="246"/>
      <c r="S389" s="246"/>
      <c r="T389" s="246"/>
      <c r="U389" s="246"/>
      <c r="V389" s="246"/>
      <c r="W389" s="246"/>
      <c r="X389" s="246"/>
      <c r="Y389" s="246"/>
      <c r="Z389" s="246"/>
      <c r="AA389" s="246"/>
      <c r="AB389" s="246"/>
      <c r="AC389" s="246"/>
      <c r="AD389" s="246"/>
      <c r="AE389" s="246"/>
      <c r="AF389" s="246"/>
      <c r="AG389" s="246"/>
      <c r="AH389" s="246"/>
      <c r="AI389" s="246"/>
      <c r="AJ389" s="246"/>
      <c r="AK389" s="246"/>
      <c r="AL389" s="246"/>
      <c r="AM389" s="246"/>
      <c r="AN389" s="246"/>
      <c r="AO389" s="246"/>
      <c r="AP389" s="246"/>
      <c r="AQ389" s="246"/>
      <c r="AR389" s="246"/>
      <c r="AS389" s="246"/>
      <c r="AT389" s="246"/>
      <c r="AU389" s="246"/>
      <c r="AV389" s="246"/>
      <c r="AW389" s="246"/>
      <c r="AX389" s="246"/>
      <c r="AY389" s="246"/>
      <c r="AZ389" s="246"/>
      <c r="BA389" s="246"/>
      <c r="BB389" s="246"/>
      <c r="BC389" s="246"/>
      <c r="BD389" s="246"/>
      <c r="BE389" s="246"/>
      <c r="BF389" s="246"/>
      <c r="BG389" s="246"/>
      <c r="BH389" s="246"/>
      <c r="BI389" s="246"/>
      <c r="BJ389" s="246"/>
      <c r="BK389" s="246"/>
      <c r="BL389" s="246"/>
      <c r="BM389" s="246"/>
      <c r="BN389" s="247"/>
      <c r="BO389" s="247"/>
      <c r="BP389" s="247"/>
      <c r="BQ389" s="248"/>
      <c r="BR389" s="1"/>
      <c r="BS389" s="1"/>
      <c r="BT389" s="1"/>
      <c r="BU389" s="1"/>
      <c r="BV389" s="1"/>
      <c r="BW389" s="1"/>
      <c r="BX389" s="1"/>
      <c r="BY389" s="1"/>
      <c r="BZ389" s="1"/>
      <c r="CA389" s="1"/>
      <c r="CB389" s="1"/>
      <c r="CC389" s="1"/>
      <c r="CD389" s="1"/>
      <c r="CE389" s="1"/>
      <c r="CF389" s="1"/>
    </row>
    <row r="390" spans="1:84" x14ac:dyDescent="0.25">
      <c r="A390" s="245"/>
      <c r="B390" s="248"/>
      <c r="C390" s="246"/>
      <c r="D390" s="246"/>
      <c r="E390" s="246"/>
      <c r="F390" s="246"/>
      <c r="G390" s="246"/>
      <c r="H390" s="246"/>
      <c r="I390" s="246"/>
      <c r="J390" s="246"/>
      <c r="K390" s="246"/>
      <c r="L390" s="246"/>
      <c r="M390" s="246"/>
      <c r="N390" s="246"/>
      <c r="O390" s="246"/>
      <c r="P390" s="246"/>
      <c r="Q390" s="246"/>
      <c r="R390" s="246"/>
      <c r="S390" s="246"/>
      <c r="T390" s="246"/>
      <c r="U390" s="246"/>
      <c r="V390" s="246"/>
      <c r="W390" s="246"/>
      <c r="X390" s="246"/>
      <c r="Y390" s="246"/>
      <c r="Z390" s="246"/>
      <c r="AA390" s="246"/>
      <c r="AB390" s="246"/>
      <c r="AC390" s="246"/>
      <c r="AD390" s="246"/>
      <c r="AE390" s="246"/>
      <c r="AF390" s="246"/>
      <c r="AG390" s="246"/>
      <c r="AH390" s="246"/>
      <c r="AI390" s="246"/>
      <c r="AJ390" s="246"/>
      <c r="AK390" s="246"/>
      <c r="AL390" s="246"/>
      <c r="AM390" s="246"/>
      <c r="AN390" s="246"/>
      <c r="AO390" s="246"/>
      <c r="AP390" s="246"/>
      <c r="AQ390" s="246"/>
      <c r="AR390" s="246"/>
      <c r="AS390" s="246"/>
      <c r="AT390" s="246"/>
      <c r="AU390" s="246"/>
      <c r="AV390" s="246"/>
      <c r="AW390" s="246"/>
      <c r="AX390" s="246"/>
      <c r="AY390" s="246"/>
      <c r="AZ390" s="246"/>
      <c r="BA390" s="246"/>
      <c r="BB390" s="246"/>
      <c r="BC390" s="246"/>
      <c r="BD390" s="246"/>
      <c r="BE390" s="246"/>
      <c r="BF390" s="246"/>
      <c r="BG390" s="246"/>
      <c r="BH390" s="246"/>
      <c r="BI390" s="246"/>
      <c r="BJ390" s="246"/>
      <c r="BK390" s="246"/>
      <c r="BL390" s="246"/>
      <c r="BM390" s="246"/>
      <c r="BN390" s="247"/>
      <c r="BO390" s="247"/>
      <c r="BP390" s="247"/>
      <c r="BQ390" s="248"/>
      <c r="BR390" s="1"/>
      <c r="BS390" s="1"/>
      <c r="BT390" s="1"/>
      <c r="BU390" s="1"/>
      <c r="BV390" s="1"/>
      <c r="BW390" s="1"/>
      <c r="BX390" s="1"/>
      <c r="BY390" s="1"/>
      <c r="BZ390" s="1"/>
      <c r="CA390" s="1"/>
      <c r="CB390" s="1"/>
      <c r="CC390" s="1"/>
      <c r="CD390" s="1"/>
      <c r="CE390" s="1"/>
      <c r="CF390" s="1"/>
    </row>
    <row r="391" spans="1:84" x14ac:dyDescent="0.25">
      <c r="A391" s="245"/>
      <c r="B391" s="248"/>
      <c r="C391" s="246"/>
      <c r="D391" s="246"/>
      <c r="E391" s="246"/>
      <c r="F391" s="246"/>
      <c r="G391" s="246"/>
      <c r="H391" s="246"/>
      <c r="I391" s="246"/>
      <c r="J391" s="246"/>
      <c r="K391" s="246"/>
      <c r="L391" s="246"/>
      <c r="M391" s="246"/>
      <c r="N391" s="246"/>
      <c r="O391" s="246"/>
      <c r="P391" s="246"/>
      <c r="Q391" s="246"/>
      <c r="R391" s="246"/>
      <c r="S391" s="246"/>
      <c r="T391" s="246"/>
      <c r="U391" s="246"/>
      <c r="V391" s="246"/>
      <c r="W391" s="246"/>
      <c r="X391" s="246"/>
      <c r="Y391" s="246"/>
      <c r="Z391" s="246"/>
      <c r="AA391" s="246"/>
      <c r="AB391" s="246"/>
      <c r="AC391" s="246"/>
      <c r="AD391" s="246"/>
      <c r="AE391" s="246"/>
      <c r="AF391" s="246"/>
      <c r="AG391" s="246"/>
      <c r="AH391" s="246"/>
      <c r="AI391" s="246"/>
      <c r="AJ391" s="246"/>
      <c r="AK391" s="246"/>
      <c r="AL391" s="246"/>
      <c r="AM391" s="246"/>
      <c r="AN391" s="246"/>
      <c r="AO391" s="246"/>
      <c r="AP391" s="246"/>
      <c r="AQ391" s="246"/>
      <c r="AR391" s="246"/>
      <c r="AS391" s="246"/>
      <c r="AT391" s="246"/>
      <c r="AU391" s="246"/>
      <c r="AV391" s="246"/>
      <c r="AW391" s="246"/>
      <c r="AX391" s="246"/>
      <c r="AY391" s="246"/>
      <c r="AZ391" s="246"/>
      <c r="BA391" s="246"/>
      <c r="BB391" s="246"/>
      <c r="BC391" s="246"/>
      <c r="BD391" s="246"/>
      <c r="BE391" s="246"/>
      <c r="BF391" s="246"/>
      <c r="BG391" s="246"/>
      <c r="BH391" s="246"/>
      <c r="BI391" s="246"/>
      <c r="BJ391" s="246"/>
      <c r="BK391" s="246"/>
      <c r="BL391" s="246"/>
      <c r="BM391" s="246"/>
      <c r="BN391" s="247"/>
      <c r="BO391" s="247"/>
      <c r="BP391" s="247"/>
      <c r="BQ391" s="248"/>
      <c r="BR391" s="1"/>
      <c r="BS391" s="1"/>
      <c r="BT391" s="1"/>
      <c r="BU391" s="1"/>
      <c r="BV391" s="1"/>
      <c r="BW391" s="1"/>
      <c r="BX391" s="1"/>
      <c r="BY391" s="1"/>
      <c r="BZ391" s="1"/>
      <c r="CA391" s="1"/>
      <c r="CB391" s="1"/>
      <c r="CC391" s="1"/>
      <c r="CD391" s="1"/>
      <c r="CE391" s="1"/>
      <c r="CF391" s="1"/>
    </row>
    <row r="392" spans="1:84" x14ac:dyDescent="0.25">
      <c r="A392" s="245"/>
      <c r="B392" s="248"/>
      <c r="C392" s="246"/>
      <c r="D392" s="246"/>
      <c r="E392" s="246"/>
      <c r="F392" s="246"/>
      <c r="G392" s="246"/>
      <c r="H392" s="246"/>
      <c r="I392" s="246"/>
      <c r="J392" s="246"/>
      <c r="K392" s="246"/>
      <c r="L392" s="246"/>
      <c r="M392" s="246"/>
      <c r="N392" s="246"/>
      <c r="O392" s="246"/>
      <c r="P392" s="246"/>
      <c r="Q392" s="246"/>
      <c r="R392" s="246"/>
      <c r="S392" s="246"/>
      <c r="T392" s="246"/>
      <c r="U392" s="246"/>
      <c r="V392" s="246"/>
      <c r="W392" s="246"/>
      <c r="X392" s="246"/>
      <c r="Y392" s="246"/>
      <c r="Z392" s="246"/>
      <c r="AA392" s="246"/>
      <c r="AB392" s="246"/>
      <c r="AC392" s="246"/>
      <c r="AD392" s="246"/>
      <c r="AE392" s="246"/>
      <c r="AF392" s="246"/>
      <c r="AG392" s="246"/>
      <c r="AH392" s="246"/>
      <c r="AI392" s="246"/>
      <c r="AJ392" s="246"/>
      <c r="AK392" s="246"/>
      <c r="AL392" s="246"/>
      <c r="AM392" s="246"/>
      <c r="AN392" s="246"/>
      <c r="AO392" s="246"/>
      <c r="AP392" s="246"/>
      <c r="AQ392" s="246"/>
      <c r="AR392" s="246"/>
      <c r="AS392" s="246"/>
      <c r="AT392" s="246"/>
      <c r="AU392" s="246"/>
      <c r="AV392" s="246"/>
      <c r="AW392" s="246"/>
      <c r="AX392" s="246"/>
      <c r="AY392" s="246"/>
      <c r="AZ392" s="246"/>
      <c r="BA392" s="246"/>
      <c r="BB392" s="246"/>
      <c r="BC392" s="246"/>
      <c r="BD392" s="246"/>
      <c r="BE392" s="246"/>
      <c r="BF392" s="246"/>
      <c r="BG392" s="246"/>
      <c r="BH392" s="246"/>
      <c r="BI392" s="246"/>
      <c r="BJ392" s="246"/>
      <c r="BK392" s="246"/>
      <c r="BL392" s="246"/>
      <c r="BM392" s="246"/>
      <c r="BN392" s="247"/>
      <c r="BO392" s="247"/>
      <c r="BP392" s="247"/>
      <c r="BQ392" s="248"/>
      <c r="BR392" s="1"/>
      <c r="BS392" s="1"/>
      <c r="BT392" s="1"/>
      <c r="BU392" s="1"/>
      <c r="BV392" s="1"/>
      <c r="BW392" s="1"/>
      <c r="BX392" s="1"/>
      <c r="BY392" s="1"/>
      <c r="BZ392" s="1"/>
      <c r="CA392" s="1"/>
      <c r="CB392" s="1"/>
      <c r="CC392" s="1"/>
      <c r="CD392" s="1"/>
      <c r="CE392" s="1"/>
      <c r="CF392" s="1"/>
    </row>
    <row r="393" spans="1:84" x14ac:dyDescent="0.25">
      <c r="A393" s="245"/>
      <c r="B393" s="248"/>
      <c r="C393" s="246"/>
      <c r="D393" s="246"/>
      <c r="E393" s="246"/>
      <c r="F393" s="246"/>
      <c r="G393" s="246"/>
      <c r="H393" s="246"/>
      <c r="I393" s="246"/>
      <c r="J393" s="246"/>
      <c r="K393" s="246"/>
      <c r="L393" s="246"/>
      <c r="M393" s="246"/>
      <c r="N393" s="246"/>
      <c r="O393" s="246"/>
      <c r="P393" s="246"/>
      <c r="Q393" s="246"/>
      <c r="R393" s="246"/>
      <c r="S393" s="246"/>
      <c r="T393" s="246"/>
      <c r="U393" s="246"/>
      <c r="V393" s="246"/>
      <c r="W393" s="246"/>
      <c r="X393" s="246"/>
      <c r="Y393" s="246"/>
      <c r="Z393" s="246"/>
      <c r="AA393" s="246"/>
      <c r="AB393" s="246"/>
      <c r="AC393" s="246"/>
      <c r="AD393" s="246"/>
      <c r="AE393" s="246"/>
      <c r="AF393" s="246"/>
      <c r="AG393" s="246"/>
      <c r="AH393" s="246"/>
      <c r="AI393" s="246"/>
      <c r="AJ393" s="246"/>
      <c r="AK393" s="246"/>
      <c r="AL393" s="246"/>
      <c r="AM393" s="246"/>
      <c r="AN393" s="246"/>
      <c r="AO393" s="246"/>
      <c r="AP393" s="246"/>
      <c r="AQ393" s="246"/>
      <c r="AR393" s="246"/>
      <c r="AS393" s="246"/>
      <c r="AT393" s="246"/>
      <c r="AU393" s="246"/>
      <c r="AV393" s="246"/>
      <c r="AW393" s="246"/>
      <c r="AX393" s="246"/>
      <c r="AY393" s="246"/>
      <c r="AZ393" s="246"/>
      <c r="BA393" s="246"/>
      <c r="BB393" s="246"/>
      <c r="BC393" s="246"/>
      <c r="BD393" s="246"/>
      <c r="BE393" s="246"/>
      <c r="BF393" s="246"/>
      <c r="BG393" s="246"/>
      <c r="BH393" s="246"/>
      <c r="BI393" s="246"/>
      <c r="BJ393" s="246"/>
      <c r="BK393" s="246"/>
      <c r="BL393" s="246"/>
      <c r="BM393" s="246"/>
      <c r="BN393" s="247"/>
      <c r="BO393" s="247"/>
      <c r="BP393" s="247"/>
      <c r="BQ393" s="248"/>
      <c r="BR393" s="1"/>
      <c r="BS393" s="1"/>
      <c r="BT393" s="1"/>
      <c r="BU393" s="1"/>
      <c r="BV393" s="1"/>
      <c r="BW393" s="1"/>
      <c r="BX393" s="1"/>
      <c r="BY393" s="1"/>
      <c r="BZ393" s="1"/>
      <c r="CA393" s="1"/>
      <c r="CB393" s="1"/>
      <c r="CC393" s="1"/>
      <c r="CD393" s="1"/>
      <c r="CE393" s="1"/>
      <c r="CF393" s="1"/>
    </row>
    <row r="394" spans="1:84" x14ac:dyDescent="0.25">
      <c r="A394" s="245"/>
      <c r="B394" s="248"/>
      <c r="C394" s="246"/>
      <c r="D394" s="246"/>
      <c r="E394" s="246"/>
      <c r="F394" s="246"/>
      <c r="G394" s="246"/>
      <c r="H394" s="246"/>
      <c r="I394" s="246"/>
      <c r="J394" s="246"/>
      <c r="K394" s="246"/>
      <c r="L394" s="246"/>
      <c r="M394" s="246"/>
      <c r="N394" s="246"/>
      <c r="O394" s="246"/>
      <c r="P394" s="246"/>
      <c r="Q394" s="246"/>
      <c r="R394" s="246"/>
      <c r="S394" s="246"/>
      <c r="T394" s="246"/>
      <c r="U394" s="246"/>
      <c r="V394" s="246"/>
      <c r="W394" s="246"/>
      <c r="X394" s="246"/>
      <c r="Y394" s="246"/>
      <c r="Z394" s="246"/>
      <c r="AA394" s="246"/>
      <c r="AB394" s="246"/>
      <c r="AC394" s="246"/>
      <c r="AD394" s="246"/>
      <c r="AE394" s="246"/>
      <c r="AF394" s="246"/>
      <c r="AG394" s="246"/>
      <c r="AH394" s="246"/>
      <c r="AI394" s="246"/>
      <c r="AJ394" s="246"/>
      <c r="AK394" s="246"/>
      <c r="AL394" s="246"/>
      <c r="AM394" s="246"/>
      <c r="AN394" s="246"/>
      <c r="AO394" s="246"/>
      <c r="AP394" s="246"/>
      <c r="AQ394" s="246"/>
      <c r="AR394" s="246"/>
      <c r="AS394" s="246"/>
      <c r="AT394" s="246"/>
      <c r="AU394" s="246"/>
      <c r="AV394" s="246"/>
      <c r="AW394" s="246"/>
      <c r="AX394" s="246"/>
      <c r="AY394" s="246"/>
      <c r="AZ394" s="246"/>
      <c r="BA394" s="246"/>
      <c r="BB394" s="246"/>
      <c r="BC394" s="246"/>
      <c r="BD394" s="246"/>
      <c r="BE394" s="246"/>
      <c r="BF394" s="246"/>
      <c r="BG394" s="246"/>
      <c r="BH394" s="246"/>
      <c r="BI394" s="246"/>
      <c r="BJ394" s="246"/>
      <c r="BK394" s="246"/>
      <c r="BL394" s="246"/>
      <c r="BM394" s="246"/>
      <c r="BN394" s="247"/>
      <c r="BO394" s="247"/>
      <c r="BP394" s="247"/>
      <c r="BQ394" s="248"/>
      <c r="BR394" s="1"/>
      <c r="BS394" s="1"/>
      <c r="BT394" s="1"/>
      <c r="BU394" s="1"/>
      <c r="BV394" s="1"/>
      <c r="BW394" s="1"/>
      <c r="BX394" s="1"/>
      <c r="BY394" s="1"/>
      <c r="BZ394" s="1"/>
      <c r="CA394" s="1"/>
      <c r="CB394" s="1"/>
      <c r="CC394" s="1"/>
      <c r="CD394" s="1"/>
      <c r="CE394" s="1"/>
      <c r="CF394" s="1"/>
    </row>
    <row r="395" spans="1:84" x14ac:dyDescent="0.25">
      <c r="A395" s="245"/>
      <c r="B395" s="248"/>
      <c r="C395" s="246"/>
      <c r="D395" s="246"/>
      <c r="E395" s="246"/>
      <c r="F395" s="246"/>
      <c r="G395" s="246"/>
      <c r="H395" s="246"/>
      <c r="I395" s="246"/>
      <c r="J395" s="246"/>
      <c r="K395" s="246"/>
      <c r="L395" s="246"/>
      <c r="M395" s="246"/>
      <c r="N395" s="246"/>
      <c r="O395" s="246"/>
      <c r="P395" s="246"/>
      <c r="Q395" s="246"/>
      <c r="R395" s="246"/>
      <c r="S395" s="246"/>
      <c r="T395" s="246"/>
      <c r="U395" s="246"/>
      <c r="V395" s="246"/>
      <c r="W395" s="246"/>
      <c r="X395" s="246"/>
      <c r="Y395" s="246"/>
      <c r="Z395" s="246"/>
      <c r="AA395" s="246"/>
      <c r="AB395" s="246"/>
      <c r="AC395" s="246"/>
      <c r="AD395" s="246"/>
      <c r="AE395" s="246"/>
      <c r="AF395" s="246"/>
      <c r="AG395" s="246"/>
      <c r="AH395" s="246"/>
      <c r="AI395" s="246"/>
      <c r="AJ395" s="246"/>
      <c r="AK395" s="246"/>
      <c r="AL395" s="246"/>
      <c r="AM395" s="246"/>
      <c r="AN395" s="246"/>
      <c r="AO395" s="246"/>
      <c r="AP395" s="246"/>
      <c r="AQ395" s="246"/>
      <c r="AR395" s="246"/>
      <c r="AS395" s="246"/>
      <c r="AT395" s="246"/>
      <c r="AU395" s="246"/>
      <c r="AV395" s="246"/>
      <c r="AW395" s="246"/>
      <c r="AX395" s="246"/>
      <c r="AY395" s="246"/>
      <c r="AZ395" s="246"/>
      <c r="BA395" s="246"/>
      <c r="BB395" s="246"/>
      <c r="BC395" s="246"/>
      <c r="BD395" s="246"/>
      <c r="BE395" s="246"/>
      <c r="BF395" s="246"/>
      <c r="BG395" s="246"/>
      <c r="BH395" s="246"/>
      <c r="BI395" s="246"/>
      <c r="BJ395" s="246"/>
      <c r="BK395" s="246"/>
      <c r="BL395" s="246"/>
      <c r="BM395" s="246"/>
      <c r="BN395" s="247"/>
      <c r="BO395" s="247"/>
      <c r="BP395" s="247"/>
      <c r="BQ395" s="248"/>
      <c r="BR395" s="1"/>
      <c r="BS395" s="1"/>
      <c r="BT395" s="1"/>
      <c r="BU395" s="1"/>
      <c r="BV395" s="1"/>
      <c r="BW395" s="1"/>
      <c r="BX395" s="1"/>
      <c r="BY395" s="1"/>
      <c r="BZ395" s="1"/>
      <c r="CA395" s="1"/>
      <c r="CB395" s="1"/>
      <c r="CC395" s="1"/>
      <c r="CD395" s="1"/>
      <c r="CE395" s="1"/>
      <c r="CF395" s="1"/>
    </row>
    <row r="396" spans="1:84" x14ac:dyDescent="0.25">
      <c r="A396" s="245"/>
      <c r="B396" s="248"/>
      <c r="C396" s="246"/>
      <c r="D396" s="246"/>
      <c r="E396" s="246"/>
      <c r="F396" s="246"/>
      <c r="G396" s="246"/>
      <c r="H396" s="246"/>
      <c r="I396" s="246"/>
      <c r="J396" s="246"/>
      <c r="K396" s="246"/>
      <c r="L396" s="246"/>
      <c r="M396" s="246"/>
      <c r="N396" s="246"/>
      <c r="O396" s="246"/>
      <c r="P396" s="246"/>
      <c r="Q396" s="246"/>
      <c r="R396" s="246"/>
      <c r="S396" s="246"/>
      <c r="T396" s="246"/>
      <c r="U396" s="246"/>
      <c r="V396" s="246"/>
      <c r="W396" s="246"/>
      <c r="X396" s="246"/>
      <c r="Y396" s="246"/>
      <c r="Z396" s="246"/>
      <c r="AA396" s="246"/>
      <c r="AB396" s="246"/>
      <c r="AC396" s="246"/>
      <c r="AD396" s="246"/>
      <c r="AE396" s="246"/>
      <c r="AF396" s="246"/>
      <c r="AG396" s="246"/>
      <c r="AH396" s="246"/>
      <c r="AI396" s="246"/>
      <c r="AJ396" s="246"/>
      <c r="AK396" s="246"/>
      <c r="AL396" s="246"/>
      <c r="AM396" s="246"/>
      <c r="AN396" s="246"/>
      <c r="AO396" s="246"/>
      <c r="AP396" s="246"/>
      <c r="AQ396" s="246"/>
      <c r="AR396" s="246"/>
      <c r="AS396" s="246"/>
      <c r="AT396" s="246"/>
      <c r="AU396" s="246"/>
      <c r="AV396" s="246"/>
      <c r="AW396" s="246"/>
      <c r="AX396" s="246"/>
      <c r="AY396" s="246"/>
      <c r="AZ396" s="246"/>
      <c r="BA396" s="246"/>
      <c r="BB396" s="246"/>
      <c r="BC396" s="246"/>
      <c r="BD396" s="246"/>
      <c r="BE396" s="246"/>
      <c r="BF396" s="246"/>
      <c r="BG396" s="246"/>
      <c r="BH396" s="246"/>
      <c r="BI396" s="246"/>
      <c r="BJ396" s="246"/>
      <c r="BK396" s="246"/>
      <c r="BL396" s="246"/>
      <c r="BM396" s="246"/>
      <c r="BN396" s="247"/>
      <c r="BO396" s="247"/>
      <c r="BP396" s="247"/>
      <c r="BQ396" s="248"/>
      <c r="BR396" s="1"/>
      <c r="BS396" s="1"/>
      <c r="BT396" s="1"/>
      <c r="BU396" s="1"/>
      <c r="BV396" s="1"/>
      <c r="BW396" s="1"/>
      <c r="BX396" s="1"/>
      <c r="BY396" s="1"/>
      <c r="BZ396" s="1"/>
      <c r="CA396" s="1"/>
      <c r="CB396" s="1"/>
      <c r="CC396" s="1"/>
      <c r="CD396" s="1"/>
      <c r="CE396" s="1"/>
      <c r="CF396" s="1"/>
    </row>
    <row r="397" spans="1:84" x14ac:dyDescent="0.25">
      <c r="A397" s="245"/>
      <c r="B397" s="248"/>
      <c r="C397" s="246"/>
      <c r="D397" s="246"/>
      <c r="E397" s="246"/>
      <c r="F397" s="246"/>
      <c r="G397" s="246"/>
      <c r="H397" s="246"/>
      <c r="I397" s="246"/>
      <c r="J397" s="246"/>
      <c r="K397" s="246"/>
      <c r="L397" s="246"/>
      <c r="M397" s="246"/>
      <c r="N397" s="246"/>
      <c r="O397" s="246"/>
      <c r="P397" s="246"/>
      <c r="Q397" s="246"/>
      <c r="R397" s="246"/>
      <c r="S397" s="246"/>
      <c r="T397" s="246"/>
      <c r="U397" s="246"/>
      <c r="V397" s="246"/>
      <c r="W397" s="246"/>
      <c r="X397" s="246"/>
      <c r="Y397" s="246"/>
      <c r="Z397" s="246"/>
      <c r="AA397" s="246"/>
      <c r="AB397" s="246"/>
      <c r="AC397" s="246"/>
      <c r="AD397" s="246"/>
      <c r="AE397" s="246"/>
      <c r="AF397" s="246"/>
      <c r="AG397" s="246"/>
      <c r="AH397" s="246"/>
      <c r="AI397" s="246"/>
      <c r="AJ397" s="246"/>
      <c r="AK397" s="246"/>
      <c r="AL397" s="246"/>
      <c r="AM397" s="246"/>
      <c r="AN397" s="246"/>
      <c r="AO397" s="246"/>
      <c r="AP397" s="246"/>
      <c r="AQ397" s="246"/>
      <c r="AR397" s="246"/>
      <c r="AS397" s="246"/>
      <c r="AT397" s="246"/>
      <c r="AU397" s="246"/>
      <c r="AV397" s="246"/>
      <c r="AW397" s="246"/>
      <c r="AX397" s="246"/>
      <c r="AY397" s="246"/>
      <c r="AZ397" s="246"/>
      <c r="BA397" s="246"/>
      <c r="BB397" s="246"/>
      <c r="BC397" s="246"/>
      <c r="BD397" s="246"/>
      <c r="BE397" s="246"/>
      <c r="BF397" s="246"/>
      <c r="BG397" s="246"/>
      <c r="BH397" s="246"/>
      <c r="BI397" s="246"/>
      <c r="BJ397" s="246"/>
      <c r="BK397" s="246"/>
      <c r="BL397" s="246"/>
      <c r="BM397" s="246"/>
      <c r="BN397" s="247"/>
      <c r="BO397" s="247"/>
      <c r="BP397" s="247"/>
      <c r="BQ397" s="248"/>
      <c r="BR397" s="1"/>
      <c r="BS397" s="1"/>
      <c r="BT397" s="1"/>
      <c r="BU397" s="1"/>
      <c r="BV397" s="1"/>
      <c r="BW397" s="1"/>
      <c r="BX397" s="1"/>
      <c r="BY397" s="1"/>
      <c r="BZ397" s="1"/>
      <c r="CA397" s="1"/>
      <c r="CB397" s="1"/>
      <c r="CC397" s="1"/>
      <c r="CD397" s="1"/>
      <c r="CE397" s="1"/>
      <c r="CF397" s="1"/>
    </row>
    <row r="398" spans="1:84" x14ac:dyDescent="0.25">
      <c r="A398" s="245"/>
      <c r="B398" s="248"/>
      <c r="C398" s="246"/>
      <c r="D398" s="246"/>
      <c r="E398" s="246"/>
      <c r="F398" s="246"/>
      <c r="G398" s="246"/>
      <c r="H398" s="246"/>
      <c r="I398" s="246"/>
      <c r="J398" s="246"/>
      <c r="K398" s="246"/>
      <c r="L398" s="246"/>
      <c r="M398" s="246"/>
      <c r="N398" s="246"/>
      <c r="O398" s="246"/>
      <c r="P398" s="246"/>
      <c r="Q398" s="246"/>
      <c r="R398" s="246"/>
      <c r="S398" s="246"/>
      <c r="T398" s="246"/>
      <c r="U398" s="246"/>
      <c r="V398" s="246"/>
      <c r="W398" s="246"/>
      <c r="X398" s="246"/>
      <c r="Y398" s="246"/>
      <c r="Z398" s="246"/>
      <c r="AA398" s="246"/>
      <c r="AB398" s="246"/>
      <c r="AC398" s="246"/>
      <c r="AD398" s="246"/>
      <c r="AE398" s="246"/>
      <c r="AF398" s="246"/>
      <c r="AG398" s="246"/>
      <c r="AH398" s="246"/>
      <c r="AI398" s="246"/>
      <c r="AJ398" s="246"/>
      <c r="AK398" s="246"/>
      <c r="AL398" s="246"/>
      <c r="AM398" s="246"/>
      <c r="AN398" s="246"/>
      <c r="AO398" s="246"/>
      <c r="AP398" s="246"/>
      <c r="AQ398" s="246"/>
      <c r="AR398" s="246"/>
      <c r="AS398" s="246"/>
      <c r="AT398" s="246"/>
      <c r="AU398" s="246"/>
      <c r="AV398" s="246"/>
      <c r="AW398" s="246"/>
      <c r="AX398" s="246"/>
      <c r="AY398" s="246"/>
      <c r="AZ398" s="246"/>
      <c r="BA398" s="246"/>
      <c r="BB398" s="246"/>
      <c r="BC398" s="246"/>
      <c r="BD398" s="246"/>
      <c r="BE398" s="246"/>
      <c r="BF398" s="246"/>
      <c r="BG398" s="246"/>
      <c r="BH398" s="246"/>
      <c r="BI398" s="246"/>
      <c r="BJ398" s="246"/>
      <c r="BK398" s="246"/>
      <c r="BL398" s="246"/>
      <c r="BM398" s="246"/>
      <c r="BN398" s="247"/>
      <c r="BO398" s="247"/>
      <c r="BP398" s="247"/>
      <c r="BQ398" s="248"/>
      <c r="BR398" s="1"/>
      <c r="BS398" s="1"/>
      <c r="BT398" s="1"/>
      <c r="BU398" s="1"/>
      <c r="BV398" s="1"/>
      <c r="BW398" s="1"/>
      <c r="BX398" s="1"/>
      <c r="BY398" s="1"/>
      <c r="BZ398" s="1"/>
      <c r="CA398" s="1"/>
      <c r="CB398" s="1"/>
      <c r="CC398" s="1"/>
      <c r="CD398" s="1"/>
      <c r="CE398" s="1"/>
      <c r="CF398" s="1"/>
    </row>
    <row r="399" spans="1:84" x14ac:dyDescent="0.25">
      <c r="A399" s="245"/>
      <c r="B399" s="248"/>
      <c r="C399" s="246"/>
      <c r="D399" s="246"/>
      <c r="E399" s="246"/>
      <c r="F399" s="246"/>
      <c r="G399" s="246"/>
      <c r="H399" s="246"/>
      <c r="I399" s="246"/>
      <c r="J399" s="246"/>
      <c r="K399" s="246"/>
      <c r="L399" s="246"/>
      <c r="M399" s="246"/>
      <c r="N399" s="246"/>
      <c r="O399" s="246"/>
      <c r="P399" s="246"/>
      <c r="Q399" s="246"/>
      <c r="R399" s="246"/>
      <c r="S399" s="246"/>
      <c r="T399" s="246"/>
      <c r="U399" s="246"/>
      <c r="V399" s="246"/>
      <c r="W399" s="246"/>
      <c r="X399" s="246"/>
      <c r="Y399" s="246"/>
      <c r="Z399" s="246"/>
      <c r="AA399" s="246"/>
      <c r="AB399" s="246"/>
      <c r="AC399" s="246"/>
      <c r="AD399" s="246"/>
      <c r="AE399" s="246"/>
      <c r="AF399" s="246"/>
      <c r="AG399" s="246"/>
      <c r="AH399" s="246"/>
      <c r="AI399" s="246"/>
      <c r="AJ399" s="246"/>
      <c r="AK399" s="246"/>
      <c r="AL399" s="246"/>
      <c r="AM399" s="246"/>
      <c r="AN399" s="246"/>
      <c r="AO399" s="246"/>
      <c r="AP399" s="246"/>
      <c r="AQ399" s="246"/>
      <c r="AR399" s="246"/>
      <c r="AS399" s="246"/>
      <c r="AT399" s="246"/>
      <c r="AU399" s="246"/>
      <c r="AV399" s="246"/>
      <c r="AW399" s="246"/>
      <c r="AX399" s="246"/>
      <c r="AY399" s="246"/>
      <c r="AZ399" s="246"/>
      <c r="BA399" s="246"/>
      <c r="BB399" s="246"/>
      <c r="BC399" s="246"/>
      <c r="BD399" s="246"/>
      <c r="BE399" s="246"/>
      <c r="BF399" s="246"/>
      <c r="BG399" s="246"/>
      <c r="BH399" s="246"/>
      <c r="BI399" s="246"/>
      <c r="BJ399" s="246"/>
      <c r="BK399" s="246"/>
      <c r="BL399" s="246"/>
      <c r="BM399" s="246"/>
      <c r="BN399" s="247"/>
      <c r="BO399" s="247"/>
      <c r="BP399" s="247"/>
      <c r="BQ399" s="248"/>
      <c r="BR399" s="1"/>
      <c r="BS399" s="1"/>
      <c r="BT399" s="1"/>
      <c r="BU399" s="1"/>
      <c r="BV399" s="1"/>
      <c r="BW399" s="1"/>
      <c r="BX399" s="1"/>
      <c r="BY399" s="1"/>
      <c r="BZ399" s="1"/>
      <c r="CA399" s="1"/>
      <c r="CB399" s="1"/>
      <c r="CC399" s="1"/>
      <c r="CD399" s="1"/>
      <c r="CE399" s="1"/>
      <c r="CF399" s="1"/>
    </row>
    <row r="400" spans="1:84" x14ac:dyDescent="0.25">
      <c r="A400" s="245"/>
      <c r="B400" s="248"/>
      <c r="C400" s="246"/>
      <c r="D400" s="246"/>
      <c r="E400" s="246"/>
      <c r="F400" s="246"/>
      <c r="G400" s="246"/>
      <c r="H400" s="246"/>
      <c r="I400" s="246"/>
      <c r="J400" s="246"/>
      <c r="K400" s="246"/>
      <c r="L400" s="246"/>
      <c r="M400" s="246"/>
      <c r="N400" s="246"/>
      <c r="O400" s="246"/>
      <c r="P400" s="246"/>
      <c r="Q400" s="246"/>
      <c r="R400" s="246"/>
      <c r="S400" s="246"/>
      <c r="T400" s="246"/>
      <c r="U400" s="246"/>
      <c r="V400" s="246"/>
      <c r="W400" s="246"/>
      <c r="X400" s="246"/>
      <c r="Y400" s="246"/>
      <c r="Z400" s="246"/>
      <c r="AA400" s="246"/>
      <c r="AB400" s="246"/>
      <c r="AC400" s="246"/>
      <c r="AD400" s="246"/>
      <c r="AE400" s="246"/>
      <c r="AF400" s="246"/>
      <c r="AG400" s="246"/>
      <c r="AH400" s="246"/>
      <c r="AI400" s="246"/>
      <c r="AJ400" s="246"/>
      <c r="AK400" s="246"/>
      <c r="AL400" s="246"/>
      <c r="AM400" s="246"/>
      <c r="AN400" s="246"/>
      <c r="AO400" s="246"/>
      <c r="AP400" s="246"/>
      <c r="AQ400" s="246"/>
      <c r="AR400" s="246"/>
      <c r="AS400" s="246"/>
      <c r="AT400" s="246"/>
      <c r="AU400" s="246"/>
      <c r="AV400" s="246"/>
      <c r="AW400" s="246"/>
      <c r="AX400" s="246"/>
      <c r="AY400" s="246"/>
      <c r="AZ400" s="246"/>
      <c r="BA400" s="246"/>
      <c r="BB400" s="246"/>
      <c r="BC400" s="246"/>
      <c r="BD400" s="246"/>
      <c r="BE400" s="246"/>
      <c r="BF400" s="246"/>
      <c r="BG400" s="246"/>
      <c r="BH400" s="246"/>
      <c r="BI400" s="246"/>
      <c r="BJ400" s="246"/>
      <c r="BK400" s="246"/>
      <c r="BL400" s="246"/>
      <c r="BM400" s="246"/>
      <c r="BN400" s="247"/>
      <c r="BO400" s="247"/>
      <c r="BP400" s="247"/>
      <c r="BQ400" s="248"/>
      <c r="BR400" s="1"/>
      <c r="BS400" s="1"/>
      <c r="BT400" s="1"/>
      <c r="BU400" s="1"/>
      <c r="BV400" s="1"/>
      <c r="BW400" s="1"/>
      <c r="BX400" s="1"/>
      <c r="BY400" s="1"/>
      <c r="BZ400" s="1"/>
      <c r="CA400" s="1"/>
      <c r="CB400" s="1"/>
      <c r="CC400" s="1"/>
      <c r="CD400" s="1"/>
      <c r="CE400" s="1"/>
      <c r="CF400" s="1"/>
    </row>
    <row r="401" spans="1:84" x14ac:dyDescent="0.25">
      <c r="A401" s="245"/>
      <c r="B401" s="248"/>
      <c r="C401" s="246"/>
      <c r="D401" s="246"/>
      <c r="E401" s="246"/>
      <c r="F401" s="246"/>
      <c r="G401" s="246"/>
      <c r="H401" s="246"/>
      <c r="I401" s="246"/>
      <c r="J401" s="246"/>
      <c r="K401" s="246"/>
      <c r="L401" s="246"/>
      <c r="M401" s="246"/>
      <c r="N401" s="246"/>
      <c r="O401" s="246"/>
      <c r="P401" s="246"/>
      <c r="Q401" s="246"/>
      <c r="R401" s="246"/>
      <c r="S401" s="246"/>
      <c r="T401" s="246"/>
      <c r="U401" s="246"/>
      <c r="V401" s="246"/>
      <c r="W401" s="246"/>
      <c r="X401" s="246"/>
      <c r="Y401" s="246"/>
      <c r="Z401" s="246"/>
      <c r="AA401" s="246"/>
      <c r="AB401" s="246"/>
      <c r="AC401" s="246"/>
      <c r="AD401" s="246"/>
      <c r="AE401" s="246"/>
      <c r="AF401" s="246"/>
      <c r="AG401" s="246"/>
      <c r="AH401" s="246"/>
      <c r="AI401" s="246"/>
      <c r="AJ401" s="246"/>
      <c r="AK401" s="246"/>
      <c r="AL401" s="246"/>
      <c r="AM401" s="246"/>
      <c r="AN401" s="246"/>
      <c r="AO401" s="246"/>
      <c r="AP401" s="246"/>
      <c r="AQ401" s="246"/>
      <c r="AR401" s="246"/>
      <c r="AS401" s="246"/>
      <c r="AT401" s="246"/>
      <c r="AU401" s="246"/>
      <c r="AV401" s="246"/>
      <c r="AW401" s="246"/>
      <c r="AX401" s="246"/>
      <c r="AY401" s="246"/>
      <c r="AZ401" s="246"/>
      <c r="BA401" s="246"/>
      <c r="BB401" s="246"/>
      <c r="BC401" s="246"/>
      <c r="BD401" s="246"/>
      <c r="BE401" s="246"/>
      <c r="BF401" s="246"/>
      <c r="BG401" s="246"/>
      <c r="BH401" s="246"/>
      <c r="BI401" s="246"/>
      <c r="BJ401" s="246"/>
      <c r="BK401" s="246"/>
      <c r="BL401" s="246"/>
      <c r="BM401" s="246"/>
      <c r="BN401" s="247"/>
      <c r="BO401" s="247"/>
      <c r="BP401" s="247"/>
      <c r="BQ401" s="248"/>
      <c r="BR401" s="1"/>
      <c r="BS401" s="1"/>
      <c r="BT401" s="1"/>
      <c r="BU401" s="1"/>
      <c r="BV401" s="1"/>
      <c r="BW401" s="1"/>
      <c r="BX401" s="1"/>
      <c r="BY401" s="1"/>
      <c r="BZ401" s="1"/>
      <c r="CA401" s="1"/>
      <c r="CB401" s="1"/>
      <c r="CC401" s="1"/>
      <c r="CD401" s="1"/>
      <c r="CE401" s="1"/>
      <c r="CF401" s="1"/>
    </row>
    <row r="402" spans="1:84" x14ac:dyDescent="0.25">
      <c r="A402" s="245"/>
      <c r="B402" s="248"/>
      <c r="C402" s="246"/>
      <c r="D402" s="246"/>
      <c r="E402" s="246"/>
      <c r="F402" s="246"/>
      <c r="G402" s="246"/>
      <c r="H402" s="246"/>
      <c r="I402" s="246"/>
      <c r="J402" s="246"/>
      <c r="K402" s="246"/>
      <c r="L402" s="246"/>
      <c r="M402" s="246"/>
      <c r="N402" s="246"/>
      <c r="O402" s="246"/>
      <c r="P402" s="246"/>
      <c r="Q402" s="246"/>
      <c r="R402" s="246"/>
      <c r="S402" s="246"/>
      <c r="T402" s="246"/>
      <c r="U402" s="246"/>
      <c r="V402" s="246"/>
      <c r="W402" s="246"/>
      <c r="X402" s="246"/>
      <c r="Y402" s="246"/>
      <c r="Z402" s="246"/>
      <c r="AA402" s="246"/>
      <c r="AB402" s="246"/>
      <c r="AC402" s="246"/>
      <c r="AD402" s="246"/>
      <c r="AE402" s="246"/>
      <c r="AF402" s="246"/>
      <c r="AG402" s="246"/>
      <c r="AH402" s="246"/>
      <c r="AI402" s="246"/>
      <c r="AJ402" s="246"/>
      <c r="AK402" s="246"/>
      <c r="AL402" s="246"/>
      <c r="AM402" s="246"/>
      <c r="AN402" s="246"/>
      <c r="AO402" s="246"/>
      <c r="AP402" s="246"/>
      <c r="AQ402" s="246"/>
      <c r="AR402" s="246"/>
      <c r="AS402" s="246"/>
      <c r="AT402" s="246"/>
      <c r="AU402" s="246"/>
      <c r="AV402" s="246"/>
      <c r="AW402" s="246"/>
      <c r="AX402" s="246"/>
      <c r="AY402" s="246"/>
      <c r="AZ402" s="246"/>
      <c r="BA402" s="246"/>
      <c r="BB402" s="246"/>
      <c r="BC402" s="246"/>
      <c r="BD402" s="246"/>
      <c r="BE402" s="246"/>
      <c r="BF402" s="246"/>
      <c r="BG402" s="246"/>
      <c r="BH402" s="246"/>
      <c r="BI402" s="246"/>
      <c r="BJ402" s="246"/>
      <c r="BK402" s="246"/>
      <c r="BL402" s="246"/>
      <c r="BM402" s="246"/>
      <c r="BN402" s="247"/>
      <c r="BO402" s="247"/>
      <c r="BP402" s="247"/>
      <c r="BQ402" s="248"/>
      <c r="BR402" s="1"/>
      <c r="BS402" s="1"/>
      <c r="BT402" s="1"/>
      <c r="BU402" s="1"/>
      <c r="BV402" s="1"/>
      <c r="BW402" s="1"/>
      <c r="BX402" s="1"/>
      <c r="BY402" s="1"/>
      <c r="BZ402" s="1"/>
      <c r="CA402" s="1"/>
      <c r="CB402" s="1"/>
      <c r="CC402" s="1"/>
      <c r="CD402" s="1"/>
      <c r="CE402" s="1"/>
      <c r="CF402" s="1"/>
    </row>
    <row r="403" spans="1:84" x14ac:dyDescent="0.25">
      <c r="A403" s="245"/>
      <c r="B403" s="248"/>
      <c r="C403" s="246"/>
      <c r="D403" s="246"/>
      <c r="E403" s="246"/>
      <c r="F403" s="246"/>
      <c r="G403" s="246"/>
      <c r="H403" s="246"/>
      <c r="I403" s="246"/>
      <c r="J403" s="246"/>
      <c r="K403" s="246"/>
      <c r="L403" s="246"/>
      <c r="M403" s="246"/>
      <c r="N403" s="246"/>
      <c r="O403" s="246"/>
      <c r="P403" s="246"/>
      <c r="Q403" s="246"/>
      <c r="R403" s="246"/>
      <c r="S403" s="246"/>
      <c r="T403" s="246"/>
      <c r="U403" s="246"/>
      <c r="V403" s="246"/>
      <c r="W403" s="246"/>
      <c r="X403" s="246"/>
      <c r="Y403" s="246"/>
      <c r="Z403" s="246"/>
      <c r="AA403" s="246"/>
      <c r="AB403" s="246"/>
      <c r="AC403" s="246"/>
      <c r="AD403" s="246"/>
      <c r="AE403" s="246"/>
      <c r="AF403" s="246"/>
      <c r="AG403" s="246"/>
      <c r="AH403" s="246"/>
      <c r="AI403" s="246"/>
      <c r="AJ403" s="246"/>
      <c r="AK403" s="246"/>
      <c r="AL403" s="246"/>
      <c r="AM403" s="246"/>
      <c r="AN403" s="246"/>
      <c r="AO403" s="246"/>
      <c r="AP403" s="246"/>
      <c r="AQ403" s="246"/>
      <c r="AR403" s="246"/>
      <c r="AS403" s="246"/>
      <c r="AT403" s="246"/>
      <c r="AU403" s="246"/>
      <c r="AV403" s="246"/>
      <c r="AW403" s="246"/>
      <c r="AX403" s="246"/>
      <c r="AY403" s="246"/>
      <c r="AZ403" s="246"/>
      <c r="BA403" s="246"/>
      <c r="BB403" s="246"/>
      <c r="BC403" s="246"/>
      <c r="BD403" s="246"/>
      <c r="BE403" s="246"/>
      <c r="BF403" s="246"/>
      <c r="BG403" s="246"/>
      <c r="BH403" s="246"/>
      <c r="BI403" s="246"/>
      <c r="BJ403" s="246"/>
      <c r="BK403" s="246"/>
      <c r="BL403" s="246"/>
      <c r="BM403" s="246"/>
      <c r="BN403" s="247"/>
      <c r="BO403" s="247"/>
      <c r="BP403" s="247"/>
      <c r="BQ403" s="248"/>
      <c r="BR403" s="1"/>
      <c r="BS403" s="1"/>
      <c r="BT403" s="1"/>
      <c r="BU403" s="1"/>
      <c r="BV403" s="1"/>
      <c r="BW403" s="1"/>
      <c r="BX403" s="1"/>
      <c r="BY403" s="1"/>
      <c r="BZ403" s="1"/>
      <c r="CA403" s="1"/>
      <c r="CB403" s="1"/>
      <c r="CC403" s="1"/>
      <c r="CD403" s="1"/>
      <c r="CE403" s="1"/>
      <c r="CF403" s="1"/>
    </row>
    <row r="404" spans="1:84" x14ac:dyDescent="0.25">
      <c r="A404" s="245"/>
      <c r="B404" s="248"/>
      <c r="C404" s="246"/>
      <c r="D404" s="246"/>
      <c r="E404" s="246"/>
      <c r="F404" s="246"/>
      <c r="G404" s="246"/>
      <c r="H404" s="246"/>
      <c r="I404" s="246"/>
      <c r="J404" s="246"/>
      <c r="K404" s="246"/>
      <c r="L404" s="246"/>
      <c r="M404" s="246"/>
      <c r="N404" s="246"/>
      <c r="O404" s="246"/>
      <c r="P404" s="246"/>
      <c r="Q404" s="246"/>
      <c r="R404" s="246"/>
      <c r="S404" s="246"/>
      <c r="T404" s="246"/>
      <c r="U404" s="246"/>
      <c r="V404" s="246"/>
      <c r="W404" s="246"/>
      <c r="X404" s="246"/>
      <c r="Y404" s="246"/>
      <c r="Z404" s="246"/>
      <c r="AA404" s="246"/>
      <c r="AB404" s="246"/>
      <c r="AC404" s="246"/>
      <c r="AD404" s="246"/>
      <c r="AE404" s="246"/>
      <c r="AF404" s="246"/>
      <c r="AG404" s="246"/>
      <c r="AH404" s="246"/>
      <c r="AI404" s="246"/>
      <c r="AJ404" s="246"/>
      <c r="AK404" s="246"/>
      <c r="AL404" s="246"/>
      <c r="AM404" s="246"/>
      <c r="AN404" s="246"/>
      <c r="AO404" s="246"/>
      <c r="AP404" s="246"/>
      <c r="AQ404" s="246"/>
      <c r="AR404" s="246"/>
      <c r="AS404" s="246"/>
      <c r="AT404" s="246"/>
      <c r="AU404" s="246"/>
      <c r="AV404" s="246"/>
      <c r="AW404" s="246"/>
      <c r="AX404" s="246"/>
      <c r="AY404" s="246"/>
      <c r="AZ404" s="246"/>
      <c r="BA404" s="246"/>
      <c r="BB404" s="246"/>
      <c r="BC404" s="246"/>
      <c r="BD404" s="246"/>
      <c r="BE404" s="246"/>
      <c r="BF404" s="246"/>
      <c r="BG404" s="246"/>
      <c r="BH404" s="246"/>
      <c r="BI404" s="246"/>
      <c r="BJ404" s="246"/>
      <c r="BK404" s="246"/>
      <c r="BL404" s="246"/>
      <c r="BM404" s="246"/>
      <c r="BN404" s="247"/>
      <c r="BO404" s="247"/>
      <c r="BP404" s="247"/>
      <c r="BQ404" s="248"/>
      <c r="BR404" s="1"/>
      <c r="BS404" s="1"/>
      <c r="BT404" s="1"/>
      <c r="BU404" s="1"/>
      <c r="BV404" s="1"/>
      <c r="BW404" s="1"/>
      <c r="BX404" s="1"/>
      <c r="BY404" s="1"/>
      <c r="BZ404" s="1"/>
      <c r="CA404" s="1"/>
      <c r="CB404" s="1"/>
      <c r="CC404" s="1"/>
      <c r="CD404" s="1"/>
      <c r="CE404" s="1"/>
      <c r="CF404" s="1"/>
    </row>
    <row r="405" spans="1:84" x14ac:dyDescent="0.25">
      <c r="A405" s="245"/>
      <c r="B405" s="248"/>
      <c r="C405" s="246"/>
      <c r="D405" s="246"/>
      <c r="E405" s="246"/>
      <c r="F405" s="246"/>
      <c r="G405" s="246"/>
      <c r="H405" s="246"/>
      <c r="I405" s="246"/>
      <c r="J405" s="246"/>
      <c r="K405" s="246"/>
      <c r="L405" s="246"/>
      <c r="M405" s="246"/>
      <c r="N405" s="246"/>
      <c r="O405" s="246"/>
      <c r="P405" s="246"/>
      <c r="Q405" s="246"/>
      <c r="R405" s="246"/>
      <c r="S405" s="246"/>
      <c r="T405" s="246"/>
      <c r="U405" s="246"/>
      <c r="V405" s="246"/>
      <c r="W405" s="246"/>
      <c r="X405" s="246"/>
      <c r="Y405" s="246"/>
      <c r="Z405" s="246"/>
      <c r="AA405" s="246"/>
      <c r="AB405" s="246"/>
      <c r="AC405" s="246"/>
      <c r="AD405" s="246"/>
      <c r="AE405" s="246"/>
      <c r="AF405" s="246"/>
      <c r="AG405" s="246"/>
      <c r="AH405" s="246"/>
      <c r="AI405" s="246"/>
      <c r="AJ405" s="246"/>
      <c r="AK405" s="246"/>
      <c r="AL405" s="246"/>
      <c r="AM405" s="246"/>
      <c r="AN405" s="246"/>
      <c r="AO405" s="246"/>
      <c r="AP405" s="246"/>
      <c r="AQ405" s="246"/>
      <c r="AR405" s="246"/>
      <c r="AS405" s="246"/>
      <c r="AT405" s="246"/>
      <c r="AU405" s="246"/>
      <c r="AV405" s="246"/>
      <c r="AW405" s="246"/>
      <c r="AX405" s="246"/>
      <c r="AY405" s="246"/>
      <c r="AZ405" s="246"/>
      <c r="BA405" s="246"/>
      <c r="BB405" s="246"/>
      <c r="BC405" s="246"/>
      <c r="BD405" s="246"/>
      <c r="BE405" s="246"/>
      <c r="BF405" s="246"/>
      <c r="BG405" s="246"/>
      <c r="BH405" s="246"/>
      <c r="BI405" s="246"/>
      <c r="BJ405" s="246"/>
      <c r="BK405" s="246"/>
      <c r="BL405" s="246"/>
      <c r="BM405" s="246"/>
      <c r="BN405" s="247"/>
      <c r="BO405" s="247"/>
      <c r="BP405" s="247"/>
      <c r="BQ405" s="248"/>
      <c r="BR405" s="1"/>
      <c r="BS405" s="1"/>
      <c r="BT405" s="1"/>
      <c r="BU405" s="1"/>
      <c r="BV405" s="1"/>
      <c r="BW405" s="1"/>
      <c r="BX405" s="1"/>
      <c r="BY405" s="1"/>
      <c r="BZ405" s="1"/>
      <c r="CA405" s="1"/>
      <c r="CB405" s="1"/>
      <c r="CC405" s="1"/>
      <c r="CD405" s="1"/>
      <c r="CE405" s="1"/>
      <c r="CF405" s="1"/>
    </row>
    <row r="406" spans="1:84" x14ac:dyDescent="0.25">
      <c r="A406" s="245"/>
      <c r="B406" s="248"/>
      <c r="C406" s="246"/>
      <c r="D406" s="246"/>
      <c r="E406" s="246"/>
      <c r="F406" s="246"/>
      <c r="G406" s="246"/>
      <c r="H406" s="246"/>
      <c r="I406" s="246"/>
      <c r="J406" s="246"/>
      <c r="K406" s="246"/>
      <c r="L406" s="246"/>
      <c r="M406" s="246"/>
      <c r="N406" s="246"/>
      <c r="O406" s="246"/>
      <c r="P406" s="246"/>
      <c r="Q406" s="246"/>
      <c r="R406" s="246"/>
      <c r="S406" s="246"/>
      <c r="T406" s="246"/>
      <c r="U406" s="246"/>
      <c r="V406" s="246"/>
      <c r="W406" s="246"/>
      <c r="X406" s="246"/>
      <c r="Y406" s="246"/>
      <c r="Z406" s="246"/>
      <c r="AA406" s="246"/>
      <c r="AB406" s="246"/>
      <c r="AC406" s="246"/>
      <c r="AD406" s="246"/>
      <c r="AE406" s="246"/>
      <c r="AF406" s="246"/>
      <c r="AG406" s="246"/>
      <c r="AH406" s="246"/>
      <c r="AI406" s="246"/>
      <c r="AJ406" s="246"/>
      <c r="AK406" s="246"/>
      <c r="AL406" s="246"/>
      <c r="AM406" s="246"/>
      <c r="AN406" s="246"/>
      <c r="AO406" s="246"/>
      <c r="AP406" s="246"/>
      <c r="AQ406" s="246"/>
      <c r="AR406" s="246"/>
      <c r="AS406" s="246"/>
      <c r="AT406" s="246"/>
      <c r="AU406" s="246"/>
      <c r="AV406" s="246"/>
      <c r="AW406" s="246"/>
      <c r="AX406" s="246"/>
      <c r="AY406" s="246"/>
      <c r="AZ406" s="246"/>
      <c r="BA406" s="246"/>
      <c r="BB406" s="246"/>
      <c r="BC406" s="246"/>
      <c r="BD406" s="246"/>
      <c r="BE406" s="246"/>
      <c r="BF406" s="246"/>
      <c r="BG406" s="246"/>
      <c r="BH406" s="246"/>
      <c r="BI406" s="246"/>
      <c r="BJ406" s="246"/>
      <c r="BK406" s="246"/>
      <c r="BL406" s="246"/>
      <c r="BM406" s="246"/>
      <c r="BN406" s="247"/>
      <c r="BO406" s="247"/>
      <c r="BP406" s="247"/>
      <c r="BQ406" s="248"/>
      <c r="BR406" s="1"/>
      <c r="BS406" s="1"/>
      <c r="BT406" s="1"/>
      <c r="BU406" s="1"/>
      <c r="BV406" s="1"/>
      <c r="BW406" s="1"/>
      <c r="BX406" s="1"/>
      <c r="BY406" s="1"/>
      <c r="BZ406" s="1"/>
      <c r="CA406" s="1"/>
      <c r="CB406" s="1"/>
      <c r="CC406" s="1"/>
      <c r="CD406" s="1"/>
      <c r="CE406" s="1"/>
      <c r="CF406" s="1"/>
    </row>
    <row r="407" spans="1:84" x14ac:dyDescent="0.25">
      <c r="A407" s="245"/>
      <c r="B407" s="248"/>
      <c r="C407" s="246"/>
      <c r="D407" s="246"/>
      <c r="E407" s="246"/>
      <c r="F407" s="246"/>
      <c r="G407" s="246"/>
      <c r="H407" s="246"/>
      <c r="I407" s="246"/>
      <c r="J407" s="246"/>
      <c r="K407" s="246"/>
      <c r="L407" s="246"/>
      <c r="M407" s="246"/>
      <c r="N407" s="246"/>
      <c r="O407" s="246"/>
      <c r="P407" s="246"/>
      <c r="Q407" s="246"/>
      <c r="R407" s="246"/>
      <c r="S407" s="246"/>
      <c r="T407" s="246"/>
      <c r="U407" s="246"/>
      <c r="V407" s="246"/>
      <c r="W407" s="246"/>
      <c r="X407" s="246"/>
      <c r="Y407" s="246"/>
      <c r="Z407" s="246"/>
      <c r="AA407" s="246"/>
      <c r="AB407" s="246"/>
      <c r="AC407" s="246"/>
      <c r="AD407" s="246"/>
      <c r="AE407" s="246"/>
      <c r="AF407" s="246"/>
      <c r="AG407" s="246"/>
      <c r="AH407" s="246"/>
      <c r="AI407" s="246"/>
      <c r="AJ407" s="246"/>
      <c r="AK407" s="246"/>
      <c r="AL407" s="246"/>
      <c r="AM407" s="246"/>
      <c r="AN407" s="246"/>
      <c r="AO407" s="246"/>
      <c r="AP407" s="246"/>
      <c r="AQ407" s="246"/>
      <c r="AR407" s="246"/>
      <c r="AS407" s="246"/>
      <c r="AT407" s="246"/>
      <c r="AU407" s="246"/>
      <c r="AV407" s="246"/>
      <c r="AW407" s="246"/>
      <c r="AX407" s="246"/>
      <c r="AY407" s="246"/>
      <c r="AZ407" s="246"/>
      <c r="BA407" s="246"/>
      <c r="BB407" s="246"/>
      <c r="BC407" s="246"/>
      <c r="BD407" s="246"/>
      <c r="BE407" s="246"/>
      <c r="BF407" s="246"/>
      <c r="BG407" s="246"/>
      <c r="BH407" s="246"/>
      <c r="BI407" s="246"/>
      <c r="BJ407" s="246"/>
      <c r="BK407" s="246"/>
      <c r="BL407" s="246"/>
      <c r="BM407" s="246"/>
      <c r="BN407" s="247"/>
      <c r="BO407" s="247"/>
      <c r="BP407" s="247"/>
      <c r="BQ407" s="248"/>
      <c r="BR407" s="1"/>
      <c r="BS407" s="1"/>
      <c r="BT407" s="1"/>
      <c r="BU407" s="1"/>
      <c r="BV407" s="1"/>
      <c r="BW407" s="1"/>
      <c r="BX407" s="1"/>
      <c r="BY407" s="1"/>
      <c r="BZ407" s="1"/>
      <c r="CA407" s="1"/>
      <c r="CB407" s="1"/>
      <c r="CC407" s="1"/>
      <c r="CD407" s="1"/>
      <c r="CE407" s="1"/>
      <c r="CF407" s="1"/>
    </row>
    <row r="408" spans="1:84" x14ac:dyDescent="0.25">
      <c r="A408" s="245"/>
      <c r="B408" s="248"/>
      <c r="C408" s="246"/>
      <c r="D408" s="246"/>
      <c r="E408" s="246"/>
      <c r="F408" s="246"/>
      <c r="G408" s="246"/>
      <c r="H408" s="246"/>
      <c r="I408" s="246"/>
      <c r="J408" s="246"/>
      <c r="K408" s="246"/>
      <c r="L408" s="246"/>
      <c r="M408" s="246"/>
      <c r="N408" s="246"/>
      <c r="O408" s="246"/>
      <c r="P408" s="246"/>
      <c r="Q408" s="246"/>
      <c r="R408" s="246"/>
      <c r="S408" s="246"/>
      <c r="T408" s="246"/>
      <c r="U408" s="246"/>
      <c r="V408" s="246"/>
      <c r="W408" s="246"/>
      <c r="X408" s="246"/>
      <c r="Y408" s="246"/>
      <c r="Z408" s="246"/>
      <c r="AA408" s="246"/>
      <c r="AB408" s="246"/>
      <c r="AC408" s="246"/>
      <c r="AD408" s="246"/>
      <c r="AE408" s="246"/>
      <c r="AF408" s="246"/>
      <c r="AG408" s="246"/>
      <c r="AH408" s="246"/>
      <c r="AI408" s="246"/>
      <c r="AJ408" s="246"/>
      <c r="AK408" s="246"/>
      <c r="AL408" s="246"/>
      <c r="AM408" s="246"/>
      <c r="AN408" s="246"/>
      <c r="AO408" s="246"/>
      <c r="AP408" s="246"/>
      <c r="AQ408" s="246"/>
      <c r="AR408" s="246"/>
      <c r="AS408" s="246"/>
      <c r="AT408" s="246"/>
      <c r="AU408" s="246"/>
      <c r="AV408" s="246"/>
      <c r="AW408" s="246"/>
      <c r="AX408" s="246"/>
      <c r="AY408" s="246"/>
      <c r="AZ408" s="246"/>
      <c r="BA408" s="246"/>
      <c r="BB408" s="246"/>
      <c r="BC408" s="246"/>
      <c r="BD408" s="246"/>
      <c r="BE408" s="246"/>
      <c r="BF408" s="246"/>
      <c r="BG408" s="246"/>
      <c r="BH408" s="246"/>
      <c r="BI408" s="246"/>
      <c r="BJ408" s="246"/>
      <c r="BK408" s="246"/>
      <c r="BL408" s="246"/>
      <c r="BM408" s="246"/>
      <c r="BN408" s="247"/>
      <c r="BO408" s="247"/>
      <c r="BP408" s="247"/>
      <c r="BQ408" s="248"/>
      <c r="BR408" s="1"/>
      <c r="BS408" s="1"/>
      <c r="BT408" s="1"/>
      <c r="BU408" s="1"/>
      <c r="BV408" s="1"/>
      <c r="BW408" s="1"/>
      <c r="BX408" s="1"/>
      <c r="BY408" s="1"/>
      <c r="BZ408" s="1"/>
      <c r="CA408" s="1"/>
      <c r="CB408" s="1"/>
      <c r="CC408" s="1"/>
      <c r="CD408" s="1"/>
      <c r="CE408" s="1"/>
      <c r="CF408" s="1"/>
    </row>
    <row r="409" spans="1:84" x14ac:dyDescent="0.25">
      <c r="A409" s="245"/>
      <c r="B409" s="248"/>
      <c r="C409" s="246"/>
      <c r="D409" s="246"/>
      <c r="E409" s="246"/>
      <c r="F409" s="246"/>
      <c r="G409" s="246"/>
      <c r="H409" s="246"/>
      <c r="I409" s="246"/>
      <c r="J409" s="246"/>
      <c r="K409" s="246"/>
      <c r="L409" s="246"/>
      <c r="M409" s="246"/>
      <c r="N409" s="246"/>
      <c r="O409" s="246"/>
      <c r="P409" s="246"/>
      <c r="Q409" s="246"/>
      <c r="R409" s="246"/>
      <c r="S409" s="246"/>
      <c r="T409" s="246"/>
      <c r="U409" s="246"/>
      <c r="V409" s="246"/>
      <c r="W409" s="246"/>
      <c r="X409" s="246"/>
      <c r="Y409" s="246"/>
      <c r="Z409" s="246"/>
      <c r="AA409" s="246"/>
      <c r="AB409" s="246"/>
      <c r="AC409" s="246"/>
      <c r="AD409" s="246"/>
      <c r="AE409" s="246"/>
      <c r="AF409" s="246"/>
      <c r="AG409" s="246"/>
      <c r="AH409" s="246"/>
      <c r="AI409" s="246"/>
      <c r="AJ409" s="246"/>
      <c r="AK409" s="246"/>
      <c r="AL409" s="246"/>
      <c r="AM409" s="246"/>
      <c r="AN409" s="246"/>
      <c r="AO409" s="246"/>
      <c r="AP409" s="246"/>
      <c r="AQ409" s="246"/>
      <c r="AR409" s="246"/>
      <c r="AS409" s="246"/>
      <c r="AT409" s="246"/>
      <c r="AU409" s="246"/>
      <c r="AV409" s="246"/>
      <c r="AW409" s="246"/>
      <c r="AX409" s="246"/>
      <c r="AY409" s="246"/>
      <c r="AZ409" s="246"/>
      <c r="BA409" s="246"/>
      <c r="BB409" s="246"/>
      <c r="BC409" s="246"/>
      <c r="BD409" s="246"/>
      <c r="BE409" s="246"/>
      <c r="BF409" s="246"/>
      <c r="BG409" s="246"/>
      <c r="BH409" s="246"/>
      <c r="BI409" s="246"/>
      <c r="BJ409" s="246"/>
      <c r="BK409" s="246"/>
      <c r="BL409" s="246"/>
      <c r="BM409" s="246"/>
      <c r="BN409" s="247"/>
      <c r="BO409" s="247"/>
      <c r="BP409" s="247"/>
      <c r="BQ409" s="248"/>
      <c r="BR409" s="1"/>
      <c r="BS409" s="1"/>
      <c r="BT409" s="1"/>
      <c r="BU409" s="1"/>
      <c r="BV409" s="1"/>
      <c r="BW409" s="1"/>
      <c r="BX409" s="1"/>
      <c r="BY409" s="1"/>
      <c r="BZ409" s="1"/>
      <c r="CA409" s="1"/>
      <c r="CB409" s="1"/>
      <c r="CC409" s="1"/>
      <c r="CD409" s="1"/>
      <c r="CE409" s="1"/>
      <c r="CF409" s="1"/>
    </row>
    <row r="410" spans="1:84" x14ac:dyDescent="0.25">
      <c r="A410" s="245"/>
      <c r="B410" s="248"/>
      <c r="C410" s="246"/>
      <c r="D410" s="246"/>
      <c r="E410" s="246"/>
      <c r="F410" s="246"/>
      <c r="G410" s="246"/>
      <c r="H410" s="246"/>
      <c r="I410" s="246"/>
      <c r="J410" s="246"/>
      <c r="K410" s="246"/>
      <c r="L410" s="246"/>
      <c r="M410" s="246"/>
      <c r="N410" s="246"/>
      <c r="O410" s="246"/>
      <c r="P410" s="246"/>
      <c r="Q410" s="246"/>
      <c r="R410" s="246"/>
      <c r="S410" s="246"/>
      <c r="T410" s="246"/>
      <c r="U410" s="246"/>
      <c r="V410" s="246"/>
      <c r="W410" s="246"/>
      <c r="X410" s="246"/>
      <c r="Y410" s="246"/>
      <c r="Z410" s="246"/>
      <c r="AA410" s="246"/>
      <c r="AB410" s="246"/>
      <c r="AC410" s="246"/>
      <c r="AD410" s="246"/>
      <c r="AE410" s="246"/>
      <c r="AF410" s="246"/>
      <c r="AG410" s="246"/>
      <c r="AH410" s="246"/>
      <c r="AI410" s="246"/>
      <c r="AJ410" s="246"/>
      <c r="AK410" s="246"/>
      <c r="AL410" s="246"/>
      <c r="AM410" s="246"/>
      <c r="AN410" s="246"/>
      <c r="AO410" s="246"/>
      <c r="AP410" s="246"/>
      <c r="AQ410" s="246"/>
      <c r="AR410" s="246"/>
      <c r="AS410" s="246"/>
      <c r="AT410" s="246"/>
      <c r="AU410" s="246"/>
      <c r="AV410" s="246"/>
      <c r="AW410" s="246"/>
      <c r="AX410" s="246"/>
      <c r="AY410" s="246"/>
      <c r="AZ410" s="246"/>
      <c r="BA410" s="246"/>
      <c r="BB410" s="246"/>
      <c r="BC410" s="246"/>
      <c r="BD410" s="246"/>
      <c r="BE410" s="246"/>
      <c r="BF410" s="246"/>
      <c r="BG410" s="246"/>
      <c r="BH410" s="246"/>
      <c r="BI410" s="246"/>
      <c r="BJ410" s="246"/>
      <c r="BK410" s="246"/>
      <c r="BL410" s="246"/>
      <c r="BM410" s="246"/>
      <c r="BN410" s="247"/>
      <c r="BO410" s="247"/>
      <c r="BP410" s="247"/>
      <c r="BQ410" s="248"/>
      <c r="BR410" s="1"/>
      <c r="BS410" s="1"/>
      <c r="BT410" s="1"/>
      <c r="BU410" s="1"/>
      <c r="BV410" s="1"/>
      <c r="BW410" s="1"/>
      <c r="BX410" s="1"/>
      <c r="BY410" s="1"/>
      <c r="BZ410" s="1"/>
      <c r="CA410" s="1"/>
      <c r="CB410" s="1"/>
      <c r="CC410" s="1"/>
      <c r="CD410" s="1"/>
      <c r="CE410" s="1"/>
      <c r="CF410" s="1"/>
    </row>
    <row r="411" spans="1:84" x14ac:dyDescent="0.25">
      <c r="A411" s="245"/>
      <c r="B411" s="248"/>
      <c r="C411" s="246"/>
      <c r="D411" s="246"/>
      <c r="E411" s="246"/>
      <c r="F411" s="246"/>
      <c r="G411" s="246"/>
      <c r="H411" s="246"/>
      <c r="I411" s="246"/>
      <c r="J411" s="246"/>
      <c r="K411" s="246"/>
      <c r="L411" s="246"/>
      <c r="M411" s="246"/>
      <c r="N411" s="246"/>
      <c r="O411" s="246"/>
      <c r="P411" s="246"/>
      <c r="Q411" s="246"/>
      <c r="R411" s="246"/>
      <c r="S411" s="246"/>
      <c r="T411" s="246"/>
      <c r="U411" s="246"/>
      <c r="V411" s="246"/>
      <c r="W411" s="246"/>
      <c r="X411" s="246"/>
      <c r="Y411" s="246"/>
      <c r="Z411" s="246"/>
      <c r="AA411" s="246"/>
      <c r="AB411" s="246"/>
      <c r="AC411" s="246"/>
      <c r="AD411" s="246"/>
      <c r="AE411" s="246"/>
      <c r="AF411" s="246"/>
      <c r="AG411" s="246"/>
      <c r="AH411" s="246"/>
      <c r="AI411" s="246"/>
      <c r="AJ411" s="246"/>
      <c r="AK411" s="246"/>
      <c r="AL411" s="246"/>
      <c r="AM411" s="246"/>
      <c r="AN411" s="246"/>
      <c r="AO411" s="246"/>
      <c r="AP411" s="246"/>
      <c r="AQ411" s="246"/>
      <c r="AR411" s="246"/>
      <c r="AS411" s="246"/>
      <c r="AT411" s="246"/>
      <c r="AU411" s="246"/>
      <c r="AV411" s="246"/>
      <c r="AW411" s="246"/>
      <c r="AX411" s="246"/>
      <c r="AY411" s="246"/>
      <c r="AZ411" s="246"/>
      <c r="BA411" s="246"/>
      <c r="BB411" s="246"/>
      <c r="BC411" s="246"/>
      <c r="BD411" s="246"/>
      <c r="BE411" s="246"/>
      <c r="BF411" s="246"/>
      <c r="BG411" s="246"/>
      <c r="BH411" s="246"/>
      <c r="BI411" s="246"/>
      <c r="BJ411" s="246"/>
      <c r="BK411" s="246"/>
      <c r="BL411" s="246"/>
      <c r="BM411" s="246"/>
      <c r="BN411" s="247"/>
      <c r="BO411" s="247"/>
      <c r="BP411" s="247"/>
      <c r="BQ411" s="248"/>
      <c r="BR411" s="1"/>
      <c r="BS411" s="1"/>
      <c r="BT411" s="1"/>
      <c r="BU411" s="1"/>
      <c r="BV411" s="1"/>
      <c r="BW411" s="1"/>
      <c r="BX411" s="1"/>
      <c r="BY411" s="1"/>
      <c r="BZ411" s="1"/>
      <c r="CA411" s="1"/>
      <c r="CB411" s="1"/>
      <c r="CC411" s="1"/>
      <c r="CD411" s="1"/>
      <c r="CE411" s="1"/>
      <c r="CF411" s="1"/>
    </row>
    <row r="412" spans="1:84" x14ac:dyDescent="0.25">
      <c r="A412" s="245"/>
      <c r="B412" s="248"/>
      <c r="C412" s="246"/>
      <c r="D412" s="246"/>
      <c r="E412" s="246"/>
      <c r="F412" s="246"/>
      <c r="G412" s="246"/>
      <c r="H412" s="246"/>
      <c r="I412" s="246"/>
      <c r="J412" s="246"/>
      <c r="K412" s="246"/>
      <c r="L412" s="246"/>
      <c r="M412" s="246"/>
      <c r="N412" s="246"/>
      <c r="O412" s="246"/>
      <c r="P412" s="246"/>
      <c r="Q412" s="246"/>
      <c r="R412" s="246"/>
      <c r="S412" s="246"/>
      <c r="T412" s="246"/>
      <c r="U412" s="246"/>
      <c r="V412" s="246"/>
      <c r="W412" s="246"/>
      <c r="X412" s="246"/>
      <c r="Y412" s="246"/>
      <c r="Z412" s="246"/>
      <c r="AA412" s="246"/>
      <c r="AB412" s="246"/>
      <c r="AC412" s="246"/>
      <c r="AD412" s="246"/>
      <c r="AE412" s="246"/>
      <c r="AF412" s="246"/>
      <c r="AG412" s="246"/>
      <c r="AH412" s="246"/>
      <c r="AI412" s="246"/>
      <c r="AJ412" s="246"/>
      <c r="AK412" s="246"/>
      <c r="AL412" s="246"/>
      <c r="AM412" s="246"/>
      <c r="AN412" s="246"/>
      <c r="AO412" s="246"/>
      <c r="AP412" s="246"/>
      <c r="AQ412" s="246"/>
      <c r="AR412" s="246"/>
      <c r="AS412" s="246"/>
      <c r="AT412" s="246"/>
      <c r="AU412" s="246"/>
      <c r="AV412" s="246"/>
      <c r="AW412" s="246"/>
      <c r="AX412" s="246"/>
      <c r="AY412" s="246"/>
      <c r="AZ412" s="246"/>
      <c r="BA412" s="246"/>
      <c r="BB412" s="246"/>
      <c r="BC412" s="246"/>
      <c r="BD412" s="246"/>
      <c r="BE412" s="246"/>
      <c r="BF412" s="246"/>
      <c r="BG412" s="246"/>
      <c r="BH412" s="246"/>
      <c r="BI412" s="246"/>
      <c r="BJ412" s="246"/>
      <c r="BK412" s="246"/>
      <c r="BL412" s="246"/>
      <c r="BM412" s="246"/>
      <c r="BN412" s="247"/>
      <c r="BO412" s="247"/>
      <c r="BP412" s="247"/>
      <c r="BQ412" s="248"/>
      <c r="BR412" s="1"/>
      <c r="BS412" s="1"/>
      <c r="BT412" s="1"/>
      <c r="BU412" s="1"/>
      <c r="BV412" s="1"/>
      <c r="BW412" s="1"/>
      <c r="BX412" s="1"/>
      <c r="BY412" s="1"/>
      <c r="BZ412" s="1"/>
      <c r="CA412" s="1"/>
      <c r="CB412" s="1"/>
      <c r="CC412" s="1"/>
      <c r="CD412" s="1"/>
      <c r="CE412" s="1"/>
      <c r="CF412" s="1"/>
    </row>
    <row r="413" spans="1:84" x14ac:dyDescent="0.25">
      <c r="A413" s="245"/>
      <c r="B413" s="248"/>
      <c r="C413" s="246"/>
      <c r="D413" s="246"/>
      <c r="E413" s="246"/>
      <c r="F413" s="246"/>
      <c r="G413" s="246"/>
      <c r="H413" s="246"/>
      <c r="I413" s="246"/>
      <c r="J413" s="246"/>
      <c r="K413" s="246"/>
      <c r="L413" s="246"/>
      <c r="M413" s="246"/>
      <c r="N413" s="246"/>
      <c r="O413" s="246"/>
      <c r="P413" s="246"/>
      <c r="Q413" s="246"/>
      <c r="R413" s="246"/>
      <c r="S413" s="246"/>
      <c r="T413" s="246"/>
      <c r="U413" s="246"/>
      <c r="V413" s="246"/>
      <c r="W413" s="246"/>
      <c r="X413" s="246"/>
      <c r="Y413" s="246"/>
      <c r="Z413" s="246"/>
      <c r="AA413" s="246"/>
      <c r="AB413" s="246"/>
      <c r="AC413" s="246"/>
      <c r="AD413" s="246"/>
      <c r="AE413" s="246"/>
      <c r="AF413" s="246"/>
      <c r="AG413" s="246"/>
      <c r="AH413" s="246"/>
      <c r="AI413" s="246"/>
      <c r="AJ413" s="246"/>
      <c r="AK413" s="246"/>
      <c r="AL413" s="246"/>
      <c r="AM413" s="246"/>
      <c r="AN413" s="246"/>
      <c r="AO413" s="246"/>
      <c r="AP413" s="246"/>
      <c r="AQ413" s="246"/>
      <c r="AR413" s="246"/>
      <c r="AS413" s="246"/>
      <c r="AT413" s="246"/>
      <c r="AU413" s="246"/>
      <c r="AV413" s="246"/>
      <c r="AW413" s="246"/>
      <c r="AX413" s="246"/>
      <c r="AY413" s="246"/>
      <c r="AZ413" s="246"/>
      <c r="BA413" s="246"/>
      <c r="BB413" s="246"/>
      <c r="BC413" s="246"/>
      <c r="BD413" s="246"/>
      <c r="BE413" s="246"/>
      <c r="BF413" s="246"/>
      <c r="BG413" s="246"/>
      <c r="BH413" s="246"/>
      <c r="BI413" s="246"/>
      <c r="BJ413" s="246"/>
      <c r="BK413" s="246"/>
      <c r="BL413" s="246"/>
      <c r="BM413" s="246"/>
      <c r="BN413" s="247"/>
      <c r="BO413" s="247"/>
      <c r="BP413" s="247"/>
      <c r="BQ413" s="248"/>
      <c r="BR413" s="1"/>
      <c r="BS413" s="1"/>
      <c r="BT413" s="1"/>
      <c r="BU413" s="1"/>
      <c r="BV413" s="1"/>
      <c r="BW413" s="1"/>
      <c r="BX413" s="1"/>
      <c r="BY413" s="1"/>
      <c r="BZ413" s="1"/>
      <c r="CA413" s="1"/>
      <c r="CB413" s="1"/>
      <c r="CC413" s="1"/>
      <c r="CD413" s="1"/>
      <c r="CE413" s="1"/>
      <c r="CF413" s="1"/>
    </row>
    <row r="414" spans="1:84" x14ac:dyDescent="0.25">
      <c r="A414" s="245"/>
      <c r="B414" s="248"/>
      <c r="C414" s="246"/>
      <c r="D414" s="246"/>
      <c r="E414" s="246"/>
      <c r="F414" s="246"/>
      <c r="G414" s="246"/>
      <c r="H414" s="246"/>
      <c r="I414" s="246"/>
      <c r="J414" s="246"/>
      <c r="K414" s="246"/>
      <c r="L414" s="246"/>
      <c r="M414" s="246"/>
      <c r="N414" s="246"/>
      <c r="O414" s="246"/>
      <c r="P414" s="246"/>
      <c r="Q414" s="246"/>
      <c r="R414" s="246"/>
      <c r="S414" s="246"/>
      <c r="T414" s="246"/>
      <c r="U414" s="246"/>
      <c r="V414" s="246"/>
      <c r="W414" s="246"/>
      <c r="X414" s="246"/>
      <c r="Y414" s="246"/>
      <c r="Z414" s="246"/>
      <c r="AA414" s="246"/>
      <c r="AB414" s="246"/>
      <c r="AC414" s="246"/>
      <c r="AD414" s="246"/>
      <c r="AE414" s="246"/>
      <c r="AF414" s="246"/>
      <c r="AG414" s="246"/>
      <c r="AH414" s="246"/>
      <c r="AI414" s="246"/>
      <c r="AJ414" s="246"/>
      <c r="AK414" s="246"/>
      <c r="AL414" s="246"/>
      <c r="AM414" s="246"/>
      <c r="AN414" s="246"/>
      <c r="AO414" s="246"/>
      <c r="AP414" s="246"/>
      <c r="AQ414" s="246"/>
      <c r="AR414" s="246"/>
      <c r="AS414" s="246"/>
      <c r="AT414" s="246"/>
      <c r="AU414" s="246"/>
      <c r="AV414" s="246"/>
      <c r="AW414" s="246"/>
      <c r="AX414" s="246"/>
      <c r="AY414" s="246"/>
      <c r="AZ414" s="246"/>
      <c r="BA414" s="246"/>
      <c r="BB414" s="246"/>
      <c r="BC414" s="246"/>
      <c r="BD414" s="246"/>
      <c r="BE414" s="246"/>
      <c r="BF414" s="246"/>
      <c r="BG414" s="246"/>
      <c r="BH414" s="246"/>
      <c r="BI414" s="246"/>
      <c r="BJ414" s="246"/>
      <c r="BK414" s="246"/>
      <c r="BL414" s="246"/>
      <c r="BM414" s="246"/>
      <c r="BN414" s="247"/>
      <c r="BO414" s="247"/>
      <c r="BP414" s="247"/>
      <c r="BQ414" s="248"/>
      <c r="BR414" s="1"/>
      <c r="BS414" s="1"/>
      <c r="BT414" s="1"/>
      <c r="BU414" s="1"/>
      <c r="BV414" s="1"/>
      <c r="BW414" s="1"/>
      <c r="BX414" s="1"/>
      <c r="BY414" s="1"/>
      <c r="BZ414" s="1"/>
      <c r="CA414" s="1"/>
      <c r="CB414" s="1"/>
      <c r="CC414" s="1"/>
      <c r="CD414" s="1"/>
      <c r="CE414" s="1"/>
      <c r="CF414" s="1"/>
    </row>
    <row r="415" spans="1:84" x14ac:dyDescent="0.25">
      <c r="A415" s="245"/>
      <c r="B415" s="248"/>
      <c r="C415" s="246"/>
      <c r="D415" s="246"/>
      <c r="E415" s="246"/>
      <c r="F415" s="246"/>
      <c r="G415" s="246"/>
      <c r="H415" s="246"/>
      <c r="I415" s="246"/>
      <c r="J415" s="246"/>
      <c r="K415" s="246"/>
      <c r="L415" s="246"/>
      <c r="M415" s="246"/>
      <c r="N415" s="246"/>
      <c r="O415" s="246"/>
      <c r="P415" s="246"/>
      <c r="Q415" s="246"/>
      <c r="R415" s="246"/>
      <c r="S415" s="246"/>
      <c r="T415" s="246"/>
      <c r="U415" s="246"/>
      <c r="V415" s="246"/>
      <c r="W415" s="246"/>
      <c r="X415" s="246"/>
      <c r="Y415" s="246"/>
      <c r="Z415" s="246"/>
      <c r="AA415" s="246"/>
      <c r="AB415" s="246"/>
      <c r="AC415" s="246"/>
      <c r="AD415" s="246"/>
      <c r="AE415" s="246"/>
      <c r="AF415" s="246"/>
      <c r="AG415" s="246"/>
      <c r="AH415" s="246"/>
      <c r="AI415" s="246"/>
      <c r="AJ415" s="246"/>
      <c r="AK415" s="246"/>
      <c r="AL415" s="246"/>
      <c r="AM415" s="246"/>
      <c r="AN415" s="246"/>
      <c r="AO415" s="246"/>
      <c r="AP415" s="246"/>
      <c r="AQ415" s="246"/>
      <c r="AR415" s="246"/>
      <c r="AS415" s="246"/>
      <c r="AT415" s="246"/>
      <c r="AU415" s="246"/>
      <c r="AV415" s="246"/>
      <c r="AW415" s="246"/>
      <c r="AX415" s="246"/>
      <c r="AY415" s="246"/>
      <c r="AZ415" s="246"/>
      <c r="BA415" s="246"/>
      <c r="BB415" s="246"/>
      <c r="BC415" s="246"/>
      <c r="BD415" s="246"/>
      <c r="BE415" s="246"/>
      <c r="BF415" s="246"/>
      <c r="BG415" s="246"/>
      <c r="BH415" s="246"/>
      <c r="BI415" s="246"/>
      <c r="BJ415" s="246"/>
      <c r="BK415" s="246"/>
      <c r="BL415" s="246"/>
      <c r="BM415" s="246"/>
      <c r="BN415" s="247"/>
      <c r="BO415" s="247"/>
      <c r="BP415" s="247"/>
      <c r="BQ415" s="248"/>
      <c r="BR415" s="1"/>
      <c r="BS415" s="1"/>
      <c r="BT415" s="1"/>
      <c r="BU415" s="1"/>
      <c r="BV415" s="1"/>
      <c r="BW415" s="1"/>
      <c r="BX415" s="1"/>
      <c r="BY415" s="1"/>
      <c r="BZ415" s="1"/>
      <c r="CA415" s="1"/>
      <c r="CB415" s="1"/>
      <c r="CC415" s="1"/>
      <c r="CD415" s="1"/>
      <c r="CE415" s="1"/>
      <c r="CF415" s="1"/>
    </row>
    <row r="416" spans="1:84" x14ac:dyDescent="0.25">
      <c r="A416" s="245"/>
      <c r="B416" s="248"/>
      <c r="C416" s="246"/>
      <c r="D416" s="246"/>
      <c r="E416" s="246"/>
      <c r="F416" s="246"/>
      <c r="G416" s="246"/>
      <c r="H416" s="246"/>
      <c r="I416" s="246"/>
      <c r="J416" s="246"/>
      <c r="K416" s="246"/>
      <c r="L416" s="246"/>
      <c r="M416" s="246"/>
      <c r="N416" s="246"/>
      <c r="O416" s="246"/>
      <c r="P416" s="246"/>
      <c r="Q416" s="246"/>
      <c r="R416" s="246"/>
      <c r="S416" s="246"/>
      <c r="T416" s="246"/>
      <c r="U416" s="246"/>
      <c r="V416" s="246"/>
      <c r="W416" s="246"/>
      <c r="X416" s="246"/>
      <c r="Y416" s="246"/>
      <c r="Z416" s="246"/>
      <c r="AA416" s="246"/>
      <c r="AB416" s="246"/>
      <c r="AC416" s="246"/>
      <c r="AD416" s="246"/>
      <c r="AE416" s="246"/>
      <c r="AF416" s="246"/>
      <c r="AG416" s="246"/>
      <c r="AH416" s="246"/>
      <c r="AI416" s="246"/>
      <c r="AJ416" s="246"/>
      <c r="AK416" s="246"/>
      <c r="AL416" s="246"/>
      <c r="AM416" s="246"/>
      <c r="AN416" s="246"/>
      <c r="AO416" s="246"/>
      <c r="AP416" s="246"/>
      <c r="AQ416" s="246"/>
      <c r="AR416" s="246"/>
      <c r="AS416" s="246"/>
      <c r="AT416" s="246"/>
      <c r="AU416" s="246"/>
      <c r="AV416" s="246"/>
      <c r="AW416" s="246"/>
      <c r="AX416" s="246"/>
      <c r="AY416" s="246"/>
      <c r="AZ416" s="246"/>
      <c r="BA416" s="246"/>
      <c r="BB416" s="246"/>
      <c r="BC416" s="246"/>
      <c r="BD416" s="246"/>
      <c r="BE416" s="246"/>
      <c r="BF416" s="246"/>
      <c r="BG416" s="246"/>
      <c r="BH416" s="246"/>
      <c r="BI416" s="246"/>
      <c r="BJ416" s="246"/>
      <c r="BK416" s="246"/>
      <c r="BL416" s="246"/>
      <c r="BM416" s="246"/>
      <c r="BN416" s="247"/>
      <c r="BO416" s="247"/>
      <c r="BP416" s="247"/>
      <c r="BQ416" s="248"/>
      <c r="BR416" s="1"/>
      <c r="BS416" s="1"/>
      <c r="BT416" s="1"/>
      <c r="BU416" s="1"/>
      <c r="BV416" s="1"/>
      <c r="BW416" s="1"/>
      <c r="BX416" s="1"/>
      <c r="BY416" s="1"/>
      <c r="BZ416" s="1"/>
      <c r="CA416" s="1"/>
      <c r="CB416" s="1"/>
      <c r="CC416" s="1"/>
      <c r="CD416" s="1"/>
      <c r="CE416" s="1"/>
      <c r="CF416" s="1"/>
    </row>
    <row r="417" spans="1:84" x14ac:dyDescent="0.25">
      <c r="A417" s="245"/>
      <c r="B417" s="248"/>
      <c r="C417" s="246"/>
      <c r="D417" s="246"/>
      <c r="E417" s="246"/>
      <c r="F417" s="246"/>
      <c r="G417" s="246"/>
      <c r="H417" s="246"/>
      <c r="I417" s="246"/>
      <c r="J417" s="246"/>
      <c r="K417" s="246"/>
      <c r="L417" s="246"/>
      <c r="M417" s="246"/>
      <c r="N417" s="246"/>
      <c r="O417" s="246"/>
      <c r="P417" s="246"/>
      <c r="Q417" s="246"/>
      <c r="R417" s="246"/>
      <c r="S417" s="246"/>
      <c r="T417" s="246"/>
      <c r="U417" s="246"/>
      <c r="V417" s="246"/>
      <c r="W417" s="246"/>
      <c r="X417" s="246"/>
      <c r="Y417" s="246"/>
      <c r="Z417" s="246"/>
      <c r="AA417" s="246"/>
      <c r="AB417" s="246"/>
      <c r="AC417" s="246"/>
      <c r="AD417" s="246"/>
      <c r="AE417" s="246"/>
      <c r="AF417" s="246"/>
      <c r="AG417" s="246"/>
      <c r="AH417" s="246"/>
      <c r="AI417" s="246"/>
      <c r="AJ417" s="246"/>
      <c r="AK417" s="246"/>
      <c r="AL417" s="246"/>
      <c r="AM417" s="246"/>
      <c r="AN417" s="246"/>
      <c r="AO417" s="246"/>
      <c r="AP417" s="246"/>
      <c r="AQ417" s="246"/>
      <c r="AR417" s="246"/>
      <c r="AS417" s="246"/>
      <c r="AT417" s="246"/>
      <c r="AU417" s="246"/>
      <c r="AV417" s="246"/>
      <c r="AW417" s="246"/>
      <c r="AX417" s="246"/>
      <c r="AY417" s="246"/>
      <c r="AZ417" s="246"/>
      <c r="BA417" s="246"/>
      <c r="BB417" s="246"/>
      <c r="BC417" s="246"/>
      <c r="BD417" s="246"/>
      <c r="BE417" s="246"/>
      <c r="BF417" s="246"/>
      <c r="BG417" s="246"/>
      <c r="BH417" s="246"/>
      <c r="BI417" s="246"/>
      <c r="BJ417" s="246"/>
      <c r="BK417" s="246"/>
      <c r="BL417" s="246"/>
      <c r="BM417" s="246"/>
      <c r="BN417" s="247"/>
      <c r="BO417" s="247"/>
      <c r="BP417" s="247"/>
      <c r="BQ417" s="248"/>
      <c r="BR417" s="1"/>
      <c r="BS417" s="1"/>
      <c r="BT417" s="1"/>
      <c r="BU417" s="1"/>
      <c r="BV417" s="1"/>
      <c r="BW417" s="1"/>
      <c r="BX417" s="1"/>
      <c r="BY417" s="1"/>
      <c r="BZ417" s="1"/>
      <c r="CA417" s="1"/>
      <c r="CB417" s="1"/>
      <c r="CC417" s="1"/>
      <c r="CD417" s="1"/>
      <c r="CE417" s="1"/>
      <c r="CF417" s="1"/>
    </row>
    <row r="418" spans="1:84" x14ac:dyDescent="0.25">
      <c r="A418" s="245"/>
      <c r="B418" s="248"/>
      <c r="C418" s="246"/>
      <c r="D418" s="246"/>
      <c r="E418" s="246"/>
      <c r="F418" s="246"/>
      <c r="G418" s="246"/>
      <c r="H418" s="246"/>
      <c r="I418" s="246"/>
      <c r="J418" s="246"/>
      <c r="K418" s="246"/>
      <c r="L418" s="246"/>
      <c r="M418" s="246"/>
      <c r="N418" s="246"/>
      <c r="O418" s="246"/>
      <c r="P418" s="246"/>
      <c r="Q418" s="246"/>
      <c r="R418" s="246"/>
      <c r="S418" s="246"/>
      <c r="T418" s="246"/>
      <c r="U418" s="246"/>
      <c r="V418" s="246"/>
      <c r="W418" s="246"/>
      <c r="X418" s="246"/>
      <c r="Y418" s="246"/>
      <c r="Z418" s="246"/>
      <c r="AA418" s="246"/>
      <c r="AB418" s="246"/>
      <c r="AC418" s="246"/>
      <c r="AD418" s="246"/>
      <c r="AE418" s="246"/>
      <c r="AF418" s="246"/>
      <c r="AG418" s="246"/>
      <c r="AH418" s="246"/>
      <c r="AI418" s="246"/>
      <c r="AJ418" s="246"/>
      <c r="AK418" s="246"/>
      <c r="AL418" s="246"/>
      <c r="AM418" s="246"/>
      <c r="AN418" s="246"/>
      <c r="AO418" s="246"/>
      <c r="AP418" s="246"/>
      <c r="AQ418" s="246"/>
      <c r="AR418" s="246"/>
      <c r="AS418" s="246"/>
      <c r="AT418" s="246"/>
      <c r="AU418" s="246"/>
      <c r="AV418" s="246"/>
      <c r="AW418" s="246"/>
      <c r="AX418" s="246"/>
      <c r="AY418" s="246"/>
      <c r="AZ418" s="246"/>
      <c r="BA418" s="246"/>
      <c r="BB418" s="246"/>
      <c r="BC418" s="246"/>
      <c r="BD418" s="246"/>
      <c r="BE418" s="246"/>
      <c r="BF418" s="246"/>
      <c r="BG418" s="246"/>
      <c r="BH418" s="246"/>
      <c r="BI418" s="246"/>
      <c r="BJ418" s="246"/>
      <c r="BK418" s="246"/>
      <c r="BL418" s="246"/>
      <c r="BM418" s="246"/>
      <c r="BN418" s="247"/>
      <c r="BO418" s="247"/>
      <c r="BP418" s="247"/>
      <c r="BQ418" s="248"/>
      <c r="BR418" s="1"/>
      <c r="BS418" s="1"/>
      <c r="BT418" s="1"/>
      <c r="BU418" s="1"/>
      <c r="BV418" s="1"/>
      <c r="BW418" s="1"/>
      <c r="BX418" s="1"/>
      <c r="BY418" s="1"/>
      <c r="BZ418" s="1"/>
      <c r="CA418" s="1"/>
      <c r="CB418" s="1"/>
      <c r="CC418" s="1"/>
      <c r="CD418" s="1"/>
      <c r="CE418" s="1"/>
      <c r="CF418" s="1"/>
    </row>
    <row r="419" spans="1:84" x14ac:dyDescent="0.25">
      <c r="A419" s="245"/>
      <c r="B419" s="248"/>
      <c r="C419" s="246"/>
      <c r="D419" s="246"/>
      <c r="E419" s="246"/>
      <c r="F419" s="246"/>
      <c r="G419" s="246"/>
      <c r="H419" s="246"/>
      <c r="I419" s="246"/>
      <c r="J419" s="246"/>
      <c r="K419" s="246"/>
      <c r="L419" s="246"/>
      <c r="M419" s="246"/>
      <c r="N419" s="246"/>
      <c r="O419" s="246"/>
      <c r="P419" s="246"/>
      <c r="Q419" s="246"/>
      <c r="R419" s="246"/>
      <c r="S419" s="246"/>
      <c r="T419" s="246"/>
      <c r="U419" s="246"/>
      <c r="V419" s="246"/>
      <c r="W419" s="246"/>
      <c r="X419" s="246"/>
      <c r="Y419" s="246"/>
      <c r="Z419" s="246"/>
      <c r="AA419" s="246"/>
      <c r="AB419" s="246"/>
      <c r="AC419" s="246"/>
      <c r="AD419" s="246"/>
      <c r="AE419" s="246"/>
      <c r="AF419" s="246"/>
      <c r="AG419" s="246"/>
      <c r="AH419" s="246"/>
      <c r="AI419" s="246"/>
      <c r="AJ419" s="246"/>
      <c r="AK419" s="246"/>
      <c r="AL419" s="246"/>
      <c r="AM419" s="246"/>
      <c r="AN419" s="246"/>
      <c r="AO419" s="246"/>
      <c r="AP419" s="246"/>
      <c r="AQ419" s="246"/>
      <c r="AR419" s="246"/>
      <c r="AS419" s="246"/>
      <c r="AT419" s="246"/>
      <c r="AU419" s="246"/>
      <c r="AV419" s="246"/>
      <c r="AW419" s="246"/>
      <c r="AX419" s="246"/>
      <c r="AY419" s="246"/>
      <c r="AZ419" s="246"/>
      <c r="BA419" s="246"/>
      <c r="BB419" s="246"/>
      <c r="BC419" s="246"/>
      <c r="BD419" s="246"/>
      <c r="BE419" s="246"/>
      <c r="BF419" s="246"/>
      <c r="BG419" s="246"/>
      <c r="BH419" s="246"/>
      <c r="BI419" s="246"/>
      <c r="BJ419" s="246"/>
      <c r="BK419" s="246"/>
      <c r="BL419" s="246"/>
      <c r="BM419" s="246"/>
      <c r="BN419" s="247"/>
      <c r="BO419" s="247"/>
      <c r="BP419" s="247"/>
      <c r="BQ419" s="248"/>
      <c r="BR419" s="1"/>
      <c r="BS419" s="1"/>
      <c r="BT419" s="1"/>
      <c r="BU419" s="1"/>
      <c r="BV419" s="1"/>
      <c r="BW419" s="1"/>
      <c r="BX419" s="1"/>
      <c r="BY419" s="1"/>
      <c r="BZ419" s="1"/>
      <c r="CA419" s="1"/>
      <c r="CB419" s="1"/>
      <c r="CC419" s="1"/>
      <c r="CD419" s="1"/>
      <c r="CE419" s="1"/>
      <c r="CF419" s="1"/>
    </row>
    <row r="420" spans="1:84" x14ac:dyDescent="0.25">
      <c r="A420" s="245"/>
      <c r="B420" s="248"/>
      <c r="C420" s="246"/>
      <c r="D420" s="246"/>
      <c r="E420" s="246"/>
      <c r="F420" s="246"/>
      <c r="G420" s="246"/>
      <c r="H420" s="246"/>
      <c r="I420" s="246"/>
      <c r="J420" s="246"/>
      <c r="K420" s="246"/>
      <c r="L420" s="246"/>
      <c r="M420" s="246"/>
      <c r="N420" s="246"/>
      <c r="O420" s="246"/>
      <c r="P420" s="246"/>
      <c r="Q420" s="246"/>
      <c r="R420" s="246"/>
      <c r="S420" s="246"/>
      <c r="T420" s="246"/>
      <c r="U420" s="246"/>
      <c r="V420" s="246"/>
      <c r="W420" s="246"/>
      <c r="X420" s="246"/>
      <c r="Y420" s="246"/>
      <c r="Z420" s="246"/>
      <c r="AA420" s="246"/>
      <c r="AB420" s="246"/>
      <c r="AC420" s="246"/>
      <c r="AD420" s="246"/>
      <c r="AE420" s="246"/>
      <c r="AF420" s="246"/>
      <c r="AG420" s="246"/>
      <c r="AH420" s="246"/>
      <c r="AI420" s="246"/>
      <c r="AJ420" s="246"/>
      <c r="AK420" s="246"/>
      <c r="AL420" s="246"/>
      <c r="AM420" s="246"/>
      <c r="AN420" s="246"/>
      <c r="AO420" s="246"/>
      <c r="AP420" s="246"/>
      <c r="AQ420" s="246"/>
      <c r="AR420" s="246"/>
      <c r="AS420" s="246"/>
      <c r="AT420" s="246"/>
      <c r="AU420" s="246"/>
      <c r="AV420" s="246"/>
      <c r="AW420" s="246"/>
      <c r="AX420" s="246"/>
      <c r="AY420" s="246"/>
      <c r="AZ420" s="246"/>
      <c r="BA420" s="246"/>
      <c r="BB420" s="246"/>
      <c r="BC420" s="246"/>
      <c r="BD420" s="246"/>
      <c r="BE420" s="246"/>
      <c r="BF420" s="246"/>
      <c r="BG420" s="246"/>
      <c r="BH420" s="246"/>
      <c r="BI420" s="246"/>
      <c r="BJ420" s="246"/>
      <c r="BK420" s="246"/>
      <c r="BL420" s="246"/>
      <c r="BM420" s="246"/>
      <c r="BN420" s="247"/>
      <c r="BO420" s="247"/>
      <c r="BP420" s="247"/>
      <c r="BQ420" s="248"/>
      <c r="BR420" s="1"/>
      <c r="BS420" s="1"/>
      <c r="BT420" s="1"/>
      <c r="BU420" s="1"/>
      <c r="BV420" s="1"/>
      <c r="BW420" s="1"/>
      <c r="BX420" s="1"/>
      <c r="BY420" s="1"/>
      <c r="BZ420" s="1"/>
      <c r="CA420" s="1"/>
      <c r="CB420" s="1"/>
      <c r="CC420" s="1"/>
      <c r="CD420" s="1"/>
      <c r="CE420" s="1"/>
      <c r="CF420" s="1"/>
    </row>
    <row r="421" spans="1:84" x14ac:dyDescent="0.25">
      <c r="A421" s="245"/>
      <c r="B421" s="248"/>
      <c r="C421" s="246"/>
      <c r="D421" s="246"/>
      <c r="E421" s="246"/>
      <c r="F421" s="246"/>
      <c r="G421" s="246"/>
      <c r="H421" s="246"/>
      <c r="I421" s="246"/>
      <c r="J421" s="246"/>
      <c r="K421" s="246"/>
      <c r="L421" s="246"/>
      <c r="M421" s="246"/>
      <c r="N421" s="246"/>
      <c r="O421" s="246"/>
      <c r="P421" s="246"/>
      <c r="Q421" s="246"/>
      <c r="R421" s="246"/>
      <c r="S421" s="246"/>
      <c r="T421" s="246"/>
      <c r="U421" s="246"/>
      <c r="V421" s="246"/>
      <c r="W421" s="246"/>
      <c r="X421" s="246"/>
      <c r="Y421" s="246"/>
      <c r="Z421" s="246"/>
      <c r="AA421" s="246"/>
      <c r="AB421" s="246"/>
      <c r="AC421" s="246"/>
      <c r="AD421" s="246"/>
      <c r="AE421" s="246"/>
      <c r="AF421" s="246"/>
      <c r="AG421" s="246"/>
      <c r="AH421" s="246"/>
      <c r="AI421" s="246"/>
      <c r="AJ421" s="246"/>
      <c r="AK421" s="246"/>
      <c r="AL421" s="246"/>
      <c r="AM421" s="246"/>
      <c r="AN421" s="246"/>
      <c r="AO421" s="246"/>
      <c r="AP421" s="246"/>
      <c r="AQ421" s="246"/>
      <c r="AR421" s="246"/>
      <c r="AS421" s="246"/>
      <c r="AT421" s="246"/>
      <c r="AU421" s="246"/>
      <c r="AV421" s="246"/>
      <c r="AW421" s="246"/>
      <c r="AX421" s="246"/>
      <c r="AY421" s="246"/>
      <c r="AZ421" s="246"/>
      <c r="BA421" s="246"/>
      <c r="BB421" s="246"/>
      <c r="BC421" s="246"/>
      <c r="BD421" s="246"/>
      <c r="BE421" s="246"/>
      <c r="BF421" s="246"/>
      <c r="BG421" s="246"/>
      <c r="BH421" s="246"/>
      <c r="BI421" s="246"/>
      <c r="BJ421" s="246"/>
      <c r="BK421" s="246"/>
      <c r="BL421" s="246"/>
      <c r="BM421" s="246"/>
      <c r="BN421" s="247"/>
      <c r="BO421" s="247"/>
      <c r="BP421" s="247"/>
      <c r="BQ421" s="248"/>
      <c r="BR421" s="1"/>
      <c r="BS421" s="1"/>
      <c r="BT421" s="1"/>
      <c r="BU421" s="1"/>
      <c r="BV421" s="1"/>
      <c r="BW421" s="1"/>
      <c r="BX421" s="1"/>
      <c r="BY421" s="1"/>
      <c r="BZ421" s="1"/>
      <c r="CA421" s="1"/>
      <c r="CB421" s="1"/>
      <c r="CC421" s="1"/>
      <c r="CD421" s="1"/>
      <c r="CE421" s="1"/>
      <c r="CF421" s="1"/>
    </row>
    <row r="422" spans="1:84" x14ac:dyDescent="0.25">
      <c r="A422" s="245"/>
      <c r="B422" s="248"/>
      <c r="C422" s="246"/>
      <c r="D422" s="246"/>
      <c r="E422" s="246"/>
      <c r="F422" s="246"/>
      <c r="G422" s="246"/>
      <c r="H422" s="246"/>
      <c r="I422" s="246"/>
      <c r="J422" s="246"/>
      <c r="K422" s="246"/>
      <c r="L422" s="246"/>
      <c r="M422" s="246"/>
      <c r="N422" s="246"/>
      <c r="O422" s="246"/>
      <c r="P422" s="246"/>
      <c r="Q422" s="246"/>
      <c r="R422" s="246"/>
      <c r="S422" s="246"/>
      <c r="T422" s="246"/>
      <c r="U422" s="246"/>
      <c r="V422" s="246"/>
      <c r="W422" s="246"/>
      <c r="X422" s="246"/>
      <c r="Y422" s="246"/>
      <c r="Z422" s="246"/>
      <c r="AA422" s="246"/>
      <c r="AB422" s="246"/>
      <c r="AC422" s="246"/>
      <c r="AD422" s="246"/>
      <c r="AE422" s="246"/>
      <c r="AF422" s="246"/>
      <c r="AG422" s="246"/>
      <c r="AH422" s="246"/>
      <c r="AI422" s="246"/>
      <c r="AJ422" s="246"/>
      <c r="AK422" s="246"/>
      <c r="AL422" s="246"/>
      <c r="AM422" s="246"/>
      <c r="AN422" s="246"/>
      <c r="AO422" s="246"/>
      <c r="AP422" s="246"/>
      <c r="AQ422" s="246"/>
      <c r="AR422" s="246"/>
      <c r="AS422" s="246"/>
      <c r="AT422" s="246"/>
      <c r="AU422" s="246"/>
      <c r="AV422" s="246"/>
      <c r="AW422" s="246"/>
      <c r="AX422" s="246"/>
      <c r="AY422" s="246"/>
      <c r="AZ422" s="246"/>
      <c r="BA422" s="246"/>
      <c r="BB422" s="246"/>
      <c r="BC422" s="246"/>
      <c r="BD422" s="246"/>
      <c r="BE422" s="246"/>
      <c r="BF422" s="246"/>
      <c r="BG422" s="246"/>
      <c r="BH422" s="246"/>
      <c r="BI422" s="246"/>
      <c r="BJ422" s="246"/>
      <c r="BK422" s="246"/>
      <c r="BL422" s="246"/>
      <c r="BM422" s="246"/>
      <c r="BN422" s="247"/>
      <c r="BO422" s="247"/>
      <c r="BP422" s="247"/>
      <c r="BQ422" s="248"/>
      <c r="BR422" s="1"/>
      <c r="BS422" s="1"/>
      <c r="BT422" s="1"/>
      <c r="BU422" s="1"/>
      <c r="BV422" s="1"/>
      <c r="BW422" s="1"/>
      <c r="BX422" s="1"/>
      <c r="BY422" s="1"/>
      <c r="BZ422" s="1"/>
      <c r="CA422" s="1"/>
      <c r="CB422" s="1"/>
      <c r="CC422" s="1"/>
      <c r="CD422" s="1"/>
      <c r="CE422" s="1"/>
      <c r="CF422" s="1"/>
    </row>
    <row r="423" spans="1:84" x14ac:dyDescent="0.25">
      <c r="A423" s="245"/>
      <c r="B423" s="248"/>
      <c r="C423" s="246"/>
      <c r="D423" s="246"/>
      <c r="E423" s="246"/>
      <c r="F423" s="246"/>
      <c r="G423" s="246"/>
      <c r="H423" s="246"/>
      <c r="I423" s="246"/>
      <c r="J423" s="246"/>
      <c r="K423" s="246"/>
      <c r="L423" s="246"/>
      <c r="M423" s="246"/>
      <c r="N423" s="246"/>
      <c r="O423" s="246"/>
      <c r="P423" s="246"/>
      <c r="Q423" s="246"/>
      <c r="R423" s="246"/>
      <c r="S423" s="246"/>
      <c r="T423" s="246"/>
      <c r="U423" s="246"/>
      <c r="V423" s="246"/>
      <c r="W423" s="246"/>
      <c r="X423" s="246"/>
      <c r="Y423" s="246"/>
      <c r="Z423" s="246"/>
      <c r="AA423" s="246"/>
      <c r="AB423" s="246"/>
      <c r="AC423" s="246"/>
      <c r="AD423" s="246"/>
      <c r="AE423" s="246"/>
      <c r="AF423" s="246"/>
      <c r="AG423" s="246"/>
      <c r="AH423" s="246"/>
      <c r="AI423" s="246"/>
      <c r="AJ423" s="246"/>
      <c r="AK423" s="246"/>
      <c r="AL423" s="246"/>
      <c r="AM423" s="246"/>
      <c r="AN423" s="246"/>
      <c r="AO423" s="246"/>
      <c r="AP423" s="246"/>
      <c r="AQ423" s="246"/>
      <c r="AR423" s="246"/>
      <c r="AS423" s="246"/>
      <c r="AT423" s="246"/>
      <c r="AU423" s="246"/>
      <c r="AV423" s="246"/>
      <c r="AW423" s="246"/>
      <c r="AX423" s="246"/>
      <c r="AY423" s="246"/>
      <c r="AZ423" s="246"/>
      <c r="BA423" s="246"/>
      <c r="BB423" s="246"/>
      <c r="BC423" s="246"/>
      <c r="BD423" s="246"/>
      <c r="BE423" s="246"/>
      <c r="BF423" s="246"/>
      <c r="BG423" s="246"/>
      <c r="BH423" s="246"/>
      <c r="BI423" s="246"/>
      <c r="BJ423" s="246"/>
      <c r="BK423" s="246"/>
      <c r="BL423" s="246"/>
      <c r="BM423" s="246"/>
      <c r="BN423" s="247"/>
      <c r="BO423" s="247"/>
      <c r="BP423" s="247"/>
      <c r="BQ423" s="248"/>
      <c r="BR423" s="1"/>
      <c r="BS423" s="1"/>
      <c r="BT423" s="1"/>
      <c r="BU423" s="1"/>
      <c r="BV423" s="1"/>
      <c r="BW423" s="1"/>
      <c r="BX423" s="1"/>
      <c r="BY423" s="1"/>
      <c r="BZ423" s="1"/>
      <c r="CA423" s="1"/>
      <c r="CB423" s="1"/>
      <c r="CC423" s="1"/>
      <c r="CD423" s="1"/>
      <c r="CE423" s="1"/>
      <c r="CF423" s="1"/>
    </row>
    <row r="424" spans="1:84" x14ac:dyDescent="0.25">
      <c r="A424" s="245"/>
      <c r="B424" s="248"/>
      <c r="C424" s="246"/>
      <c r="D424" s="246"/>
      <c r="E424" s="246"/>
      <c r="F424" s="246"/>
      <c r="G424" s="246"/>
      <c r="H424" s="246"/>
      <c r="I424" s="246"/>
      <c r="J424" s="246"/>
      <c r="K424" s="246"/>
      <c r="L424" s="246"/>
      <c r="M424" s="246"/>
      <c r="N424" s="246"/>
      <c r="O424" s="246"/>
      <c r="P424" s="246"/>
      <c r="Q424" s="246"/>
      <c r="R424" s="246"/>
      <c r="S424" s="246"/>
      <c r="T424" s="246"/>
      <c r="U424" s="246"/>
      <c r="V424" s="246"/>
      <c r="W424" s="246"/>
      <c r="X424" s="246"/>
      <c r="Y424" s="246"/>
      <c r="Z424" s="246"/>
      <c r="AA424" s="246"/>
      <c r="AB424" s="246"/>
      <c r="AC424" s="246"/>
      <c r="AD424" s="246"/>
      <c r="AE424" s="246"/>
      <c r="AF424" s="246"/>
      <c r="AG424" s="246"/>
      <c r="AH424" s="246"/>
      <c r="AI424" s="246"/>
      <c r="AJ424" s="246"/>
      <c r="AK424" s="246"/>
      <c r="AL424" s="246"/>
      <c r="AM424" s="246"/>
      <c r="AN424" s="246"/>
      <c r="AO424" s="246"/>
      <c r="AP424" s="246"/>
      <c r="AQ424" s="246"/>
      <c r="AR424" s="246"/>
      <c r="AS424" s="246"/>
      <c r="AT424" s="246"/>
      <c r="AU424" s="246"/>
      <c r="AV424" s="246"/>
      <c r="AW424" s="246"/>
      <c r="AX424" s="246"/>
      <c r="AY424" s="246"/>
      <c r="AZ424" s="246"/>
      <c r="BA424" s="246"/>
      <c r="BB424" s="246"/>
      <c r="BC424" s="246"/>
      <c r="BD424" s="246"/>
      <c r="BE424" s="246"/>
      <c r="BF424" s="246"/>
      <c r="BG424" s="246"/>
      <c r="BH424" s="246"/>
      <c r="BI424" s="246"/>
      <c r="BJ424" s="246"/>
      <c r="BK424" s="246"/>
      <c r="BL424" s="246"/>
      <c r="BM424" s="246"/>
      <c r="BN424" s="247"/>
      <c r="BO424" s="247"/>
      <c r="BP424" s="247"/>
      <c r="BQ424" s="248"/>
      <c r="BR424" s="1"/>
      <c r="BS424" s="1"/>
      <c r="BT424" s="1"/>
      <c r="BU424" s="1"/>
      <c r="BV424" s="1"/>
      <c r="BW424" s="1"/>
      <c r="BX424" s="1"/>
      <c r="BY424" s="1"/>
      <c r="BZ424" s="1"/>
      <c r="CA424" s="1"/>
      <c r="CB424" s="1"/>
      <c r="CC424" s="1"/>
      <c r="CD424" s="1"/>
      <c r="CE424" s="1"/>
      <c r="CF424" s="1"/>
    </row>
    <row r="425" spans="1:84" x14ac:dyDescent="0.25">
      <c r="A425" s="245"/>
      <c r="B425" s="248"/>
      <c r="C425" s="246"/>
      <c r="D425" s="246"/>
      <c r="E425" s="246"/>
      <c r="F425" s="246"/>
      <c r="G425" s="246"/>
      <c r="H425" s="246"/>
      <c r="I425" s="246"/>
      <c r="J425" s="246"/>
      <c r="K425" s="246"/>
      <c r="L425" s="246"/>
      <c r="M425" s="246"/>
      <c r="N425" s="246"/>
      <c r="O425" s="246"/>
      <c r="P425" s="246"/>
      <c r="Q425" s="246"/>
      <c r="R425" s="246"/>
      <c r="S425" s="246"/>
      <c r="T425" s="246"/>
      <c r="U425" s="246"/>
      <c r="V425" s="246"/>
      <c r="W425" s="246"/>
      <c r="X425" s="246"/>
      <c r="Y425" s="246"/>
      <c r="Z425" s="246"/>
      <c r="AA425" s="246"/>
      <c r="AB425" s="246"/>
      <c r="AC425" s="246"/>
      <c r="AD425" s="246"/>
      <c r="AE425" s="246"/>
      <c r="AF425" s="246"/>
      <c r="AG425" s="246"/>
      <c r="AH425" s="246"/>
      <c r="AI425" s="246"/>
      <c r="AJ425" s="246"/>
      <c r="AK425" s="246"/>
      <c r="AL425" s="246"/>
      <c r="AM425" s="246"/>
      <c r="AN425" s="246"/>
      <c r="AO425" s="246"/>
      <c r="AP425" s="246"/>
      <c r="AQ425" s="246"/>
      <c r="AR425" s="246"/>
      <c r="AS425" s="246"/>
      <c r="AT425" s="246"/>
      <c r="AU425" s="246"/>
      <c r="AV425" s="246"/>
      <c r="AW425" s="246"/>
      <c r="AX425" s="246"/>
      <c r="AY425" s="246"/>
      <c r="AZ425" s="246"/>
      <c r="BA425" s="246"/>
      <c r="BB425" s="246"/>
      <c r="BC425" s="246"/>
      <c r="BD425" s="246"/>
      <c r="BE425" s="246"/>
      <c r="BF425" s="246"/>
      <c r="BG425" s="246"/>
      <c r="BH425" s="246"/>
      <c r="BI425" s="246"/>
      <c r="BJ425" s="246"/>
      <c r="BK425" s="246"/>
      <c r="BL425" s="246"/>
      <c r="BM425" s="246"/>
      <c r="BN425" s="247"/>
      <c r="BO425" s="247"/>
      <c r="BP425" s="247"/>
      <c r="BQ425" s="248"/>
      <c r="BR425" s="1"/>
      <c r="BS425" s="1"/>
      <c r="BT425" s="1"/>
      <c r="BU425" s="1"/>
      <c r="BV425" s="1"/>
      <c r="BW425" s="1"/>
      <c r="BX425" s="1"/>
      <c r="BY425" s="1"/>
      <c r="BZ425" s="1"/>
      <c r="CA425" s="1"/>
      <c r="CB425" s="1"/>
      <c r="CC425" s="1"/>
      <c r="CD425" s="1"/>
      <c r="CE425" s="1"/>
      <c r="CF425" s="1"/>
    </row>
    <row r="426" spans="1:84" x14ac:dyDescent="0.25">
      <c r="A426" s="245"/>
      <c r="B426" s="248"/>
      <c r="C426" s="246"/>
      <c r="D426" s="246"/>
      <c r="E426" s="246"/>
      <c r="F426" s="246"/>
      <c r="G426" s="246"/>
      <c r="H426" s="246"/>
      <c r="I426" s="246"/>
      <c r="J426" s="246"/>
      <c r="K426" s="246"/>
      <c r="L426" s="246"/>
      <c r="M426" s="246"/>
      <c r="N426" s="246"/>
      <c r="O426" s="246"/>
      <c r="P426" s="246"/>
      <c r="Q426" s="246"/>
      <c r="R426" s="246"/>
      <c r="S426" s="246"/>
      <c r="T426" s="246"/>
      <c r="U426" s="246"/>
      <c r="V426" s="246"/>
      <c r="W426" s="246"/>
      <c r="X426" s="246"/>
      <c r="Y426" s="246"/>
      <c r="Z426" s="246"/>
      <c r="AA426" s="246"/>
      <c r="AB426" s="246"/>
      <c r="AC426" s="246"/>
      <c r="AD426" s="246"/>
      <c r="AE426" s="246"/>
      <c r="AF426" s="246"/>
      <c r="AG426" s="246"/>
      <c r="AH426" s="246"/>
      <c r="AI426" s="246"/>
      <c r="AJ426" s="246"/>
      <c r="AK426" s="246"/>
      <c r="AL426" s="246"/>
      <c r="AM426" s="246"/>
      <c r="AN426" s="246"/>
      <c r="AO426" s="246"/>
      <c r="AP426" s="246"/>
      <c r="AQ426" s="246"/>
      <c r="AR426" s="246"/>
      <c r="AS426" s="246"/>
      <c r="AT426" s="246"/>
      <c r="AU426" s="246"/>
      <c r="AV426" s="246"/>
      <c r="AW426" s="246"/>
      <c r="AX426" s="246"/>
      <c r="AY426" s="246"/>
      <c r="AZ426" s="246"/>
      <c r="BA426" s="246"/>
      <c r="BB426" s="246"/>
      <c r="BC426" s="246"/>
      <c r="BD426" s="246"/>
      <c r="BE426" s="246"/>
      <c r="BF426" s="246"/>
      <c r="BG426" s="246"/>
      <c r="BH426" s="246"/>
      <c r="BI426" s="246"/>
      <c r="BJ426" s="246"/>
      <c r="BK426" s="246"/>
      <c r="BL426" s="246"/>
      <c r="BM426" s="246"/>
      <c r="BN426" s="247"/>
      <c r="BO426" s="247"/>
      <c r="BP426" s="247"/>
      <c r="BQ426" s="248"/>
      <c r="BR426" s="1"/>
      <c r="BS426" s="1"/>
      <c r="BT426" s="1"/>
      <c r="BU426" s="1"/>
      <c r="BV426" s="1"/>
      <c r="BW426" s="1"/>
      <c r="BX426" s="1"/>
      <c r="BY426" s="1"/>
      <c r="BZ426" s="1"/>
      <c r="CA426" s="1"/>
      <c r="CB426" s="1"/>
      <c r="CC426" s="1"/>
      <c r="CD426" s="1"/>
      <c r="CE426" s="1"/>
      <c r="CF426" s="1"/>
    </row>
    <row r="427" spans="1:84" x14ac:dyDescent="0.25">
      <c r="A427" s="245"/>
      <c r="B427" s="248"/>
      <c r="C427" s="246"/>
      <c r="D427" s="246"/>
      <c r="E427" s="246"/>
      <c r="F427" s="246"/>
      <c r="G427" s="246"/>
      <c r="H427" s="246"/>
      <c r="I427" s="246"/>
      <c r="J427" s="246"/>
      <c r="K427" s="246"/>
      <c r="L427" s="246"/>
      <c r="M427" s="246"/>
      <c r="N427" s="246"/>
      <c r="O427" s="246"/>
      <c r="P427" s="246"/>
      <c r="Q427" s="246"/>
      <c r="R427" s="246"/>
      <c r="S427" s="246"/>
      <c r="T427" s="246"/>
      <c r="U427" s="246"/>
      <c r="V427" s="246"/>
      <c r="W427" s="246"/>
      <c r="X427" s="246"/>
      <c r="Y427" s="246"/>
      <c r="Z427" s="246"/>
      <c r="AA427" s="246"/>
      <c r="AB427" s="246"/>
      <c r="AC427" s="246"/>
      <c r="AD427" s="246"/>
      <c r="AE427" s="246"/>
      <c r="AF427" s="246"/>
      <c r="AG427" s="246"/>
      <c r="AH427" s="246"/>
      <c r="AI427" s="246"/>
      <c r="AJ427" s="246"/>
      <c r="AK427" s="246"/>
      <c r="AL427" s="246"/>
      <c r="AM427" s="246"/>
      <c r="AN427" s="246"/>
      <c r="AO427" s="246"/>
      <c r="AP427" s="246"/>
      <c r="AQ427" s="246"/>
      <c r="AR427" s="246"/>
      <c r="AS427" s="246"/>
      <c r="AT427" s="246"/>
      <c r="AU427" s="246"/>
      <c r="AV427" s="246"/>
      <c r="AW427" s="246"/>
      <c r="AX427" s="246"/>
      <c r="AY427" s="246"/>
      <c r="AZ427" s="246"/>
      <c r="BA427" s="246"/>
      <c r="BB427" s="246"/>
      <c r="BC427" s="246"/>
      <c r="BD427" s="246"/>
      <c r="BE427" s="246"/>
      <c r="BF427" s="246"/>
      <c r="BG427" s="246"/>
      <c r="BH427" s="246"/>
      <c r="BI427" s="246"/>
      <c r="BJ427" s="246"/>
      <c r="BK427" s="246"/>
      <c r="BL427" s="246"/>
      <c r="BM427" s="246"/>
      <c r="BN427" s="247"/>
      <c r="BO427" s="247"/>
      <c r="BP427" s="247"/>
      <c r="BQ427" s="248"/>
      <c r="BR427" s="1"/>
      <c r="BS427" s="1"/>
      <c r="BT427" s="1"/>
      <c r="BU427" s="1"/>
      <c r="BV427" s="1"/>
      <c r="BW427" s="1"/>
      <c r="BX427" s="1"/>
      <c r="BY427" s="1"/>
      <c r="BZ427" s="1"/>
      <c r="CA427" s="1"/>
      <c r="CB427" s="1"/>
      <c r="CC427" s="1"/>
      <c r="CD427" s="1"/>
      <c r="CE427" s="1"/>
      <c r="CF427" s="1"/>
    </row>
    <row r="428" spans="1:84" x14ac:dyDescent="0.25">
      <c r="A428" s="245"/>
      <c r="B428" s="248"/>
      <c r="C428" s="246"/>
      <c r="D428" s="246"/>
      <c r="E428" s="246"/>
      <c r="F428" s="246"/>
      <c r="G428" s="246"/>
      <c r="H428" s="246"/>
      <c r="I428" s="246"/>
      <c r="J428" s="246"/>
      <c r="K428" s="246"/>
      <c r="L428" s="246"/>
      <c r="M428" s="246"/>
      <c r="N428" s="246"/>
      <c r="O428" s="246"/>
      <c r="P428" s="246"/>
      <c r="Q428" s="246"/>
      <c r="R428" s="246"/>
      <c r="S428" s="246"/>
      <c r="T428" s="246"/>
      <c r="U428" s="246"/>
      <c r="V428" s="246"/>
      <c r="W428" s="246"/>
      <c r="X428" s="246"/>
      <c r="Y428" s="246"/>
      <c r="Z428" s="246"/>
      <c r="AA428" s="246"/>
      <c r="AB428" s="246"/>
      <c r="AC428" s="246"/>
      <c r="AD428" s="246"/>
      <c r="AE428" s="246"/>
      <c r="AF428" s="246"/>
      <c r="AG428" s="246"/>
      <c r="AH428" s="246"/>
      <c r="AI428" s="246"/>
      <c r="AJ428" s="246"/>
      <c r="AK428" s="246"/>
      <c r="AL428" s="246"/>
      <c r="AM428" s="246"/>
      <c r="AN428" s="246"/>
      <c r="AO428" s="246"/>
      <c r="AP428" s="246"/>
      <c r="AQ428" s="246"/>
      <c r="AR428" s="246"/>
      <c r="AS428" s="246"/>
      <c r="AT428" s="246"/>
      <c r="AU428" s="246"/>
      <c r="AV428" s="246"/>
      <c r="AW428" s="246"/>
      <c r="AX428" s="246"/>
      <c r="AY428" s="246"/>
      <c r="AZ428" s="246"/>
      <c r="BA428" s="246"/>
      <c r="BB428" s="246"/>
      <c r="BC428" s="246"/>
      <c r="BD428" s="246"/>
      <c r="BE428" s="246"/>
      <c r="BF428" s="246"/>
      <c r="BG428" s="246"/>
      <c r="BH428" s="246"/>
      <c r="BI428" s="246"/>
      <c r="BJ428" s="246"/>
      <c r="BK428" s="246"/>
      <c r="BL428" s="246"/>
      <c r="BM428" s="246"/>
      <c r="BN428" s="247"/>
      <c r="BO428" s="247"/>
      <c r="BP428" s="247"/>
      <c r="BQ428" s="248"/>
      <c r="BR428" s="1"/>
      <c r="BS428" s="1"/>
      <c r="BT428" s="1"/>
      <c r="BU428" s="1"/>
      <c r="BV428" s="1"/>
      <c r="BW428" s="1"/>
      <c r="BX428" s="1"/>
      <c r="BY428" s="1"/>
      <c r="BZ428" s="1"/>
      <c r="CA428" s="1"/>
      <c r="CB428" s="1"/>
      <c r="CC428" s="1"/>
      <c r="CD428" s="1"/>
      <c r="CE428" s="1"/>
      <c r="CF428" s="1"/>
    </row>
    <row r="429" spans="1:84" x14ac:dyDescent="0.25">
      <c r="A429" s="245"/>
      <c r="B429" s="248"/>
      <c r="C429" s="246"/>
      <c r="D429" s="246"/>
      <c r="E429" s="246"/>
      <c r="F429" s="246"/>
      <c r="G429" s="246"/>
      <c r="H429" s="246"/>
      <c r="I429" s="246"/>
      <c r="J429" s="246"/>
      <c r="K429" s="246"/>
      <c r="L429" s="246"/>
      <c r="M429" s="246"/>
      <c r="N429" s="246"/>
      <c r="O429" s="246"/>
      <c r="P429" s="246"/>
      <c r="Q429" s="246"/>
      <c r="R429" s="246"/>
      <c r="S429" s="246"/>
      <c r="T429" s="246"/>
      <c r="U429" s="246"/>
      <c r="V429" s="246"/>
      <c r="W429" s="246"/>
      <c r="X429" s="246"/>
      <c r="Y429" s="246"/>
      <c r="Z429" s="246"/>
      <c r="AA429" s="246"/>
      <c r="AB429" s="246"/>
      <c r="AC429" s="246"/>
      <c r="AD429" s="246"/>
      <c r="AE429" s="246"/>
      <c r="AF429" s="246"/>
      <c r="AG429" s="246"/>
      <c r="AH429" s="246"/>
      <c r="AI429" s="246"/>
      <c r="AJ429" s="246"/>
      <c r="AK429" s="246"/>
      <c r="AL429" s="246"/>
      <c r="AM429" s="246"/>
      <c r="AN429" s="246"/>
      <c r="AO429" s="246"/>
      <c r="AP429" s="246"/>
      <c r="AQ429" s="246"/>
      <c r="AR429" s="246"/>
      <c r="AS429" s="246"/>
      <c r="AT429" s="246"/>
      <c r="AU429" s="246"/>
      <c r="AV429" s="246"/>
      <c r="AW429" s="246"/>
      <c r="AX429" s="246"/>
      <c r="AY429" s="246"/>
      <c r="AZ429" s="246"/>
      <c r="BA429" s="246"/>
      <c r="BB429" s="246"/>
      <c r="BC429" s="246"/>
      <c r="BD429" s="246"/>
      <c r="BE429" s="246"/>
      <c r="BF429" s="246"/>
      <c r="BG429" s="246"/>
      <c r="BH429" s="246"/>
      <c r="BI429" s="246"/>
      <c r="BJ429" s="246"/>
      <c r="BK429" s="246"/>
      <c r="BL429" s="246"/>
      <c r="BM429" s="246"/>
      <c r="BN429" s="247"/>
      <c r="BO429" s="247"/>
      <c r="BP429" s="247"/>
      <c r="BQ429" s="248"/>
      <c r="BR429" s="1"/>
      <c r="BS429" s="1"/>
      <c r="BT429" s="1"/>
      <c r="BU429" s="1"/>
      <c r="BV429" s="1"/>
      <c r="BW429" s="1"/>
      <c r="BX429" s="1"/>
      <c r="BY429" s="1"/>
      <c r="BZ429" s="1"/>
      <c r="CA429" s="1"/>
      <c r="CB429" s="1"/>
      <c r="CC429" s="1"/>
      <c r="CD429" s="1"/>
      <c r="CE429" s="1"/>
      <c r="CF429" s="1"/>
    </row>
    <row r="430" spans="1:84" x14ac:dyDescent="0.25">
      <c r="A430" s="245"/>
      <c r="B430" s="248"/>
      <c r="C430" s="246"/>
      <c r="D430" s="246"/>
      <c r="E430" s="246"/>
      <c r="F430" s="246"/>
      <c r="G430" s="246"/>
      <c r="H430" s="246"/>
      <c r="I430" s="246"/>
      <c r="J430" s="246"/>
      <c r="K430" s="246"/>
      <c r="L430" s="246"/>
      <c r="M430" s="246"/>
      <c r="N430" s="246"/>
      <c r="O430" s="246"/>
      <c r="P430" s="246"/>
      <c r="Q430" s="246"/>
      <c r="R430" s="246"/>
      <c r="S430" s="246"/>
      <c r="T430" s="246"/>
      <c r="U430" s="246"/>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6"/>
      <c r="AY430" s="246"/>
      <c r="AZ430" s="246"/>
      <c r="BA430" s="246"/>
      <c r="BB430" s="246"/>
      <c r="BC430" s="246"/>
      <c r="BD430" s="246"/>
      <c r="BE430" s="246"/>
      <c r="BF430" s="246"/>
      <c r="BG430" s="246"/>
      <c r="BH430" s="246"/>
      <c r="BI430" s="246"/>
      <c r="BJ430" s="246"/>
      <c r="BK430" s="246"/>
      <c r="BL430" s="246"/>
      <c r="BM430" s="246"/>
      <c r="BN430" s="247"/>
      <c r="BO430" s="247"/>
      <c r="BP430" s="247"/>
      <c r="BQ430" s="248"/>
      <c r="BR430" s="1"/>
      <c r="BS430" s="1"/>
      <c r="BT430" s="1"/>
      <c r="BU430" s="1"/>
      <c r="BV430" s="1"/>
      <c r="BW430" s="1"/>
      <c r="BX430" s="1"/>
      <c r="BY430" s="1"/>
      <c r="BZ430" s="1"/>
      <c r="CA430" s="1"/>
      <c r="CB430" s="1"/>
      <c r="CC430" s="1"/>
      <c r="CD430" s="1"/>
      <c r="CE430" s="1"/>
      <c r="CF430" s="1"/>
    </row>
  </sheetData>
  <mergeCells count="30">
    <mergeCell ref="A317:BQ317"/>
    <mergeCell ref="BQ104:BQ105"/>
    <mergeCell ref="BQ102:BQ103"/>
    <mergeCell ref="BQ198:BQ199"/>
    <mergeCell ref="BQ205:BQ206"/>
    <mergeCell ref="BQ208:BQ210"/>
    <mergeCell ref="BQ22:BQ25"/>
    <mergeCell ref="BQ52:BQ53"/>
    <mergeCell ref="BQ80:BQ81"/>
    <mergeCell ref="E6:E7"/>
    <mergeCell ref="G5:BM5"/>
    <mergeCell ref="G6:AH6"/>
    <mergeCell ref="BP6:BP7"/>
    <mergeCell ref="D5:E5"/>
    <mergeCell ref="F5:F7"/>
    <mergeCell ref="BN5:BN7"/>
    <mergeCell ref="BO5:BP5"/>
    <mergeCell ref="BO6:BO7"/>
    <mergeCell ref="A1:BQ1"/>
    <mergeCell ref="A2:BQ2"/>
    <mergeCell ref="A3:BQ3"/>
    <mergeCell ref="A4:A7"/>
    <mergeCell ref="B4:B7"/>
    <mergeCell ref="C4:E4"/>
    <mergeCell ref="BN4:BP4"/>
    <mergeCell ref="BQ4:BQ7"/>
    <mergeCell ref="C5:C7"/>
    <mergeCell ref="F4:BM4"/>
    <mergeCell ref="AI6:BM6"/>
    <mergeCell ref="D6:D7"/>
  </mergeCells>
  <pageMargins left="0.31" right="0.18" top="0.32" bottom="0.28999999999999998" header="0.3" footer="0.3"/>
  <pageSetup paperSize="9" scale="89" fitToHeight="0" orientation="landscape" r:id="rId1"/>
  <headerFooter>
    <oddHeader>&amp;R&amp;P</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18"/>
  <sheetViews>
    <sheetView workbookViewId="0">
      <selection activeCell="A3" sqref="A3:BP3"/>
    </sheetView>
  </sheetViews>
  <sheetFormatPr defaultRowHeight="15" x14ac:dyDescent="0.25"/>
  <cols>
    <col min="1" max="1" width="4.625" style="1087" customWidth="1"/>
    <col min="2" max="2" width="57.75" style="1083" customWidth="1"/>
    <col min="3" max="3" width="11.375" style="1084" customWidth="1"/>
    <col min="4" max="5" width="10.625" style="1085" customWidth="1"/>
    <col min="6" max="6" width="7.375" style="1084" customWidth="1"/>
    <col min="7" max="7" width="7.875" style="1084" customWidth="1"/>
    <col min="8" max="22" width="9" style="1084" hidden="1" customWidth="1"/>
    <col min="23" max="23" width="8" style="1084" hidden="1" customWidth="1"/>
    <col min="24" max="24" width="9" style="1084" hidden="1" customWidth="1"/>
    <col min="25" max="28" width="9.875" style="1084" hidden="1" customWidth="1"/>
    <col min="29" max="29" width="8.25" style="1084" hidden="1" customWidth="1"/>
    <col min="30" max="33" width="9.375" style="1084" hidden="1" customWidth="1"/>
    <col min="34" max="34" width="6.875" style="1084" hidden="1" customWidth="1"/>
    <col min="35" max="35" width="11.125" style="1084" customWidth="1"/>
    <col min="36" max="36" width="9.875" style="1084" hidden="1" customWidth="1"/>
    <col min="37" max="53" width="10.125" style="1084" hidden="1" customWidth="1"/>
    <col min="54" max="58" width="10.875" style="1084" hidden="1" customWidth="1"/>
    <col min="59" max="63" width="9.25" style="1084" hidden="1" customWidth="1"/>
    <col min="64" max="64" width="5.5" style="1084" hidden="1" customWidth="1"/>
    <col min="65" max="65" width="7.5" style="1083" bestFit="1" customWidth="1"/>
    <col min="66" max="66" width="12" style="1083" customWidth="1"/>
    <col min="67" max="67" width="7.875" style="1083" customWidth="1"/>
    <col min="68" max="68" width="19.625" style="1083" customWidth="1"/>
    <col min="69" max="69" width="19" style="1083" customWidth="1"/>
    <col min="70" max="79" width="15.375" style="1083" customWidth="1"/>
    <col min="80" max="80" width="24.75" style="1083" customWidth="1"/>
    <col min="81" max="81" width="9.125" style="1083" bestFit="1" customWidth="1"/>
    <col min="82" max="16384" width="9" style="1083"/>
  </cols>
  <sheetData>
    <row r="1" spans="1:79" x14ac:dyDescent="0.25">
      <c r="A1" s="1202" t="s">
        <v>243</v>
      </c>
      <c r="B1" s="1202"/>
      <c r="C1" s="1202"/>
      <c r="D1" s="1202"/>
      <c r="E1" s="1202"/>
      <c r="F1" s="1202"/>
      <c r="G1" s="1202"/>
      <c r="H1" s="1202"/>
      <c r="I1" s="1202"/>
      <c r="J1" s="1202"/>
      <c r="K1" s="1202"/>
      <c r="L1" s="1202"/>
      <c r="M1" s="1202"/>
      <c r="N1" s="1202"/>
      <c r="O1" s="1202"/>
      <c r="P1" s="1202"/>
      <c r="Q1" s="1202"/>
      <c r="R1" s="1202"/>
      <c r="S1" s="1202"/>
      <c r="T1" s="1202"/>
      <c r="U1" s="1202"/>
      <c r="V1" s="1202"/>
      <c r="W1" s="1202"/>
      <c r="X1" s="1202"/>
      <c r="Y1" s="1202"/>
      <c r="Z1" s="1202"/>
      <c r="AA1" s="1202"/>
      <c r="AB1" s="1202"/>
      <c r="AC1" s="1202"/>
      <c r="AD1" s="1202"/>
      <c r="AE1" s="1202"/>
      <c r="AF1" s="1202"/>
      <c r="AG1" s="1202"/>
      <c r="AH1" s="1202"/>
      <c r="AI1" s="1202"/>
      <c r="AJ1" s="1202"/>
      <c r="AK1" s="1202"/>
      <c r="AL1" s="1202"/>
      <c r="AM1" s="1202"/>
      <c r="AN1" s="1202"/>
      <c r="AO1" s="1202"/>
      <c r="AP1" s="1202"/>
      <c r="AQ1" s="1202"/>
      <c r="AR1" s="1202"/>
      <c r="AS1" s="1202"/>
      <c r="AT1" s="1202"/>
      <c r="AU1" s="1202"/>
      <c r="AV1" s="1202"/>
      <c r="AW1" s="1202"/>
      <c r="AX1" s="1202"/>
      <c r="AY1" s="1202"/>
      <c r="AZ1" s="1202"/>
      <c r="BA1" s="1202"/>
      <c r="BB1" s="1202"/>
      <c r="BC1" s="1202"/>
      <c r="BD1" s="1202"/>
      <c r="BE1" s="1202"/>
      <c r="BF1" s="1202"/>
      <c r="BG1" s="1202"/>
      <c r="BH1" s="1202"/>
      <c r="BI1" s="1202"/>
      <c r="BJ1" s="1202"/>
      <c r="BK1" s="1202"/>
      <c r="BL1" s="1202"/>
      <c r="BM1" s="1202"/>
      <c r="BN1" s="1202"/>
      <c r="BO1" s="1202"/>
      <c r="BP1" s="1079"/>
      <c r="BQ1" s="1079"/>
      <c r="BR1" s="1079"/>
      <c r="BS1" s="1079"/>
      <c r="BT1" s="1079"/>
      <c r="BU1" s="1079"/>
      <c r="BV1" s="1079"/>
      <c r="BW1" s="1079"/>
      <c r="BX1" s="1079"/>
      <c r="BY1" s="1079"/>
      <c r="BZ1" s="1079"/>
      <c r="CA1" s="1079"/>
    </row>
    <row r="2" spans="1:79" x14ac:dyDescent="0.25">
      <c r="A2" s="1203">
        <f>'KH vốn gộp'!A2:K2</f>
        <v>0</v>
      </c>
      <c r="B2" s="1203"/>
      <c r="C2" s="1203"/>
      <c r="D2" s="1203"/>
      <c r="E2" s="1203"/>
      <c r="F2" s="1203"/>
      <c r="G2" s="1203"/>
      <c r="H2" s="1203"/>
      <c r="I2" s="1203"/>
      <c r="J2" s="1203"/>
      <c r="K2" s="1203"/>
      <c r="L2" s="1203"/>
      <c r="M2" s="1203"/>
      <c r="N2" s="1203"/>
      <c r="O2" s="1203"/>
      <c r="P2" s="1203"/>
      <c r="Q2" s="1203"/>
      <c r="R2" s="1203"/>
      <c r="S2" s="1203"/>
      <c r="T2" s="1203"/>
      <c r="U2" s="1203"/>
      <c r="V2" s="1203"/>
      <c r="W2" s="1203"/>
      <c r="X2" s="1203"/>
      <c r="Y2" s="1203"/>
      <c r="Z2" s="1203"/>
      <c r="AA2" s="1203"/>
      <c r="AB2" s="1203"/>
      <c r="AC2" s="1203"/>
      <c r="AD2" s="1203"/>
      <c r="AE2" s="1203"/>
      <c r="AF2" s="1203"/>
      <c r="AG2" s="1203"/>
      <c r="AH2" s="1203"/>
      <c r="AI2" s="1203"/>
      <c r="AJ2" s="1203"/>
      <c r="AK2" s="1203"/>
      <c r="AL2" s="1203"/>
      <c r="AM2" s="1203"/>
      <c r="AN2" s="1203"/>
      <c r="AO2" s="1203"/>
      <c r="AP2" s="1203"/>
      <c r="AQ2" s="1203"/>
      <c r="AR2" s="1203"/>
      <c r="AS2" s="1203"/>
      <c r="AT2" s="1203"/>
      <c r="AU2" s="1203"/>
      <c r="AV2" s="1203"/>
      <c r="AW2" s="1203"/>
      <c r="AX2" s="1203"/>
      <c r="AY2" s="1203"/>
      <c r="AZ2" s="1203"/>
      <c r="BA2" s="1203"/>
      <c r="BB2" s="1203"/>
      <c r="BC2" s="1203"/>
      <c r="BD2" s="1203"/>
      <c r="BE2" s="1203"/>
      <c r="BF2" s="1203"/>
      <c r="BG2" s="1203"/>
      <c r="BH2" s="1203"/>
      <c r="BI2" s="1203"/>
      <c r="BJ2" s="1203"/>
      <c r="BK2" s="1203"/>
      <c r="BL2" s="1203"/>
      <c r="BM2" s="1203"/>
      <c r="BN2" s="1203"/>
      <c r="BO2" s="1203"/>
      <c r="BP2" s="1076"/>
      <c r="BQ2" s="1076"/>
      <c r="BR2" s="1076"/>
      <c r="BS2" s="1076"/>
      <c r="BT2" s="1076"/>
      <c r="BU2" s="1076"/>
      <c r="BV2" s="1076"/>
      <c r="BW2" s="1076"/>
      <c r="BX2" s="1076"/>
      <c r="BY2" s="1076"/>
      <c r="BZ2" s="1076"/>
      <c r="CA2" s="1076"/>
    </row>
    <row r="3" spans="1:79" x14ac:dyDescent="0.25">
      <c r="A3" s="1202" t="s">
        <v>814</v>
      </c>
      <c r="B3" s="1202"/>
      <c r="C3" s="1202"/>
      <c r="D3" s="1202"/>
      <c r="E3" s="1202"/>
      <c r="F3" s="1202"/>
      <c r="G3" s="1202"/>
      <c r="H3" s="1202"/>
      <c r="I3" s="1202"/>
      <c r="J3" s="1202"/>
      <c r="K3" s="1202"/>
      <c r="L3" s="1202"/>
      <c r="M3" s="1202"/>
      <c r="N3" s="1202"/>
      <c r="O3" s="1202"/>
      <c r="P3" s="1202"/>
      <c r="Q3" s="1202"/>
      <c r="R3" s="1202"/>
      <c r="S3" s="1202"/>
      <c r="T3" s="1202"/>
      <c r="U3" s="1202"/>
      <c r="V3" s="1202"/>
      <c r="W3" s="1202"/>
      <c r="X3" s="1202"/>
      <c r="Y3" s="1202"/>
      <c r="Z3" s="1202"/>
      <c r="AA3" s="1202"/>
      <c r="AB3" s="1202"/>
      <c r="AC3" s="1202"/>
      <c r="AD3" s="1202"/>
      <c r="AE3" s="1202"/>
      <c r="AF3" s="1202"/>
      <c r="AG3" s="1202"/>
      <c r="AH3" s="1202"/>
      <c r="AI3" s="1202"/>
      <c r="AJ3" s="1202"/>
      <c r="AK3" s="1202"/>
      <c r="AL3" s="1202"/>
      <c r="AM3" s="1202"/>
      <c r="AN3" s="1202"/>
      <c r="AO3" s="1202"/>
      <c r="AP3" s="1202"/>
      <c r="AQ3" s="1202"/>
      <c r="AR3" s="1202"/>
      <c r="AS3" s="1202"/>
      <c r="AT3" s="1202"/>
      <c r="AU3" s="1202"/>
      <c r="AV3" s="1202"/>
      <c r="AW3" s="1202"/>
      <c r="AX3" s="1202"/>
      <c r="AY3" s="1202"/>
      <c r="AZ3" s="1202"/>
      <c r="BA3" s="1202"/>
      <c r="BB3" s="1202"/>
      <c r="BC3" s="1202"/>
      <c r="BD3" s="1202"/>
      <c r="BE3" s="1202"/>
      <c r="BF3" s="1202"/>
      <c r="BG3" s="1202"/>
      <c r="BH3" s="1202"/>
      <c r="BI3" s="1202"/>
      <c r="BJ3" s="1202"/>
      <c r="BK3" s="1202"/>
      <c r="BL3" s="1202"/>
      <c r="BM3" s="1202"/>
      <c r="BN3" s="1202"/>
      <c r="BO3" s="1202"/>
      <c r="BP3" s="1202"/>
      <c r="BQ3" s="1076"/>
      <c r="BR3" s="1076"/>
      <c r="BS3" s="1076"/>
      <c r="BT3" s="1076"/>
      <c r="BU3" s="1076"/>
      <c r="BV3" s="1076"/>
      <c r="BW3" s="1076"/>
      <c r="BX3" s="1076"/>
      <c r="BY3" s="1076"/>
      <c r="BZ3" s="1076"/>
      <c r="CA3" s="1076"/>
    </row>
    <row r="4" spans="1:79" x14ac:dyDescent="0.25">
      <c r="A4" s="1204" t="s">
        <v>0</v>
      </c>
      <c r="B4" s="1204"/>
      <c r="C4" s="1204"/>
      <c r="D4" s="1204"/>
      <c r="E4" s="1204"/>
      <c r="F4" s="1204"/>
      <c r="G4" s="1204"/>
      <c r="H4" s="1204"/>
      <c r="I4" s="1204"/>
      <c r="J4" s="1204"/>
      <c r="K4" s="1204"/>
      <c r="L4" s="1204"/>
      <c r="M4" s="1204"/>
      <c r="N4" s="1204"/>
      <c r="O4" s="1204"/>
      <c r="P4" s="1204"/>
      <c r="Q4" s="1204"/>
      <c r="R4" s="1204"/>
      <c r="S4" s="1204"/>
      <c r="T4" s="1204"/>
      <c r="U4" s="1204"/>
      <c r="V4" s="1204"/>
      <c r="W4" s="1204"/>
      <c r="X4" s="1204"/>
      <c r="Y4" s="1204"/>
      <c r="Z4" s="1204"/>
      <c r="AA4" s="1204"/>
      <c r="AB4" s="1204"/>
      <c r="AC4" s="1204"/>
      <c r="AD4" s="1204"/>
      <c r="AE4" s="1204"/>
      <c r="AF4" s="1204"/>
      <c r="AG4" s="1204"/>
      <c r="AH4" s="1204"/>
      <c r="AI4" s="1204"/>
      <c r="AJ4" s="1204"/>
      <c r="AK4" s="1204"/>
      <c r="AL4" s="1204"/>
      <c r="AM4" s="1204"/>
      <c r="AN4" s="1204"/>
      <c r="AO4" s="1204"/>
      <c r="AP4" s="1204"/>
      <c r="AQ4" s="1204"/>
      <c r="AR4" s="1204"/>
      <c r="AS4" s="1204"/>
      <c r="AT4" s="1204"/>
      <c r="AU4" s="1204"/>
      <c r="AV4" s="1204"/>
      <c r="AW4" s="1204"/>
      <c r="AX4" s="1204"/>
      <c r="AY4" s="1204"/>
      <c r="AZ4" s="1204"/>
      <c r="BA4" s="1204"/>
      <c r="BB4" s="1204"/>
      <c r="BC4" s="1204"/>
      <c r="BD4" s="1204"/>
      <c r="BE4" s="1204"/>
      <c r="BF4" s="1204"/>
      <c r="BG4" s="1204"/>
      <c r="BH4" s="1204"/>
      <c r="BI4" s="1204"/>
      <c r="BJ4" s="1204"/>
      <c r="BK4" s="1204"/>
      <c r="BL4" s="1204"/>
      <c r="BM4" s="1204"/>
      <c r="BN4" s="1204"/>
      <c r="BO4" s="1204"/>
      <c r="BP4" s="1204"/>
      <c r="BQ4" s="1080"/>
      <c r="BR4" s="1080"/>
      <c r="BS4" s="1080"/>
      <c r="BT4" s="1080"/>
      <c r="BU4" s="1080"/>
      <c r="BV4" s="1080"/>
      <c r="BW4" s="1080"/>
      <c r="BX4" s="1080"/>
      <c r="BY4" s="1080"/>
      <c r="BZ4" s="1080"/>
      <c r="CA4" s="1080"/>
    </row>
    <row r="5" spans="1:79" x14ac:dyDescent="0.25">
      <c r="A5" s="1208" t="s">
        <v>1</v>
      </c>
      <c r="B5" s="1208" t="s">
        <v>2</v>
      </c>
      <c r="C5" s="1195" t="s">
        <v>244</v>
      </c>
      <c r="D5" s="1224"/>
      <c r="E5" s="1196"/>
      <c r="F5" s="1195" t="s">
        <v>187</v>
      </c>
      <c r="G5" s="1224"/>
      <c r="H5" s="1224"/>
      <c r="I5" s="1224"/>
      <c r="J5" s="1224"/>
      <c r="K5" s="1224"/>
      <c r="L5" s="1224"/>
      <c r="M5" s="1224"/>
      <c r="N5" s="1224"/>
      <c r="O5" s="1224"/>
      <c r="P5" s="1224"/>
      <c r="Q5" s="1224"/>
      <c r="R5" s="1224"/>
      <c r="S5" s="1224"/>
      <c r="T5" s="1224"/>
      <c r="U5" s="1224"/>
      <c r="V5" s="1224"/>
      <c r="W5" s="1224"/>
      <c r="X5" s="1224"/>
      <c r="Y5" s="1224"/>
      <c r="Z5" s="1224"/>
      <c r="AA5" s="1224"/>
      <c r="AB5" s="1224"/>
      <c r="AC5" s="1224"/>
      <c r="AD5" s="1224"/>
      <c r="AE5" s="1224"/>
      <c r="AF5" s="1224"/>
      <c r="AG5" s="1224"/>
      <c r="AH5" s="1224"/>
      <c r="AI5" s="1224"/>
      <c r="AJ5" s="1224"/>
      <c r="AK5" s="1224"/>
      <c r="AL5" s="1224"/>
      <c r="AM5" s="1224"/>
      <c r="AN5" s="1224"/>
      <c r="AO5" s="1224"/>
      <c r="AP5" s="1224"/>
      <c r="AQ5" s="1224"/>
      <c r="AR5" s="1224"/>
      <c r="AS5" s="1224"/>
      <c r="AT5" s="1224"/>
      <c r="AU5" s="1224"/>
      <c r="AV5" s="1224"/>
      <c r="AW5" s="1224"/>
      <c r="AX5" s="1224"/>
      <c r="AY5" s="1224"/>
      <c r="AZ5" s="1224"/>
      <c r="BA5" s="1224"/>
      <c r="BB5" s="1224"/>
      <c r="BC5" s="1224"/>
      <c r="BD5" s="1224"/>
      <c r="BE5" s="1224"/>
      <c r="BF5" s="1224"/>
      <c r="BG5" s="1224"/>
      <c r="BH5" s="1224"/>
      <c r="BI5" s="1224"/>
      <c r="BJ5" s="1224"/>
      <c r="BK5" s="1224"/>
      <c r="BL5" s="1196"/>
      <c r="BM5" s="1199" t="s">
        <v>91</v>
      </c>
      <c r="BN5" s="1225"/>
      <c r="BO5" s="1200"/>
      <c r="BP5" s="1208" t="s">
        <v>3</v>
      </c>
      <c r="BQ5" s="1125"/>
      <c r="BR5" s="1125"/>
      <c r="BS5" s="1125"/>
      <c r="BT5" s="1125"/>
      <c r="BU5" s="1125"/>
      <c r="BV5" s="1125"/>
      <c r="BW5" s="1125"/>
      <c r="BX5" s="1125"/>
      <c r="BY5" s="1125"/>
      <c r="BZ5" s="1125"/>
      <c r="CA5" s="1125"/>
    </row>
    <row r="6" spans="1:79" x14ac:dyDescent="0.25">
      <c r="A6" s="1209"/>
      <c r="B6" s="1209"/>
      <c r="C6" s="1190" t="s">
        <v>90</v>
      </c>
      <c r="D6" s="1193" t="s">
        <v>92</v>
      </c>
      <c r="E6" s="1193"/>
      <c r="F6" s="1190" t="s">
        <v>90</v>
      </c>
      <c r="G6" s="1193" t="s">
        <v>92</v>
      </c>
      <c r="H6" s="1193"/>
      <c r="I6" s="1193"/>
      <c r="J6" s="1193"/>
      <c r="K6" s="1193"/>
      <c r="L6" s="1193"/>
      <c r="M6" s="1193"/>
      <c r="N6" s="1193"/>
      <c r="O6" s="1193"/>
      <c r="P6" s="1193"/>
      <c r="Q6" s="1193"/>
      <c r="R6" s="1193"/>
      <c r="S6" s="1193"/>
      <c r="T6" s="1193"/>
      <c r="U6" s="1193"/>
      <c r="V6" s="1193"/>
      <c r="W6" s="1193"/>
      <c r="X6" s="1193"/>
      <c r="Y6" s="1193"/>
      <c r="Z6" s="1193"/>
      <c r="AA6" s="1193"/>
      <c r="AB6" s="1193"/>
      <c r="AC6" s="1193"/>
      <c r="AD6" s="1193"/>
      <c r="AE6" s="1193"/>
      <c r="AF6" s="1193"/>
      <c r="AG6" s="1193"/>
      <c r="AH6" s="1193"/>
      <c r="AI6" s="1193"/>
      <c r="AJ6" s="1193"/>
      <c r="AK6" s="1193"/>
      <c r="AL6" s="1193"/>
      <c r="AM6" s="1193"/>
      <c r="AN6" s="1193"/>
      <c r="AO6" s="1193"/>
      <c r="AP6" s="1193"/>
      <c r="AQ6" s="1193"/>
      <c r="AR6" s="1193"/>
      <c r="AS6" s="1193"/>
      <c r="AT6" s="1193"/>
      <c r="AU6" s="1193"/>
      <c r="AV6" s="1193"/>
      <c r="AW6" s="1193"/>
      <c r="AX6" s="1193"/>
      <c r="AY6" s="1193"/>
      <c r="AZ6" s="1193"/>
      <c r="BA6" s="1193"/>
      <c r="BB6" s="1193"/>
      <c r="BC6" s="1193"/>
      <c r="BD6" s="1193"/>
      <c r="BE6" s="1193"/>
      <c r="BF6" s="1193"/>
      <c r="BG6" s="1193"/>
      <c r="BH6" s="1193"/>
      <c r="BI6" s="1193"/>
      <c r="BJ6" s="1193"/>
      <c r="BK6" s="1193"/>
      <c r="BL6" s="1193"/>
      <c r="BM6" s="1197" t="s">
        <v>90</v>
      </c>
      <c r="BN6" s="1199" t="s">
        <v>92</v>
      </c>
      <c r="BO6" s="1200"/>
      <c r="BP6" s="1209"/>
      <c r="BQ6" s="1125"/>
      <c r="BR6" s="1125"/>
      <c r="BS6" s="1125"/>
      <c r="BT6" s="1125"/>
      <c r="BU6" s="1125"/>
      <c r="BV6" s="1125"/>
      <c r="BW6" s="1125"/>
      <c r="BX6" s="1125"/>
      <c r="BY6" s="1125"/>
      <c r="BZ6" s="1125"/>
      <c r="CA6" s="1125"/>
    </row>
    <row r="7" spans="1:79" ht="58.5" customHeight="1" x14ac:dyDescent="0.25">
      <c r="A7" s="1209"/>
      <c r="B7" s="1209"/>
      <c r="C7" s="1194"/>
      <c r="D7" s="1233" t="s">
        <v>411</v>
      </c>
      <c r="E7" s="1233" t="s">
        <v>242</v>
      </c>
      <c r="F7" s="1194"/>
      <c r="G7" s="1232" t="s">
        <v>93</v>
      </c>
      <c r="H7" s="1232"/>
      <c r="I7" s="1232"/>
      <c r="J7" s="1232"/>
      <c r="K7" s="1232"/>
      <c r="L7" s="1232"/>
      <c r="M7" s="1232"/>
      <c r="N7" s="1232"/>
      <c r="O7" s="1232"/>
      <c r="P7" s="1232"/>
      <c r="Q7" s="1232"/>
      <c r="R7" s="1232"/>
      <c r="S7" s="1232"/>
      <c r="T7" s="1232"/>
      <c r="U7" s="1232"/>
      <c r="V7" s="1232"/>
      <c r="W7" s="1232"/>
      <c r="X7" s="1232"/>
      <c r="Y7" s="1232"/>
      <c r="Z7" s="1232"/>
      <c r="AA7" s="1232"/>
      <c r="AB7" s="1232"/>
      <c r="AC7" s="1232"/>
      <c r="AD7" s="1232"/>
      <c r="AE7" s="1232"/>
      <c r="AF7" s="1232"/>
      <c r="AG7" s="1232"/>
      <c r="AH7" s="1232"/>
      <c r="AI7" s="1234" t="s">
        <v>693</v>
      </c>
      <c r="AJ7" s="1235"/>
      <c r="AK7" s="1235"/>
      <c r="AL7" s="1235"/>
      <c r="AM7" s="1235"/>
      <c r="AN7" s="1235"/>
      <c r="AO7" s="1235"/>
      <c r="AP7" s="1235"/>
      <c r="AQ7" s="1235"/>
      <c r="AR7" s="1235"/>
      <c r="AS7" s="1235"/>
      <c r="AT7" s="1235"/>
      <c r="AU7" s="1235"/>
      <c r="AV7" s="1235"/>
      <c r="AW7" s="1235"/>
      <c r="AX7" s="1235"/>
      <c r="AY7" s="1235"/>
      <c r="AZ7" s="1235"/>
      <c r="BA7" s="1235"/>
      <c r="BB7" s="1235"/>
      <c r="BC7" s="1235"/>
      <c r="BD7" s="1235"/>
      <c r="BE7" s="1235"/>
      <c r="BF7" s="1235"/>
      <c r="BG7" s="1235"/>
      <c r="BH7" s="1235"/>
      <c r="BI7" s="1235"/>
      <c r="BJ7" s="1235"/>
      <c r="BK7" s="1235"/>
      <c r="BL7" s="1236"/>
      <c r="BM7" s="1198"/>
      <c r="BN7" s="1228" t="s">
        <v>684</v>
      </c>
      <c r="BO7" s="1228" t="s">
        <v>242</v>
      </c>
      <c r="BP7" s="1209"/>
      <c r="BQ7" s="1125"/>
      <c r="BR7" s="1125"/>
      <c r="BS7" s="1125"/>
      <c r="BT7" s="1125"/>
      <c r="BU7" s="1125"/>
      <c r="BV7" s="1125"/>
      <c r="BW7" s="1125"/>
      <c r="BX7" s="1125"/>
      <c r="BY7" s="1125"/>
      <c r="BZ7" s="1125"/>
      <c r="CA7" s="1125"/>
    </row>
    <row r="8" spans="1:79" ht="30" hidden="1" x14ac:dyDescent="0.25">
      <c r="A8" s="1210"/>
      <c r="B8" s="1210"/>
      <c r="C8" s="1191"/>
      <c r="D8" s="1232"/>
      <c r="E8" s="1232"/>
      <c r="F8" s="1191"/>
      <c r="G8" s="1126" t="s">
        <v>90</v>
      </c>
      <c r="H8" s="1114" t="s">
        <v>399</v>
      </c>
      <c r="I8" s="1114" t="s">
        <v>410</v>
      </c>
      <c r="J8" s="1114" t="s">
        <v>483</v>
      </c>
      <c r="K8" s="1114" t="s">
        <v>484</v>
      </c>
      <c r="L8" s="1114" t="s">
        <v>488</v>
      </c>
      <c r="M8" s="1114" t="s">
        <v>489</v>
      </c>
      <c r="N8" s="1114" t="s">
        <v>491</v>
      </c>
      <c r="O8" s="1114" t="s">
        <v>492</v>
      </c>
      <c r="P8" s="1114" t="s">
        <v>496</v>
      </c>
      <c r="Q8" s="1114" t="s">
        <v>530</v>
      </c>
      <c r="R8" s="1114" t="s">
        <v>589</v>
      </c>
      <c r="S8" s="1114" t="s">
        <v>595</v>
      </c>
      <c r="T8" s="1114" t="s">
        <v>623</v>
      </c>
      <c r="U8" s="1114" t="s">
        <v>632</v>
      </c>
      <c r="V8" s="1114" t="s">
        <v>633</v>
      </c>
      <c r="W8" s="1114" t="s">
        <v>635</v>
      </c>
      <c r="X8" s="1114" t="s">
        <v>652</v>
      </c>
      <c r="Y8" s="1114" t="s">
        <v>655</v>
      </c>
      <c r="Z8" s="1114" t="s">
        <v>662</v>
      </c>
      <c r="AA8" s="1114" t="s">
        <v>670</v>
      </c>
      <c r="AB8" s="1114" t="s">
        <v>691</v>
      </c>
      <c r="AC8" s="1114" t="s">
        <v>692</v>
      </c>
      <c r="AD8" s="1114" t="s">
        <v>781</v>
      </c>
      <c r="AE8" s="1114" t="s">
        <v>786</v>
      </c>
      <c r="AF8" s="1114" t="s">
        <v>789</v>
      </c>
      <c r="AG8" s="1114" t="s">
        <v>790</v>
      </c>
      <c r="AH8" s="1126"/>
      <c r="AI8" s="1126" t="s">
        <v>90</v>
      </c>
      <c r="AJ8" s="1114" t="s">
        <v>399</v>
      </c>
      <c r="AK8" s="1114" t="s">
        <v>410</v>
      </c>
      <c r="AL8" s="1114" t="s">
        <v>483</v>
      </c>
      <c r="AM8" s="1114" t="s">
        <v>484</v>
      </c>
      <c r="AN8" s="1114" t="s">
        <v>488</v>
      </c>
      <c r="AO8" s="1114" t="s">
        <v>489</v>
      </c>
      <c r="AP8" s="1114" t="s">
        <v>491</v>
      </c>
      <c r="AQ8" s="1114" t="s">
        <v>492</v>
      </c>
      <c r="AR8" s="1114" t="s">
        <v>496</v>
      </c>
      <c r="AS8" s="1114" t="s">
        <v>530</v>
      </c>
      <c r="AT8" s="1114" t="s">
        <v>589</v>
      </c>
      <c r="AU8" s="1114" t="s">
        <v>591</v>
      </c>
      <c r="AV8" s="1114" t="s">
        <v>595</v>
      </c>
      <c r="AW8" s="1114" t="s">
        <v>623</v>
      </c>
      <c r="AX8" s="1114" t="s">
        <v>632</v>
      </c>
      <c r="AY8" s="1114" t="s">
        <v>633</v>
      </c>
      <c r="AZ8" s="1114" t="s">
        <v>635</v>
      </c>
      <c r="BA8" s="1114" t="s">
        <v>652</v>
      </c>
      <c r="BB8" s="1114" t="s">
        <v>655</v>
      </c>
      <c r="BC8" s="1114" t="s">
        <v>662</v>
      </c>
      <c r="BD8" s="1114" t="s">
        <v>670</v>
      </c>
      <c r="BE8" s="1114" t="s">
        <v>685</v>
      </c>
      <c r="BF8" s="1114" t="s">
        <v>691</v>
      </c>
      <c r="BG8" s="1114" t="s">
        <v>692</v>
      </c>
      <c r="BH8" s="1114" t="s">
        <v>781</v>
      </c>
      <c r="BI8" s="1114" t="s">
        <v>786</v>
      </c>
      <c r="BJ8" s="1114" t="s">
        <v>789</v>
      </c>
      <c r="BK8" s="1114" t="s">
        <v>790</v>
      </c>
      <c r="BL8" s="1126"/>
      <c r="BM8" s="1227"/>
      <c r="BN8" s="1229"/>
      <c r="BO8" s="1229"/>
      <c r="BP8" s="1210"/>
      <c r="BQ8" s="1125"/>
      <c r="BR8" s="1125"/>
      <c r="BS8" s="1125"/>
      <c r="BT8" s="1125"/>
      <c r="BU8" s="1125"/>
      <c r="BV8" s="1125"/>
      <c r="BW8" s="1125"/>
      <c r="BX8" s="1125"/>
      <c r="BY8" s="1125"/>
      <c r="BZ8" s="1125"/>
      <c r="CA8" s="1125"/>
    </row>
    <row r="9" spans="1:79" s="1122" customFormat="1" x14ac:dyDescent="0.25">
      <c r="A9" s="1116"/>
      <c r="B9" s="1117" t="s">
        <v>98</v>
      </c>
      <c r="C9" s="1118">
        <f t="shared" ref="C9:D12" si="0">+C10</f>
        <v>1300</v>
      </c>
      <c r="D9" s="1118">
        <f t="shared" si="0"/>
        <v>0</v>
      </c>
      <c r="E9" s="1118">
        <f>+E10</f>
        <v>1300</v>
      </c>
      <c r="F9" s="1118">
        <f t="shared" ref="F9:BL12" si="1">+F10</f>
        <v>0</v>
      </c>
      <c r="G9" s="1118">
        <f t="shared" si="1"/>
        <v>0</v>
      </c>
      <c r="H9" s="1118">
        <f t="shared" si="1"/>
        <v>0</v>
      </c>
      <c r="I9" s="1118">
        <f t="shared" si="1"/>
        <v>0</v>
      </c>
      <c r="J9" s="1118">
        <f t="shared" si="1"/>
        <v>0</v>
      </c>
      <c r="K9" s="1118">
        <f t="shared" si="1"/>
        <v>0</v>
      </c>
      <c r="L9" s="1118">
        <f t="shared" si="1"/>
        <v>0</v>
      </c>
      <c r="M9" s="1118">
        <f t="shared" si="1"/>
        <v>0</v>
      </c>
      <c r="N9" s="1118">
        <f t="shared" si="1"/>
        <v>0</v>
      </c>
      <c r="O9" s="1118">
        <f t="shared" si="1"/>
        <v>0</v>
      </c>
      <c r="P9" s="1118">
        <f t="shared" si="1"/>
        <v>0</v>
      </c>
      <c r="Q9" s="1118">
        <f t="shared" si="1"/>
        <v>0</v>
      </c>
      <c r="R9" s="1118">
        <f t="shared" si="1"/>
        <v>0</v>
      </c>
      <c r="S9" s="1118">
        <f t="shared" si="1"/>
        <v>0</v>
      </c>
      <c r="T9" s="1118">
        <f t="shared" si="1"/>
        <v>0</v>
      </c>
      <c r="U9" s="1118">
        <f t="shared" si="1"/>
        <v>0</v>
      </c>
      <c r="V9" s="1118">
        <f t="shared" si="1"/>
        <v>0</v>
      </c>
      <c r="W9" s="1118">
        <f t="shared" si="1"/>
        <v>0</v>
      </c>
      <c r="X9" s="1118">
        <f t="shared" si="1"/>
        <v>0</v>
      </c>
      <c r="Y9" s="1118">
        <f t="shared" si="1"/>
        <v>0</v>
      </c>
      <c r="Z9" s="1118">
        <f t="shared" si="1"/>
        <v>0</v>
      </c>
      <c r="AA9" s="1118">
        <f t="shared" si="1"/>
        <v>0</v>
      </c>
      <c r="AB9" s="1118">
        <f t="shared" si="1"/>
        <v>0</v>
      </c>
      <c r="AC9" s="1118">
        <f t="shared" si="1"/>
        <v>0</v>
      </c>
      <c r="AD9" s="1118">
        <f t="shared" si="1"/>
        <v>0</v>
      </c>
      <c r="AE9" s="1118">
        <f t="shared" si="1"/>
        <v>0</v>
      </c>
      <c r="AF9" s="1118">
        <f t="shared" si="1"/>
        <v>0</v>
      </c>
      <c r="AG9" s="1118">
        <f t="shared" si="1"/>
        <v>0</v>
      </c>
      <c r="AH9" s="1118">
        <f t="shared" si="1"/>
        <v>0</v>
      </c>
      <c r="AI9" s="1118">
        <f t="shared" si="1"/>
        <v>0</v>
      </c>
      <c r="AJ9" s="1118">
        <f t="shared" si="1"/>
        <v>0</v>
      </c>
      <c r="AK9" s="1118">
        <f t="shared" si="1"/>
        <v>0</v>
      </c>
      <c r="AL9" s="1118">
        <f t="shared" si="1"/>
        <v>0</v>
      </c>
      <c r="AM9" s="1118">
        <f t="shared" si="1"/>
        <v>0</v>
      </c>
      <c r="AN9" s="1118">
        <f t="shared" si="1"/>
        <v>0</v>
      </c>
      <c r="AO9" s="1118">
        <f t="shared" si="1"/>
        <v>0</v>
      </c>
      <c r="AP9" s="1118">
        <f t="shared" si="1"/>
        <v>0</v>
      </c>
      <c r="AQ9" s="1118">
        <f t="shared" si="1"/>
        <v>0</v>
      </c>
      <c r="AR9" s="1118">
        <f t="shared" si="1"/>
        <v>0</v>
      </c>
      <c r="AS9" s="1118">
        <f t="shared" si="1"/>
        <v>0</v>
      </c>
      <c r="AT9" s="1118">
        <f t="shared" si="1"/>
        <v>0</v>
      </c>
      <c r="AU9" s="1118">
        <f t="shared" si="1"/>
        <v>0</v>
      </c>
      <c r="AV9" s="1118">
        <f t="shared" si="1"/>
        <v>0</v>
      </c>
      <c r="AW9" s="1118">
        <f t="shared" si="1"/>
        <v>0</v>
      </c>
      <c r="AX9" s="1118">
        <f t="shared" si="1"/>
        <v>0</v>
      </c>
      <c r="AY9" s="1118">
        <f t="shared" si="1"/>
        <v>0</v>
      </c>
      <c r="AZ9" s="1118">
        <f t="shared" si="1"/>
        <v>0</v>
      </c>
      <c r="BA9" s="1118">
        <f t="shared" si="1"/>
        <v>0</v>
      </c>
      <c r="BB9" s="1118">
        <f t="shared" si="1"/>
        <v>0</v>
      </c>
      <c r="BC9" s="1118">
        <f t="shared" si="1"/>
        <v>0</v>
      </c>
      <c r="BD9" s="1118">
        <f t="shared" si="1"/>
        <v>0</v>
      </c>
      <c r="BE9" s="1118">
        <f t="shared" si="1"/>
        <v>0</v>
      </c>
      <c r="BF9" s="1118">
        <f t="shared" si="1"/>
        <v>0</v>
      </c>
      <c r="BG9" s="1118">
        <f t="shared" si="1"/>
        <v>0</v>
      </c>
      <c r="BH9" s="1118">
        <f t="shared" si="1"/>
        <v>0</v>
      </c>
      <c r="BI9" s="1118">
        <f t="shared" si="1"/>
        <v>0</v>
      </c>
      <c r="BJ9" s="1118">
        <f t="shared" si="1"/>
        <v>0</v>
      </c>
      <c r="BK9" s="1118">
        <f t="shared" si="1"/>
        <v>0</v>
      </c>
      <c r="BL9" s="1118">
        <f t="shared" si="1"/>
        <v>0</v>
      </c>
      <c r="BM9" s="1119">
        <f t="shared" ref="BM9:BM13" si="2">+F9/C9*100</f>
        <v>0</v>
      </c>
      <c r="BN9" s="1119"/>
      <c r="BO9" s="1119">
        <f>+AI9/E9*100</f>
        <v>0</v>
      </c>
      <c r="BP9" s="1120"/>
      <c r="BQ9" s="1121"/>
      <c r="BR9" s="1121"/>
      <c r="BS9" s="1121"/>
      <c r="BT9" s="1121"/>
      <c r="BU9" s="1121"/>
      <c r="BV9" s="1121"/>
      <c r="BW9" s="1121"/>
      <c r="BX9" s="1121"/>
      <c r="BY9" s="1121"/>
      <c r="BZ9" s="1121"/>
      <c r="CA9" s="1121"/>
    </row>
    <row r="10" spans="1:79" x14ac:dyDescent="0.25">
      <c r="A10" s="1104"/>
      <c r="B10" s="1105" t="s">
        <v>326</v>
      </c>
      <c r="C10" s="1106">
        <f t="shared" si="0"/>
        <v>1300</v>
      </c>
      <c r="D10" s="1106">
        <f t="shared" si="0"/>
        <v>0</v>
      </c>
      <c r="E10" s="1106">
        <f>+E11</f>
        <v>1300</v>
      </c>
      <c r="F10" s="1106">
        <f t="shared" si="1"/>
        <v>0</v>
      </c>
      <c r="G10" s="1106">
        <f t="shared" si="1"/>
        <v>0</v>
      </c>
      <c r="H10" s="1106">
        <f t="shared" si="1"/>
        <v>0</v>
      </c>
      <c r="I10" s="1106">
        <f t="shared" si="1"/>
        <v>0</v>
      </c>
      <c r="J10" s="1106">
        <f t="shared" si="1"/>
        <v>0</v>
      </c>
      <c r="K10" s="1106">
        <f t="shared" si="1"/>
        <v>0</v>
      </c>
      <c r="L10" s="1106">
        <f t="shared" si="1"/>
        <v>0</v>
      </c>
      <c r="M10" s="1106">
        <f t="shared" si="1"/>
        <v>0</v>
      </c>
      <c r="N10" s="1106">
        <f t="shared" si="1"/>
        <v>0</v>
      </c>
      <c r="O10" s="1106">
        <f t="shared" si="1"/>
        <v>0</v>
      </c>
      <c r="P10" s="1106">
        <f t="shared" si="1"/>
        <v>0</v>
      </c>
      <c r="Q10" s="1106">
        <f t="shared" si="1"/>
        <v>0</v>
      </c>
      <c r="R10" s="1106">
        <f t="shared" si="1"/>
        <v>0</v>
      </c>
      <c r="S10" s="1106">
        <f t="shared" si="1"/>
        <v>0</v>
      </c>
      <c r="T10" s="1106">
        <f t="shared" si="1"/>
        <v>0</v>
      </c>
      <c r="U10" s="1106">
        <f t="shared" si="1"/>
        <v>0</v>
      </c>
      <c r="V10" s="1106">
        <f t="shared" si="1"/>
        <v>0</v>
      </c>
      <c r="W10" s="1106">
        <f t="shared" si="1"/>
        <v>0</v>
      </c>
      <c r="X10" s="1106">
        <f t="shared" si="1"/>
        <v>0</v>
      </c>
      <c r="Y10" s="1106">
        <f t="shared" si="1"/>
        <v>0</v>
      </c>
      <c r="Z10" s="1106">
        <f t="shared" si="1"/>
        <v>0</v>
      </c>
      <c r="AA10" s="1106">
        <f t="shared" si="1"/>
        <v>0</v>
      </c>
      <c r="AB10" s="1106">
        <f t="shared" si="1"/>
        <v>0</v>
      </c>
      <c r="AC10" s="1106">
        <f t="shared" si="1"/>
        <v>0</v>
      </c>
      <c r="AD10" s="1106">
        <f t="shared" si="1"/>
        <v>0</v>
      </c>
      <c r="AE10" s="1106">
        <f t="shared" si="1"/>
        <v>0</v>
      </c>
      <c r="AF10" s="1106">
        <f t="shared" si="1"/>
        <v>0</v>
      </c>
      <c r="AG10" s="1106">
        <f t="shared" si="1"/>
        <v>0</v>
      </c>
      <c r="AH10" s="1106">
        <f t="shared" si="1"/>
        <v>0</v>
      </c>
      <c r="AI10" s="1106">
        <f t="shared" si="1"/>
        <v>0</v>
      </c>
      <c r="AJ10" s="1106">
        <f t="shared" si="1"/>
        <v>0</v>
      </c>
      <c r="AK10" s="1106">
        <f t="shared" si="1"/>
        <v>0</v>
      </c>
      <c r="AL10" s="1106">
        <f t="shared" si="1"/>
        <v>0</v>
      </c>
      <c r="AM10" s="1106">
        <f t="shared" si="1"/>
        <v>0</v>
      </c>
      <c r="AN10" s="1106">
        <f t="shared" si="1"/>
        <v>0</v>
      </c>
      <c r="AO10" s="1106">
        <f t="shared" si="1"/>
        <v>0</v>
      </c>
      <c r="AP10" s="1106">
        <f t="shared" si="1"/>
        <v>0</v>
      </c>
      <c r="AQ10" s="1106">
        <f t="shared" si="1"/>
        <v>0</v>
      </c>
      <c r="AR10" s="1106">
        <f t="shared" si="1"/>
        <v>0</v>
      </c>
      <c r="AS10" s="1106">
        <f t="shared" si="1"/>
        <v>0</v>
      </c>
      <c r="AT10" s="1106">
        <f t="shared" si="1"/>
        <v>0</v>
      </c>
      <c r="AU10" s="1106">
        <f t="shared" si="1"/>
        <v>0</v>
      </c>
      <c r="AV10" s="1106">
        <f t="shared" si="1"/>
        <v>0</v>
      </c>
      <c r="AW10" s="1106">
        <f t="shared" si="1"/>
        <v>0</v>
      </c>
      <c r="AX10" s="1106">
        <f t="shared" si="1"/>
        <v>0</v>
      </c>
      <c r="AY10" s="1106">
        <f t="shared" si="1"/>
        <v>0</v>
      </c>
      <c r="AZ10" s="1106">
        <f t="shared" si="1"/>
        <v>0</v>
      </c>
      <c r="BA10" s="1106">
        <f t="shared" si="1"/>
        <v>0</v>
      </c>
      <c r="BB10" s="1106">
        <f t="shared" si="1"/>
        <v>0</v>
      </c>
      <c r="BC10" s="1106">
        <f t="shared" si="1"/>
        <v>0</v>
      </c>
      <c r="BD10" s="1106">
        <f t="shared" si="1"/>
        <v>0</v>
      </c>
      <c r="BE10" s="1106">
        <f t="shared" si="1"/>
        <v>0</v>
      </c>
      <c r="BF10" s="1106">
        <f t="shared" si="1"/>
        <v>0</v>
      </c>
      <c r="BG10" s="1106">
        <f t="shared" si="1"/>
        <v>0</v>
      </c>
      <c r="BH10" s="1106">
        <f t="shared" si="1"/>
        <v>0</v>
      </c>
      <c r="BI10" s="1106">
        <f t="shared" si="1"/>
        <v>0</v>
      </c>
      <c r="BJ10" s="1106">
        <f t="shared" si="1"/>
        <v>0</v>
      </c>
      <c r="BK10" s="1106">
        <f t="shared" si="1"/>
        <v>0</v>
      </c>
      <c r="BL10" s="1106">
        <f t="shared" si="1"/>
        <v>0</v>
      </c>
      <c r="BM10" s="1119">
        <f t="shared" si="2"/>
        <v>0</v>
      </c>
      <c r="BN10" s="1119"/>
      <c r="BO10" s="1119">
        <f>+AI10/E10*100</f>
        <v>0</v>
      </c>
      <c r="BP10" s="1104"/>
      <c r="BQ10" s="1081"/>
      <c r="BR10" s="1081"/>
      <c r="BS10" s="1081"/>
      <c r="BT10" s="1081"/>
      <c r="BU10" s="1081"/>
      <c r="BV10" s="1081"/>
      <c r="BW10" s="1081"/>
      <c r="BX10" s="1081"/>
      <c r="BY10" s="1081"/>
      <c r="BZ10" s="1081"/>
      <c r="CA10" s="1081"/>
    </row>
    <row r="11" spans="1:79" x14ac:dyDescent="0.25">
      <c r="A11" s="1107" t="s">
        <v>4</v>
      </c>
      <c r="B11" s="1093" t="s">
        <v>225</v>
      </c>
      <c r="C11" s="1094">
        <f t="shared" si="0"/>
        <v>1300</v>
      </c>
      <c r="D11" s="1094">
        <f t="shared" si="0"/>
        <v>0</v>
      </c>
      <c r="E11" s="1094">
        <f>+E12</f>
        <v>1300</v>
      </c>
      <c r="F11" s="1094">
        <f t="shared" si="1"/>
        <v>0</v>
      </c>
      <c r="G11" s="1094">
        <f t="shared" si="1"/>
        <v>0</v>
      </c>
      <c r="H11" s="1094">
        <f t="shared" si="1"/>
        <v>0</v>
      </c>
      <c r="I11" s="1094">
        <f t="shared" si="1"/>
        <v>0</v>
      </c>
      <c r="J11" s="1094">
        <f t="shared" si="1"/>
        <v>0</v>
      </c>
      <c r="K11" s="1094">
        <f t="shared" si="1"/>
        <v>0</v>
      </c>
      <c r="L11" s="1094">
        <f t="shared" si="1"/>
        <v>0</v>
      </c>
      <c r="M11" s="1094">
        <f t="shared" si="1"/>
        <v>0</v>
      </c>
      <c r="N11" s="1094">
        <f t="shared" si="1"/>
        <v>0</v>
      </c>
      <c r="O11" s="1094">
        <f t="shared" si="1"/>
        <v>0</v>
      </c>
      <c r="P11" s="1094">
        <f t="shared" si="1"/>
        <v>0</v>
      </c>
      <c r="Q11" s="1094">
        <f t="shared" si="1"/>
        <v>0</v>
      </c>
      <c r="R11" s="1094">
        <f t="shared" si="1"/>
        <v>0</v>
      </c>
      <c r="S11" s="1094">
        <f t="shared" si="1"/>
        <v>0</v>
      </c>
      <c r="T11" s="1094">
        <f t="shared" si="1"/>
        <v>0</v>
      </c>
      <c r="U11" s="1094">
        <f t="shared" si="1"/>
        <v>0</v>
      </c>
      <c r="V11" s="1094">
        <f t="shared" si="1"/>
        <v>0</v>
      </c>
      <c r="W11" s="1094">
        <f t="shared" si="1"/>
        <v>0</v>
      </c>
      <c r="X11" s="1094">
        <f t="shared" si="1"/>
        <v>0</v>
      </c>
      <c r="Y11" s="1094">
        <f t="shared" si="1"/>
        <v>0</v>
      </c>
      <c r="Z11" s="1094">
        <f t="shared" si="1"/>
        <v>0</v>
      </c>
      <c r="AA11" s="1094">
        <f t="shared" si="1"/>
        <v>0</v>
      </c>
      <c r="AB11" s="1094">
        <f t="shared" si="1"/>
        <v>0</v>
      </c>
      <c r="AC11" s="1094">
        <f t="shared" si="1"/>
        <v>0</v>
      </c>
      <c r="AD11" s="1094">
        <f t="shared" si="1"/>
        <v>0</v>
      </c>
      <c r="AE11" s="1094">
        <f t="shared" si="1"/>
        <v>0</v>
      </c>
      <c r="AF11" s="1094">
        <f t="shared" si="1"/>
        <v>0</v>
      </c>
      <c r="AG11" s="1094">
        <f t="shared" si="1"/>
        <v>0</v>
      </c>
      <c r="AH11" s="1094">
        <f t="shared" si="1"/>
        <v>0</v>
      </c>
      <c r="AI11" s="1094">
        <f t="shared" si="1"/>
        <v>0</v>
      </c>
      <c r="AJ11" s="1094">
        <f t="shared" si="1"/>
        <v>0</v>
      </c>
      <c r="AK11" s="1094">
        <f t="shared" si="1"/>
        <v>0</v>
      </c>
      <c r="AL11" s="1094">
        <f t="shared" si="1"/>
        <v>0</v>
      </c>
      <c r="AM11" s="1094">
        <f t="shared" si="1"/>
        <v>0</v>
      </c>
      <c r="AN11" s="1094">
        <f t="shared" si="1"/>
        <v>0</v>
      </c>
      <c r="AO11" s="1094">
        <f t="shared" si="1"/>
        <v>0</v>
      </c>
      <c r="AP11" s="1094">
        <f t="shared" si="1"/>
        <v>0</v>
      </c>
      <c r="AQ11" s="1094">
        <f t="shared" si="1"/>
        <v>0</v>
      </c>
      <c r="AR11" s="1094">
        <f t="shared" si="1"/>
        <v>0</v>
      </c>
      <c r="AS11" s="1094">
        <f t="shared" si="1"/>
        <v>0</v>
      </c>
      <c r="AT11" s="1094">
        <f t="shared" si="1"/>
        <v>0</v>
      </c>
      <c r="AU11" s="1094">
        <f t="shared" si="1"/>
        <v>0</v>
      </c>
      <c r="AV11" s="1094">
        <f t="shared" si="1"/>
        <v>0</v>
      </c>
      <c r="AW11" s="1094">
        <f t="shared" si="1"/>
        <v>0</v>
      </c>
      <c r="AX11" s="1094">
        <f t="shared" si="1"/>
        <v>0</v>
      </c>
      <c r="AY11" s="1094">
        <f t="shared" si="1"/>
        <v>0</v>
      </c>
      <c r="AZ11" s="1094">
        <f t="shared" si="1"/>
        <v>0</v>
      </c>
      <c r="BA11" s="1094">
        <f t="shared" si="1"/>
        <v>0</v>
      </c>
      <c r="BB11" s="1094">
        <f t="shared" si="1"/>
        <v>0</v>
      </c>
      <c r="BC11" s="1094">
        <f t="shared" si="1"/>
        <v>0</v>
      </c>
      <c r="BD11" s="1094">
        <f t="shared" si="1"/>
        <v>0</v>
      </c>
      <c r="BE11" s="1094">
        <f t="shared" si="1"/>
        <v>0</v>
      </c>
      <c r="BF11" s="1094">
        <f t="shared" si="1"/>
        <v>0</v>
      </c>
      <c r="BG11" s="1094">
        <f t="shared" si="1"/>
        <v>0</v>
      </c>
      <c r="BH11" s="1094">
        <f t="shared" si="1"/>
        <v>0</v>
      </c>
      <c r="BI11" s="1094">
        <f t="shared" si="1"/>
        <v>0</v>
      </c>
      <c r="BJ11" s="1094">
        <f t="shared" si="1"/>
        <v>0</v>
      </c>
      <c r="BK11" s="1094">
        <f t="shared" si="1"/>
        <v>0</v>
      </c>
      <c r="BL11" s="1094">
        <f t="shared" si="1"/>
        <v>0</v>
      </c>
      <c r="BM11" s="1108">
        <f t="shared" si="2"/>
        <v>0</v>
      </c>
      <c r="BN11" s="1108"/>
      <c r="BO11" s="1108">
        <f>+AI11/E11*100</f>
        <v>0</v>
      </c>
      <c r="BP11" s="1095"/>
      <c r="BQ11" s="1081"/>
      <c r="BR11" s="1081"/>
      <c r="BS11" s="1081"/>
      <c r="BT11" s="1081"/>
      <c r="BU11" s="1081"/>
      <c r="BV11" s="1081"/>
      <c r="BW11" s="1081"/>
      <c r="BX11" s="1081"/>
      <c r="BY11" s="1081"/>
      <c r="BZ11" s="1081"/>
      <c r="CA11" s="1081"/>
    </row>
    <row r="12" spans="1:79" s="1075" customFormat="1" x14ac:dyDescent="0.25">
      <c r="A12" s="1102">
        <v>1</v>
      </c>
      <c r="B12" s="1092" t="s">
        <v>810</v>
      </c>
      <c r="C12" s="1088">
        <f t="shared" si="0"/>
        <v>1300</v>
      </c>
      <c r="D12" s="1088">
        <f t="shared" si="0"/>
        <v>0</v>
      </c>
      <c r="E12" s="1088">
        <f>+E13</f>
        <v>1300</v>
      </c>
      <c r="F12" s="1088">
        <f t="shared" si="1"/>
        <v>0</v>
      </c>
      <c r="G12" s="1088">
        <f t="shared" si="1"/>
        <v>0</v>
      </c>
      <c r="H12" s="1088">
        <f t="shared" si="1"/>
        <v>0</v>
      </c>
      <c r="I12" s="1088">
        <f t="shared" si="1"/>
        <v>0</v>
      </c>
      <c r="J12" s="1088">
        <f t="shared" si="1"/>
        <v>0</v>
      </c>
      <c r="K12" s="1088">
        <f t="shared" si="1"/>
        <v>0</v>
      </c>
      <c r="L12" s="1088">
        <f t="shared" si="1"/>
        <v>0</v>
      </c>
      <c r="M12" s="1088">
        <f t="shared" si="1"/>
        <v>0</v>
      </c>
      <c r="N12" s="1088">
        <f t="shared" si="1"/>
        <v>0</v>
      </c>
      <c r="O12" s="1088">
        <f t="shared" si="1"/>
        <v>0</v>
      </c>
      <c r="P12" s="1088">
        <f t="shared" si="1"/>
        <v>0</v>
      </c>
      <c r="Q12" s="1088">
        <f t="shared" si="1"/>
        <v>0</v>
      </c>
      <c r="R12" s="1088">
        <f t="shared" si="1"/>
        <v>0</v>
      </c>
      <c r="S12" s="1088">
        <f t="shared" si="1"/>
        <v>0</v>
      </c>
      <c r="T12" s="1088">
        <f t="shared" si="1"/>
        <v>0</v>
      </c>
      <c r="U12" s="1088">
        <f t="shared" si="1"/>
        <v>0</v>
      </c>
      <c r="V12" s="1088">
        <f t="shared" si="1"/>
        <v>0</v>
      </c>
      <c r="W12" s="1088">
        <f t="shared" si="1"/>
        <v>0</v>
      </c>
      <c r="X12" s="1088">
        <f t="shared" si="1"/>
        <v>0</v>
      </c>
      <c r="Y12" s="1088">
        <f t="shared" si="1"/>
        <v>0</v>
      </c>
      <c r="Z12" s="1088">
        <f t="shared" si="1"/>
        <v>0</v>
      </c>
      <c r="AA12" s="1088">
        <f t="shared" si="1"/>
        <v>0</v>
      </c>
      <c r="AB12" s="1088">
        <f t="shared" si="1"/>
        <v>0</v>
      </c>
      <c r="AC12" s="1088">
        <f t="shared" si="1"/>
        <v>0</v>
      </c>
      <c r="AD12" s="1088">
        <f t="shared" si="1"/>
        <v>0</v>
      </c>
      <c r="AE12" s="1088">
        <f t="shared" si="1"/>
        <v>0</v>
      </c>
      <c r="AF12" s="1088">
        <f t="shared" si="1"/>
        <v>0</v>
      </c>
      <c r="AG12" s="1088">
        <f t="shared" si="1"/>
        <v>0</v>
      </c>
      <c r="AH12" s="1088">
        <f t="shared" si="1"/>
        <v>0</v>
      </c>
      <c r="AI12" s="1088">
        <f t="shared" si="1"/>
        <v>0</v>
      </c>
      <c r="AJ12" s="1088">
        <f t="shared" si="1"/>
        <v>0</v>
      </c>
      <c r="AK12" s="1088">
        <f t="shared" si="1"/>
        <v>0</v>
      </c>
      <c r="AL12" s="1088">
        <f t="shared" si="1"/>
        <v>0</v>
      </c>
      <c r="AM12" s="1088">
        <f t="shared" si="1"/>
        <v>0</v>
      </c>
      <c r="AN12" s="1088">
        <f t="shared" si="1"/>
        <v>0</v>
      </c>
      <c r="AO12" s="1088">
        <f t="shared" si="1"/>
        <v>0</v>
      </c>
      <c r="AP12" s="1088">
        <f t="shared" si="1"/>
        <v>0</v>
      </c>
      <c r="AQ12" s="1088">
        <f t="shared" si="1"/>
        <v>0</v>
      </c>
      <c r="AR12" s="1088">
        <f t="shared" si="1"/>
        <v>0</v>
      </c>
      <c r="AS12" s="1088">
        <f t="shared" si="1"/>
        <v>0</v>
      </c>
      <c r="AT12" s="1088">
        <f t="shared" si="1"/>
        <v>0</v>
      </c>
      <c r="AU12" s="1088">
        <f t="shared" si="1"/>
        <v>0</v>
      </c>
      <c r="AV12" s="1088">
        <f t="shared" si="1"/>
        <v>0</v>
      </c>
      <c r="AW12" s="1088">
        <f t="shared" si="1"/>
        <v>0</v>
      </c>
      <c r="AX12" s="1088">
        <f t="shared" si="1"/>
        <v>0</v>
      </c>
      <c r="AY12" s="1088">
        <f t="shared" si="1"/>
        <v>0</v>
      </c>
      <c r="AZ12" s="1088">
        <f t="shared" si="1"/>
        <v>0</v>
      </c>
      <c r="BA12" s="1088">
        <f t="shared" si="1"/>
        <v>0</v>
      </c>
      <c r="BB12" s="1088">
        <f t="shared" si="1"/>
        <v>0</v>
      </c>
      <c r="BC12" s="1088">
        <f t="shared" si="1"/>
        <v>0</v>
      </c>
      <c r="BD12" s="1088">
        <f t="shared" si="1"/>
        <v>0</v>
      </c>
      <c r="BE12" s="1088">
        <f t="shared" si="1"/>
        <v>0</v>
      </c>
      <c r="BF12" s="1088">
        <f t="shared" si="1"/>
        <v>0</v>
      </c>
      <c r="BG12" s="1088">
        <f t="shared" si="1"/>
        <v>0</v>
      </c>
      <c r="BH12" s="1088">
        <f t="shared" si="1"/>
        <v>0</v>
      </c>
      <c r="BI12" s="1088">
        <f t="shared" si="1"/>
        <v>0</v>
      </c>
      <c r="BJ12" s="1088">
        <f t="shared" si="1"/>
        <v>0</v>
      </c>
      <c r="BK12" s="1088">
        <f t="shared" si="1"/>
        <v>0</v>
      </c>
      <c r="BL12" s="1088">
        <f t="shared" si="1"/>
        <v>0</v>
      </c>
      <c r="BM12" s="1103">
        <f t="shared" si="2"/>
        <v>0</v>
      </c>
      <c r="BN12" s="1103"/>
      <c r="BO12" s="1103">
        <f t="shared" ref="BO12:BO13" si="3">+AI12/E12*100</f>
        <v>0</v>
      </c>
      <c r="BP12" s="1089"/>
      <c r="BQ12" s="1082"/>
      <c r="BR12" s="1082"/>
      <c r="BS12" s="1082"/>
      <c r="BT12" s="1082"/>
      <c r="BU12" s="1082"/>
      <c r="BV12" s="1082"/>
      <c r="BW12" s="1082"/>
      <c r="BX12" s="1082"/>
      <c r="BY12" s="1082"/>
      <c r="BZ12" s="1082"/>
      <c r="CA12" s="1082"/>
    </row>
    <row r="13" spans="1:79" ht="33" x14ac:dyDescent="0.25">
      <c r="A13" s="1090"/>
      <c r="B13" s="1135" t="s">
        <v>811</v>
      </c>
      <c r="C13" s="1086">
        <f>+D13+E13</f>
        <v>1300</v>
      </c>
      <c r="D13" s="1091"/>
      <c r="E13" s="1086">
        <v>1300</v>
      </c>
      <c r="F13" s="1086">
        <f>+G13+AI13</f>
        <v>0</v>
      </c>
      <c r="G13" s="1086"/>
      <c r="H13" s="1088"/>
      <c r="I13" s="1088"/>
      <c r="J13" s="1088"/>
      <c r="K13" s="1088"/>
      <c r="L13" s="1088"/>
      <c r="M13" s="1088"/>
      <c r="N13" s="1088"/>
      <c r="O13" s="1088"/>
      <c r="P13" s="1088"/>
      <c r="Q13" s="1088"/>
      <c r="R13" s="1088"/>
      <c r="S13" s="1088"/>
      <c r="T13" s="1088"/>
      <c r="U13" s="1088"/>
      <c r="V13" s="1088"/>
      <c r="W13" s="1088"/>
      <c r="X13" s="1088"/>
      <c r="Y13" s="1088"/>
      <c r="Z13" s="1088"/>
      <c r="AA13" s="1088"/>
      <c r="AB13" s="1088"/>
      <c r="AC13" s="1088"/>
      <c r="AD13" s="1088"/>
      <c r="AE13" s="1088"/>
      <c r="AF13" s="1088"/>
      <c r="AG13" s="1088"/>
      <c r="AH13" s="1088"/>
      <c r="AI13" s="1086"/>
      <c r="AJ13" s="1088"/>
      <c r="AK13" s="1088"/>
      <c r="AL13" s="1088"/>
      <c r="AM13" s="1088"/>
      <c r="AN13" s="1088"/>
      <c r="AO13" s="1088"/>
      <c r="AP13" s="1088"/>
      <c r="AQ13" s="1088"/>
      <c r="AR13" s="1088"/>
      <c r="AS13" s="1088"/>
      <c r="AT13" s="1088"/>
      <c r="AU13" s="1088"/>
      <c r="AV13" s="1091"/>
      <c r="AW13" s="1088"/>
      <c r="AX13" s="1088"/>
      <c r="AY13" s="1088"/>
      <c r="AZ13" s="1088"/>
      <c r="BA13" s="1088"/>
      <c r="BB13" s="1088"/>
      <c r="BC13" s="1091"/>
      <c r="BD13" s="1088"/>
      <c r="BE13" s="1088"/>
      <c r="BF13" s="1091"/>
      <c r="BG13" s="1091"/>
      <c r="BH13" s="1088"/>
      <c r="BI13" s="1088"/>
      <c r="BJ13" s="1088"/>
      <c r="BK13" s="1091"/>
      <c r="BL13" s="1088"/>
      <c r="BM13" s="1136">
        <f t="shared" si="2"/>
        <v>0</v>
      </c>
      <c r="BN13" s="1136"/>
      <c r="BO13" s="1136">
        <f t="shared" si="3"/>
        <v>0</v>
      </c>
      <c r="BP13" s="1131"/>
      <c r="BQ13" s="1082"/>
      <c r="BR13" s="1082"/>
      <c r="BS13" s="1082"/>
      <c r="BT13" s="1082"/>
      <c r="BU13" s="1082"/>
      <c r="BV13" s="1082"/>
      <c r="BW13" s="1082"/>
      <c r="BX13" s="1082"/>
      <c r="BY13" s="1082"/>
      <c r="BZ13" s="1082"/>
      <c r="CA13" s="1082"/>
    </row>
    <row r="15" spans="1:79" ht="18.75" x14ac:dyDescent="0.25">
      <c r="A15" s="1230" t="s">
        <v>688</v>
      </c>
      <c r="B15" s="1231"/>
      <c r="C15" s="1231"/>
      <c r="D15" s="1231"/>
      <c r="E15" s="1231"/>
      <c r="F15" s="1231"/>
      <c r="G15" s="1231"/>
      <c r="H15" s="1231"/>
      <c r="I15" s="1231"/>
      <c r="J15" s="1231"/>
      <c r="K15" s="1231"/>
      <c r="L15" s="1231"/>
      <c r="M15" s="1231"/>
      <c r="N15" s="1231"/>
      <c r="O15" s="1231"/>
      <c r="P15" s="1231"/>
      <c r="Q15" s="1231"/>
      <c r="R15" s="1231"/>
      <c r="S15" s="1231"/>
      <c r="T15" s="1231"/>
      <c r="U15" s="1231"/>
      <c r="V15" s="1231"/>
      <c r="W15" s="1231"/>
      <c r="X15" s="1231"/>
      <c r="Y15" s="1231"/>
      <c r="Z15" s="1231"/>
      <c r="AA15" s="1231"/>
      <c r="AB15" s="1231"/>
      <c r="AC15" s="1231"/>
      <c r="AD15" s="1231"/>
      <c r="AE15" s="1231"/>
      <c r="AF15" s="1231"/>
      <c r="AG15" s="1231"/>
      <c r="AH15" s="1231"/>
      <c r="AI15" s="1231"/>
      <c r="AJ15" s="1231"/>
      <c r="AK15" s="1231"/>
      <c r="AL15" s="1231"/>
      <c r="AM15" s="1231"/>
      <c r="AN15" s="1231"/>
      <c r="AO15" s="1231"/>
      <c r="AP15" s="1231"/>
      <c r="AQ15" s="1231"/>
      <c r="AR15" s="1231"/>
      <c r="AS15" s="1231"/>
      <c r="AT15" s="1231"/>
      <c r="AU15" s="1231"/>
      <c r="AV15" s="1231"/>
      <c r="AW15" s="1231"/>
      <c r="AX15" s="1231"/>
      <c r="AY15" s="1231"/>
      <c r="AZ15" s="1231"/>
      <c r="BA15" s="1231"/>
      <c r="BB15" s="1231"/>
      <c r="BC15" s="1231"/>
      <c r="BD15" s="1231"/>
      <c r="BE15" s="1231"/>
      <c r="BF15" s="1231"/>
      <c r="BG15" s="1231"/>
      <c r="BH15" s="1231"/>
      <c r="BI15" s="1231"/>
      <c r="BJ15" s="1231"/>
      <c r="BK15" s="1231"/>
      <c r="BL15" s="1231"/>
      <c r="BM15" s="1231"/>
      <c r="BN15" s="1231"/>
      <c r="BO15" s="1231"/>
      <c r="BP15" s="1231"/>
    </row>
    <row r="18" spans="2:2" s="1083" customFormat="1" x14ac:dyDescent="0.25">
      <c r="B18" s="1127"/>
    </row>
  </sheetData>
  <mergeCells count="23">
    <mergeCell ref="A15:BP15"/>
    <mergeCell ref="C6:C8"/>
    <mergeCell ref="D6:E6"/>
    <mergeCell ref="F6:F8"/>
    <mergeCell ref="G6:BL6"/>
    <mergeCell ref="BM6:BM8"/>
    <mergeCell ref="BN6:BO6"/>
    <mergeCell ref="D7:D8"/>
    <mergeCell ref="E7:E8"/>
    <mergeCell ref="G7:AH7"/>
    <mergeCell ref="AI7:BL7"/>
    <mergeCell ref="A1:BO1"/>
    <mergeCell ref="A2:BO2"/>
    <mergeCell ref="A3:BP3"/>
    <mergeCell ref="A4:BP4"/>
    <mergeCell ref="A5:A8"/>
    <mergeCell ref="B5:B8"/>
    <mergeCell ref="C5:E5"/>
    <mergeCell ref="F5:BL5"/>
    <mergeCell ref="BM5:BO5"/>
    <mergeCell ref="BP5:BP8"/>
    <mergeCell ref="BN7:BN8"/>
    <mergeCell ref="BO7:BO8"/>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87"/>
  <sheetViews>
    <sheetView workbookViewId="0">
      <pane xSplit="2" ySplit="7" topLeftCell="E8" activePane="bottomRight" state="frozen"/>
      <selection pane="topRight" activeCell="C1" sqref="C1"/>
      <selection pane="bottomLeft" activeCell="A8" sqref="A8"/>
      <selection pane="bottomRight" activeCell="AF11" sqref="AF11"/>
    </sheetView>
  </sheetViews>
  <sheetFormatPr defaultRowHeight="15" x14ac:dyDescent="0.25"/>
  <cols>
    <col min="1" max="1" width="4.875" style="1007" customWidth="1"/>
    <col min="2" max="2" width="42.75" style="29" customWidth="1"/>
    <col min="3" max="3" width="17.75" style="26" hidden="1" customWidth="1"/>
    <col min="4" max="4" width="10.75" style="27" hidden="1" customWidth="1"/>
    <col min="5" max="5" width="12.25" style="442" customWidth="1"/>
    <col min="6" max="6" width="12" style="442" customWidth="1"/>
    <col min="7" max="7" width="8.875" style="442" hidden="1" customWidth="1"/>
    <col min="8" max="14" width="9.125" style="442" hidden="1" customWidth="1"/>
    <col min="15" max="15" width="11" style="442" hidden="1" customWidth="1"/>
    <col min="16" max="20" width="9.75" style="442" hidden="1" customWidth="1"/>
    <col min="21" max="21" width="6.25" style="442" hidden="1" customWidth="1"/>
    <col min="22" max="22" width="9" style="442" customWidth="1"/>
    <col min="23" max="23" width="35.25" style="770" hidden="1" customWidth="1"/>
    <col min="24" max="24" width="22.75" style="442" hidden="1" customWidth="1"/>
    <col min="25" max="25" width="21.375" style="28" customWidth="1"/>
    <col min="26" max="26" width="15.625" style="26" hidden="1" customWidth="1"/>
    <col min="27" max="27" width="17" style="26" hidden="1" customWidth="1"/>
    <col min="28" max="28" width="13.5" style="26" hidden="1" customWidth="1"/>
    <col min="29" max="29" width="10" style="26" hidden="1" customWidth="1"/>
    <col min="30" max="31" width="9" style="26"/>
    <col min="32" max="33" width="10" style="26" bestFit="1" customWidth="1"/>
    <col min="34" max="263" width="9" style="26"/>
    <col min="264" max="264" width="5.25" style="26" customWidth="1"/>
    <col min="265" max="265" width="43.25" style="26" customWidth="1"/>
    <col min="266" max="266" width="17.375" style="26" customWidth="1"/>
    <col min="267" max="267" width="10.75" style="26" customWidth="1"/>
    <col min="268" max="271" width="8.375" style="26" customWidth="1"/>
    <col min="272" max="272" width="14.375" style="26" customWidth="1"/>
    <col min="273" max="274" width="14.625" style="26" customWidth="1"/>
    <col min="275" max="276" width="14.375" style="26" customWidth="1"/>
    <col min="277" max="277" width="15.125" style="26" customWidth="1"/>
    <col min="278" max="278" width="14.375" style="26" customWidth="1"/>
    <col min="279" max="279" width="13.25" style="26" customWidth="1"/>
    <col min="280" max="280" width="15.5" style="26" customWidth="1"/>
    <col min="281" max="281" width="13" style="26" customWidth="1"/>
    <col min="282" max="282" width="15.625" style="26" bestFit="1" customWidth="1"/>
    <col min="283" max="283" width="17" style="26" customWidth="1"/>
    <col min="284" max="519" width="9" style="26"/>
    <col min="520" max="520" width="5.25" style="26" customWidth="1"/>
    <col min="521" max="521" width="43.25" style="26" customWidth="1"/>
    <col min="522" max="522" width="17.375" style="26" customWidth="1"/>
    <col min="523" max="523" width="10.75" style="26" customWidth="1"/>
    <col min="524" max="527" width="8.375" style="26" customWidth="1"/>
    <col min="528" max="528" width="14.375" style="26" customWidth="1"/>
    <col min="529" max="530" width="14.625" style="26" customWidth="1"/>
    <col min="531" max="532" width="14.375" style="26" customWidth="1"/>
    <col min="533" max="533" width="15.125" style="26" customWidth="1"/>
    <col min="534" max="534" width="14.375" style="26" customWidth="1"/>
    <col min="535" max="535" width="13.25" style="26" customWidth="1"/>
    <col min="536" max="536" width="15.5" style="26" customWidth="1"/>
    <col min="537" max="537" width="13" style="26" customWidth="1"/>
    <col min="538" max="538" width="15.625" style="26" bestFit="1" customWidth="1"/>
    <col min="539" max="539" width="17" style="26" customWidth="1"/>
    <col min="540" max="775" width="9" style="26"/>
    <col min="776" max="776" width="5.25" style="26" customWidth="1"/>
    <col min="777" max="777" width="43.25" style="26" customWidth="1"/>
    <col min="778" max="778" width="17.375" style="26" customWidth="1"/>
    <col min="779" max="779" width="10.75" style="26" customWidth="1"/>
    <col min="780" max="783" width="8.375" style="26" customWidth="1"/>
    <col min="784" max="784" width="14.375" style="26" customWidth="1"/>
    <col min="785" max="786" width="14.625" style="26" customWidth="1"/>
    <col min="787" max="788" width="14.375" style="26" customWidth="1"/>
    <col min="789" max="789" width="15.125" style="26" customWidth="1"/>
    <col min="790" max="790" width="14.375" style="26" customWidth="1"/>
    <col min="791" max="791" width="13.25" style="26" customWidth="1"/>
    <col min="792" max="792" width="15.5" style="26" customWidth="1"/>
    <col min="793" max="793" width="13" style="26" customWidth="1"/>
    <col min="794" max="794" width="15.625" style="26" bestFit="1" customWidth="1"/>
    <col min="795" max="795" width="17" style="26" customWidth="1"/>
    <col min="796" max="1031" width="9" style="26"/>
    <col min="1032" max="1032" width="5.25" style="26" customWidth="1"/>
    <col min="1033" max="1033" width="43.25" style="26" customWidth="1"/>
    <col min="1034" max="1034" width="17.375" style="26" customWidth="1"/>
    <col min="1035" max="1035" width="10.75" style="26" customWidth="1"/>
    <col min="1036" max="1039" width="8.375" style="26" customWidth="1"/>
    <col min="1040" max="1040" width="14.375" style="26" customWidth="1"/>
    <col min="1041" max="1042" width="14.625" style="26" customWidth="1"/>
    <col min="1043" max="1044" width="14.375" style="26" customWidth="1"/>
    <col min="1045" max="1045" width="15.125" style="26" customWidth="1"/>
    <col min="1046" max="1046" width="14.375" style="26" customWidth="1"/>
    <col min="1047" max="1047" width="13.25" style="26" customWidth="1"/>
    <col min="1048" max="1048" width="15.5" style="26" customWidth="1"/>
    <col min="1049" max="1049" width="13" style="26" customWidth="1"/>
    <col min="1050" max="1050" width="15.625" style="26" bestFit="1" customWidth="1"/>
    <col min="1051" max="1051" width="17" style="26" customWidth="1"/>
    <col min="1052" max="1287" width="9" style="26"/>
    <col min="1288" max="1288" width="5.25" style="26" customWidth="1"/>
    <col min="1289" max="1289" width="43.25" style="26" customWidth="1"/>
    <col min="1290" max="1290" width="17.375" style="26" customWidth="1"/>
    <col min="1291" max="1291" width="10.75" style="26" customWidth="1"/>
    <col min="1292" max="1295" width="8.375" style="26" customWidth="1"/>
    <col min="1296" max="1296" width="14.375" style="26" customWidth="1"/>
    <col min="1297" max="1298" width="14.625" style="26" customWidth="1"/>
    <col min="1299" max="1300" width="14.375" style="26" customWidth="1"/>
    <col min="1301" max="1301" width="15.125" style="26" customWidth="1"/>
    <col min="1302" max="1302" width="14.375" style="26" customWidth="1"/>
    <col min="1303" max="1303" width="13.25" style="26" customWidth="1"/>
    <col min="1304" max="1304" width="15.5" style="26" customWidth="1"/>
    <col min="1305" max="1305" width="13" style="26" customWidth="1"/>
    <col min="1306" max="1306" width="15.625" style="26" bestFit="1" customWidth="1"/>
    <col min="1307" max="1307" width="17" style="26" customWidth="1"/>
    <col min="1308" max="1543" width="9" style="26"/>
    <col min="1544" max="1544" width="5.25" style="26" customWidth="1"/>
    <col min="1545" max="1545" width="43.25" style="26" customWidth="1"/>
    <col min="1546" max="1546" width="17.375" style="26" customWidth="1"/>
    <col min="1547" max="1547" width="10.75" style="26" customWidth="1"/>
    <col min="1548" max="1551" width="8.375" style="26" customWidth="1"/>
    <col min="1552" max="1552" width="14.375" style="26" customWidth="1"/>
    <col min="1553" max="1554" width="14.625" style="26" customWidth="1"/>
    <col min="1555" max="1556" width="14.375" style="26" customWidth="1"/>
    <col min="1557" max="1557" width="15.125" style="26" customWidth="1"/>
    <col min="1558" max="1558" width="14.375" style="26" customWidth="1"/>
    <col min="1559" max="1559" width="13.25" style="26" customWidth="1"/>
    <col min="1560" max="1560" width="15.5" style="26" customWidth="1"/>
    <col min="1561" max="1561" width="13" style="26" customWidth="1"/>
    <col min="1562" max="1562" width="15.625" style="26" bestFit="1" customWidth="1"/>
    <col min="1563" max="1563" width="17" style="26" customWidth="1"/>
    <col min="1564" max="1799" width="9" style="26"/>
    <col min="1800" max="1800" width="5.25" style="26" customWidth="1"/>
    <col min="1801" max="1801" width="43.25" style="26" customWidth="1"/>
    <col min="1802" max="1802" width="17.375" style="26" customWidth="1"/>
    <col min="1803" max="1803" width="10.75" style="26" customWidth="1"/>
    <col min="1804" max="1807" width="8.375" style="26" customWidth="1"/>
    <col min="1808" max="1808" width="14.375" style="26" customWidth="1"/>
    <col min="1809" max="1810" width="14.625" style="26" customWidth="1"/>
    <col min="1811" max="1812" width="14.375" style="26" customWidth="1"/>
    <col min="1813" max="1813" width="15.125" style="26" customWidth="1"/>
    <col min="1814" max="1814" width="14.375" style="26" customWidth="1"/>
    <col min="1815" max="1815" width="13.25" style="26" customWidth="1"/>
    <col min="1816" max="1816" width="15.5" style="26" customWidth="1"/>
    <col min="1817" max="1817" width="13" style="26" customWidth="1"/>
    <col min="1818" max="1818" width="15.625" style="26" bestFit="1" customWidth="1"/>
    <col min="1819" max="1819" width="17" style="26" customWidth="1"/>
    <col min="1820" max="2055" width="9" style="26"/>
    <col min="2056" max="2056" width="5.25" style="26" customWidth="1"/>
    <col min="2057" max="2057" width="43.25" style="26" customWidth="1"/>
    <col min="2058" max="2058" width="17.375" style="26" customWidth="1"/>
    <col min="2059" max="2059" width="10.75" style="26" customWidth="1"/>
    <col min="2060" max="2063" width="8.375" style="26" customWidth="1"/>
    <col min="2064" max="2064" width="14.375" style="26" customWidth="1"/>
    <col min="2065" max="2066" width="14.625" style="26" customWidth="1"/>
    <col min="2067" max="2068" width="14.375" style="26" customWidth="1"/>
    <col min="2069" max="2069" width="15.125" style="26" customWidth="1"/>
    <col min="2070" max="2070" width="14.375" style="26" customWidth="1"/>
    <col min="2071" max="2071" width="13.25" style="26" customWidth="1"/>
    <col min="2072" max="2072" width="15.5" style="26" customWidth="1"/>
    <col min="2073" max="2073" width="13" style="26" customWidth="1"/>
    <col min="2074" max="2074" width="15.625" style="26" bestFit="1" customWidth="1"/>
    <col min="2075" max="2075" width="17" style="26" customWidth="1"/>
    <col min="2076" max="2311" width="9" style="26"/>
    <col min="2312" max="2312" width="5.25" style="26" customWidth="1"/>
    <col min="2313" max="2313" width="43.25" style="26" customWidth="1"/>
    <col min="2314" max="2314" width="17.375" style="26" customWidth="1"/>
    <col min="2315" max="2315" width="10.75" style="26" customWidth="1"/>
    <col min="2316" max="2319" width="8.375" style="26" customWidth="1"/>
    <col min="2320" max="2320" width="14.375" style="26" customWidth="1"/>
    <col min="2321" max="2322" width="14.625" style="26" customWidth="1"/>
    <col min="2323" max="2324" width="14.375" style="26" customWidth="1"/>
    <col min="2325" max="2325" width="15.125" style="26" customWidth="1"/>
    <col min="2326" max="2326" width="14.375" style="26" customWidth="1"/>
    <col min="2327" max="2327" width="13.25" style="26" customWidth="1"/>
    <col min="2328" max="2328" width="15.5" style="26" customWidth="1"/>
    <col min="2329" max="2329" width="13" style="26" customWidth="1"/>
    <col min="2330" max="2330" width="15.625" style="26" bestFit="1" customWidth="1"/>
    <col min="2331" max="2331" width="17" style="26" customWidth="1"/>
    <col min="2332" max="2567" width="9" style="26"/>
    <col min="2568" max="2568" width="5.25" style="26" customWidth="1"/>
    <col min="2569" max="2569" width="43.25" style="26" customWidth="1"/>
    <col min="2570" max="2570" width="17.375" style="26" customWidth="1"/>
    <col min="2571" max="2571" width="10.75" style="26" customWidth="1"/>
    <col min="2572" max="2575" width="8.375" style="26" customWidth="1"/>
    <col min="2576" max="2576" width="14.375" style="26" customWidth="1"/>
    <col min="2577" max="2578" width="14.625" style="26" customWidth="1"/>
    <col min="2579" max="2580" width="14.375" style="26" customWidth="1"/>
    <col min="2581" max="2581" width="15.125" style="26" customWidth="1"/>
    <col min="2582" max="2582" width="14.375" style="26" customWidth="1"/>
    <col min="2583" max="2583" width="13.25" style="26" customWidth="1"/>
    <col min="2584" max="2584" width="15.5" style="26" customWidth="1"/>
    <col min="2585" max="2585" width="13" style="26" customWidth="1"/>
    <col min="2586" max="2586" width="15.625" style="26" bestFit="1" customWidth="1"/>
    <col min="2587" max="2587" width="17" style="26" customWidth="1"/>
    <col min="2588" max="2823" width="9" style="26"/>
    <col min="2824" max="2824" width="5.25" style="26" customWidth="1"/>
    <col min="2825" max="2825" width="43.25" style="26" customWidth="1"/>
    <col min="2826" max="2826" width="17.375" style="26" customWidth="1"/>
    <col min="2827" max="2827" width="10.75" style="26" customWidth="1"/>
    <col min="2828" max="2831" width="8.375" style="26" customWidth="1"/>
    <col min="2832" max="2832" width="14.375" style="26" customWidth="1"/>
    <col min="2833" max="2834" width="14.625" style="26" customWidth="1"/>
    <col min="2835" max="2836" width="14.375" style="26" customWidth="1"/>
    <col min="2837" max="2837" width="15.125" style="26" customWidth="1"/>
    <col min="2838" max="2838" width="14.375" style="26" customWidth="1"/>
    <col min="2839" max="2839" width="13.25" style="26" customWidth="1"/>
    <col min="2840" max="2840" width="15.5" style="26" customWidth="1"/>
    <col min="2841" max="2841" width="13" style="26" customWidth="1"/>
    <col min="2842" max="2842" width="15.625" style="26" bestFit="1" customWidth="1"/>
    <col min="2843" max="2843" width="17" style="26" customWidth="1"/>
    <col min="2844" max="3079" width="9" style="26"/>
    <col min="3080" max="3080" width="5.25" style="26" customWidth="1"/>
    <col min="3081" max="3081" width="43.25" style="26" customWidth="1"/>
    <col min="3082" max="3082" width="17.375" style="26" customWidth="1"/>
    <col min="3083" max="3083" width="10.75" style="26" customWidth="1"/>
    <col min="3084" max="3087" width="8.375" style="26" customWidth="1"/>
    <col min="3088" max="3088" width="14.375" style="26" customWidth="1"/>
    <col min="3089" max="3090" width="14.625" style="26" customWidth="1"/>
    <col min="3091" max="3092" width="14.375" style="26" customWidth="1"/>
    <col min="3093" max="3093" width="15.125" style="26" customWidth="1"/>
    <col min="3094" max="3094" width="14.375" style="26" customWidth="1"/>
    <col min="3095" max="3095" width="13.25" style="26" customWidth="1"/>
    <col min="3096" max="3096" width="15.5" style="26" customWidth="1"/>
    <col min="3097" max="3097" width="13" style="26" customWidth="1"/>
    <col min="3098" max="3098" width="15.625" style="26" bestFit="1" customWidth="1"/>
    <col min="3099" max="3099" width="17" style="26" customWidth="1"/>
    <col min="3100" max="3335" width="9" style="26"/>
    <col min="3336" max="3336" width="5.25" style="26" customWidth="1"/>
    <col min="3337" max="3337" width="43.25" style="26" customWidth="1"/>
    <col min="3338" max="3338" width="17.375" style="26" customWidth="1"/>
    <col min="3339" max="3339" width="10.75" style="26" customWidth="1"/>
    <col min="3340" max="3343" width="8.375" style="26" customWidth="1"/>
    <col min="3344" max="3344" width="14.375" style="26" customWidth="1"/>
    <col min="3345" max="3346" width="14.625" style="26" customWidth="1"/>
    <col min="3347" max="3348" width="14.375" style="26" customWidth="1"/>
    <col min="3349" max="3349" width="15.125" style="26" customWidth="1"/>
    <col min="3350" max="3350" width="14.375" style="26" customWidth="1"/>
    <col min="3351" max="3351" width="13.25" style="26" customWidth="1"/>
    <col min="3352" max="3352" width="15.5" style="26" customWidth="1"/>
    <col min="3353" max="3353" width="13" style="26" customWidth="1"/>
    <col min="3354" max="3354" width="15.625" style="26" bestFit="1" customWidth="1"/>
    <col min="3355" max="3355" width="17" style="26" customWidth="1"/>
    <col min="3356" max="3591" width="9" style="26"/>
    <col min="3592" max="3592" width="5.25" style="26" customWidth="1"/>
    <col min="3593" max="3593" width="43.25" style="26" customWidth="1"/>
    <col min="3594" max="3594" width="17.375" style="26" customWidth="1"/>
    <col min="3595" max="3595" width="10.75" style="26" customWidth="1"/>
    <col min="3596" max="3599" width="8.375" style="26" customWidth="1"/>
    <col min="3600" max="3600" width="14.375" style="26" customWidth="1"/>
    <col min="3601" max="3602" width="14.625" style="26" customWidth="1"/>
    <col min="3603" max="3604" width="14.375" style="26" customWidth="1"/>
    <col min="3605" max="3605" width="15.125" style="26" customWidth="1"/>
    <col min="3606" max="3606" width="14.375" style="26" customWidth="1"/>
    <col min="3607" max="3607" width="13.25" style="26" customWidth="1"/>
    <col min="3608" max="3608" width="15.5" style="26" customWidth="1"/>
    <col min="3609" max="3609" width="13" style="26" customWidth="1"/>
    <col min="3610" max="3610" width="15.625" style="26" bestFit="1" customWidth="1"/>
    <col min="3611" max="3611" width="17" style="26" customWidth="1"/>
    <col min="3612" max="3847" width="9" style="26"/>
    <col min="3848" max="3848" width="5.25" style="26" customWidth="1"/>
    <col min="3849" max="3849" width="43.25" style="26" customWidth="1"/>
    <col min="3850" max="3850" width="17.375" style="26" customWidth="1"/>
    <col min="3851" max="3851" width="10.75" style="26" customWidth="1"/>
    <col min="3852" max="3855" width="8.375" style="26" customWidth="1"/>
    <col min="3856" max="3856" width="14.375" style="26" customWidth="1"/>
    <col min="3857" max="3858" width="14.625" style="26" customWidth="1"/>
    <col min="3859" max="3860" width="14.375" style="26" customWidth="1"/>
    <col min="3861" max="3861" width="15.125" style="26" customWidth="1"/>
    <col min="3862" max="3862" width="14.375" style="26" customWidth="1"/>
    <col min="3863" max="3863" width="13.25" style="26" customWidth="1"/>
    <col min="3864" max="3864" width="15.5" style="26" customWidth="1"/>
    <col min="3865" max="3865" width="13" style="26" customWidth="1"/>
    <col min="3866" max="3866" width="15.625" style="26" bestFit="1" customWidth="1"/>
    <col min="3867" max="3867" width="17" style="26" customWidth="1"/>
    <col min="3868" max="4103" width="9" style="26"/>
    <col min="4104" max="4104" width="5.25" style="26" customWidth="1"/>
    <col min="4105" max="4105" width="43.25" style="26" customWidth="1"/>
    <col min="4106" max="4106" width="17.375" style="26" customWidth="1"/>
    <col min="4107" max="4107" width="10.75" style="26" customWidth="1"/>
    <col min="4108" max="4111" width="8.375" style="26" customWidth="1"/>
    <col min="4112" max="4112" width="14.375" style="26" customWidth="1"/>
    <col min="4113" max="4114" width="14.625" style="26" customWidth="1"/>
    <col min="4115" max="4116" width="14.375" style="26" customWidth="1"/>
    <col min="4117" max="4117" width="15.125" style="26" customWidth="1"/>
    <col min="4118" max="4118" width="14.375" style="26" customWidth="1"/>
    <col min="4119" max="4119" width="13.25" style="26" customWidth="1"/>
    <col min="4120" max="4120" width="15.5" style="26" customWidth="1"/>
    <col min="4121" max="4121" width="13" style="26" customWidth="1"/>
    <col min="4122" max="4122" width="15.625" style="26" bestFit="1" customWidth="1"/>
    <col min="4123" max="4123" width="17" style="26" customWidth="1"/>
    <col min="4124" max="4359" width="9" style="26"/>
    <col min="4360" max="4360" width="5.25" style="26" customWidth="1"/>
    <col min="4361" max="4361" width="43.25" style="26" customWidth="1"/>
    <col min="4362" max="4362" width="17.375" style="26" customWidth="1"/>
    <col min="4363" max="4363" width="10.75" style="26" customWidth="1"/>
    <col min="4364" max="4367" width="8.375" style="26" customWidth="1"/>
    <col min="4368" max="4368" width="14.375" style="26" customWidth="1"/>
    <col min="4369" max="4370" width="14.625" style="26" customWidth="1"/>
    <col min="4371" max="4372" width="14.375" style="26" customWidth="1"/>
    <col min="4373" max="4373" width="15.125" style="26" customWidth="1"/>
    <col min="4374" max="4374" width="14.375" style="26" customWidth="1"/>
    <col min="4375" max="4375" width="13.25" style="26" customWidth="1"/>
    <col min="4376" max="4376" width="15.5" style="26" customWidth="1"/>
    <col min="4377" max="4377" width="13" style="26" customWidth="1"/>
    <col min="4378" max="4378" width="15.625" style="26" bestFit="1" customWidth="1"/>
    <col min="4379" max="4379" width="17" style="26" customWidth="1"/>
    <col min="4380" max="4615" width="9" style="26"/>
    <col min="4616" max="4616" width="5.25" style="26" customWidth="1"/>
    <col min="4617" max="4617" width="43.25" style="26" customWidth="1"/>
    <col min="4618" max="4618" width="17.375" style="26" customWidth="1"/>
    <col min="4619" max="4619" width="10.75" style="26" customWidth="1"/>
    <col min="4620" max="4623" width="8.375" style="26" customWidth="1"/>
    <col min="4624" max="4624" width="14.375" style="26" customWidth="1"/>
    <col min="4625" max="4626" width="14.625" style="26" customWidth="1"/>
    <col min="4627" max="4628" width="14.375" style="26" customWidth="1"/>
    <col min="4629" max="4629" width="15.125" style="26" customWidth="1"/>
    <col min="4630" max="4630" width="14.375" style="26" customWidth="1"/>
    <col min="4631" max="4631" width="13.25" style="26" customWidth="1"/>
    <col min="4632" max="4632" width="15.5" style="26" customWidth="1"/>
    <col min="4633" max="4633" width="13" style="26" customWidth="1"/>
    <col min="4634" max="4634" width="15.625" style="26" bestFit="1" customWidth="1"/>
    <col min="4635" max="4635" width="17" style="26" customWidth="1"/>
    <col min="4636" max="4871" width="9" style="26"/>
    <col min="4872" max="4872" width="5.25" style="26" customWidth="1"/>
    <col min="4873" max="4873" width="43.25" style="26" customWidth="1"/>
    <col min="4874" max="4874" width="17.375" style="26" customWidth="1"/>
    <col min="4875" max="4875" width="10.75" style="26" customWidth="1"/>
    <col min="4876" max="4879" width="8.375" style="26" customWidth="1"/>
    <col min="4880" max="4880" width="14.375" style="26" customWidth="1"/>
    <col min="4881" max="4882" width="14.625" style="26" customWidth="1"/>
    <col min="4883" max="4884" width="14.375" style="26" customWidth="1"/>
    <col min="4885" max="4885" width="15.125" style="26" customWidth="1"/>
    <col min="4886" max="4886" width="14.375" style="26" customWidth="1"/>
    <col min="4887" max="4887" width="13.25" style="26" customWidth="1"/>
    <col min="4888" max="4888" width="15.5" style="26" customWidth="1"/>
    <col min="4889" max="4889" width="13" style="26" customWidth="1"/>
    <col min="4890" max="4890" width="15.625" style="26" bestFit="1" customWidth="1"/>
    <col min="4891" max="4891" width="17" style="26" customWidth="1"/>
    <col min="4892" max="5127" width="9" style="26"/>
    <col min="5128" max="5128" width="5.25" style="26" customWidth="1"/>
    <col min="5129" max="5129" width="43.25" style="26" customWidth="1"/>
    <col min="5130" max="5130" width="17.375" style="26" customWidth="1"/>
    <col min="5131" max="5131" width="10.75" style="26" customWidth="1"/>
    <col min="5132" max="5135" width="8.375" style="26" customWidth="1"/>
    <col min="5136" max="5136" width="14.375" style="26" customWidth="1"/>
    <col min="5137" max="5138" width="14.625" style="26" customWidth="1"/>
    <col min="5139" max="5140" width="14.375" style="26" customWidth="1"/>
    <col min="5141" max="5141" width="15.125" style="26" customWidth="1"/>
    <col min="5142" max="5142" width="14.375" style="26" customWidth="1"/>
    <col min="5143" max="5143" width="13.25" style="26" customWidth="1"/>
    <col min="5144" max="5144" width="15.5" style="26" customWidth="1"/>
    <col min="5145" max="5145" width="13" style="26" customWidth="1"/>
    <col min="5146" max="5146" width="15.625" style="26" bestFit="1" customWidth="1"/>
    <col min="5147" max="5147" width="17" style="26" customWidth="1"/>
    <col min="5148" max="5383" width="9" style="26"/>
    <col min="5384" max="5384" width="5.25" style="26" customWidth="1"/>
    <col min="5385" max="5385" width="43.25" style="26" customWidth="1"/>
    <col min="5386" max="5386" width="17.375" style="26" customWidth="1"/>
    <col min="5387" max="5387" width="10.75" style="26" customWidth="1"/>
    <col min="5388" max="5391" width="8.375" style="26" customWidth="1"/>
    <col min="5392" max="5392" width="14.375" style="26" customWidth="1"/>
    <col min="5393" max="5394" width="14.625" style="26" customWidth="1"/>
    <col min="5395" max="5396" width="14.375" style="26" customWidth="1"/>
    <col min="5397" max="5397" width="15.125" style="26" customWidth="1"/>
    <col min="5398" max="5398" width="14.375" style="26" customWidth="1"/>
    <col min="5399" max="5399" width="13.25" style="26" customWidth="1"/>
    <col min="5400" max="5400" width="15.5" style="26" customWidth="1"/>
    <col min="5401" max="5401" width="13" style="26" customWidth="1"/>
    <col min="5402" max="5402" width="15.625" style="26" bestFit="1" customWidth="1"/>
    <col min="5403" max="5403" width="17" style="26" customWidth="1"/>
    <col min="5404" max="5639" width="9" style="26"/>
    <col min="5640" max="5640" width="5.25" style="26" customWidth="1"/>
    <col min="5641" max="5641" width="43.25" style="26" customWidth="1"/>
    <col min="5642" max="5642" width="17.375" style="26" customWidth="1"/>
    <col min="5643" max="5643" width="10.75" style="26" customWidth="1"/>
    <col min="5644" max="5647" width="8.375" style="26" customWidth="1"/>
    <col min="5648" max="5648" width="14.375" style="26" customWidth="1"/>
    <col min="5649" max="5650" width="14.625" style="26" customWidth="1"/>
    <col min="5651" max="5652" width="14.375" style="26" customWidth="1"/>
    <col min="5653" max="5653" width="15.125" style="26" customWidth="1"/>
    <col min="5654" max="5654" width="14.375" style="26" customWidth="1"/>
    <col min="5655" max="5655" width="13.25" style="26" customWidth="1"/>
    <col min="5656" max="5656" width="15.5" style="26" customWidth="1"/>
    <col min="5657" max="5657" width="13" style="26" customWidth="1"/>
    <col min="5658" max="5658" width="15.625" style="26" bestFit="1" customWidth="1"/>
    <col min="5659" max="5659" width="17" style="26" customWidth="1"/>
    <col min="5660" max="5895" width="9" style="26"/>
    <col min="5896" max="5896" width="5.25" style="26" customWidth="1"/>
    <col min="5897" max="5897" width="43.25" style="26" customWidth="1"/>
    <col min="5898" max="5898" width="17.375" style="26" customWidth="1"/>
    <col min="5899" max="5899" width="10.75" style="26" customWidth="1"/>
    <col min="5900" max="5903" width="8.375" style="26" customWidth="1"/>
    <col min="5904" max="5904" width="14.375" style="26" customWidth="1"/>
    <col min="5905" max="5906" width="14.625" style="26" customWidth="1"/>
    <col min="5907" max="5908" width="14.375" style="26" customWidth="1"/>
    <col min="5909" max="5909" width="15.125" style="26" customWidth="1"/>
    <col min="5910" max="5910" width="14.375" style="26" customWidth="1"/>
    <col min="5911" max="5911" width="13.25" style="26" customWidth="1"/>
    <col min="5912" max="5912" width="15.5" style="26" customWidth="1"/>
    <col min="5913" max="5913" width="13" style="26" customWidth="1"/>
    <col min="5914" max="5914" width="15.625" style="26" bestFit="1" customWidth="1"/>
    <col min="5915" max="5915" width="17" style="26" customWidth="1"/>
    <col min="5916" max="6151" width="9" style="26"/>
    <col min="6152" max="6152" width="5.25" style="26" customWidth="1"/>
    <col min="6153" max="6153" width="43.25" style="26" customWidth="1"/>
    <col min="6154" max="6154" width="17.375" style="26" customWidth="1"/>
    <col min="6155" max="6155" width="10.75" style="26" customWidth="1"/>
    <col min="6156" max="6159" width="8.375" style="26" customWidth="1"/>
    <col min="6160" max="6160" width="14.375" style="26" customWidth="1"/>
    <col min="6161" max="6162" width="14.625" style="26" customWidth="1"/>
    <col min="6163" max="6164" width="14.375" style="26" customWidth="1"/>
    <col min="6165" max="6165" width="15.125" style="26" customWidth="1"/>
    <col min="6166" max="6166" width="14.375" style="26" customWidth="1"/>
    <col min="6167" max="6167" width="13.25" style="26" customWidth="1"/>
    <col min="6168" max="6168" width="15.5" style="26" customWidth="1"/>
    <col min="6169" max="6169" width="13" style="26" customWidth="1"/>
    <col min="6170" max="6170" width="15.625" style="26" bestFit="1" customWidth="1"/>
    <col min="6171" max="6171" width="17" style="26" customWidth="1"/>
    <col min="6172" max="6407" width="9" style="26"/>
    <col min="6408" max="6408" width="5.25" style="26" customWidth="1"/>
    <col min="6409" max="6409" width="43.25" style="26" customWidth="1"/>
    <col min="6410" max="6410" width="17.375" style="26" customWidth="1"/>
    <col min="6411" max="6411" width="10.75" style="26" customWidth="1"/>
    <col min="6412" max="6415" width="8.375" style="26" customWidth="1"/>
    <col min="6416" max="6416" width="14.375" style="26" customWidth="1"/>
    <col min="6417" max="6418" width="14.625" style="26" customWidth="1"/>
    <col min="6419" max="6420" width="14.375" style="26" customWidth="1"/>
    <col min="6421" max="6421" width="15.125" style="26" customWidth="1"/>
    <col min="6422" max="6422" width="14.375" style="26" customWidth="1"/>
    <col min="6423" max="6423" width="13.25" style="26" customWidth="1"/>
    <col min="6424" max="6424" width="15.5" style="26" customWidth="1"/>
    <col min="6425" max="6425" width="13" style="26" customWidth="1"/>
    <col min="6426" max="6426" width="15.625" style="26" bestFit="1" customWidth="1"/>
    <col min="6427" max="6427" width="17" style="26" customWidth="1"/>
    <col min="6428" max="6663" width="9" style="26"/>
    <col min="6664" max="6664" width="5.25" style="26" customWidth="1"/>
    <col min="6665" max="6665" width="43.25" style="26" customWidth="1"/>
    <col min="6666" max="6666" width="17.375" style="26" customWidth="1"/>
    <col min="6667" max="6667" width="10.75" style="26" customWidth="1"/>
    <col min="6668" max="6671" width="8.375" style="26" customWidth="1"/>
    <col min="6672" max="6672" width="14.375" style="26" customWidth="1"/>
    <col min="6673" max="6674" width="14.625" style="26" customWidth="1"/>
    <col min="6675" max="6676" width="14.375" style="26" customWidth="1"/>
    <col min="6677" max="6677" width="15.125" style="26" customWidth="1"/>
    <col min="6678" max="6678" width="14.375" style="26" customWidth="1"/>
    <col min="6679" max="6679" width="13.25" style="26" customWidth="1"/>
    <col min="6680" max="6680" width="15.5" style="26" customWidth="1"/>
    <col min="6681" max="6681" width="13" style="26" customWidth="1"/>
    <col min="6682" max="6682" width="15.625" style="26" bestFit="1" customWidth="1"/>
    <col min="6683" max="6683" width="17" style="26" customWidth="1"/>
    <col min="6684" max="6919" width="9" style="26"/>
    <col min="6920" max="6920" width="5.25" style="26" customWidth="1"/>
    <col min="6921" max="6921" width="43.25" style="26" customWidth="1"/>
    <col min="6922" max="6922" width="17.375" style="26" customWidth="1"/>
    <col min="6923" max="6923" width="10.75" style="26" customWidth="1"/>
    <col min="6924" max="6927" width="8.375" style="26" customWidth="1"/>
    <col min="6928" max="6928" width="14.375" style="26" customWidth="1"/>
    <col min="6929" max="6930" width="14.625" style="26" customWidth="1"/>
    <col min="6931" max="6932" width="14.375" style="26" customWidth="1"/>
    <col min="6933" max="6933" width="15.125" style="26" customWidth="1"/>
    <col min="6934" max="6934" width="14.375" style="26" customWidth="1"/>
    <col min="6935" max="6935" width="13.25" style="26" customWidth="1"/>
    <col min="6936" max="6936" width="15.5" style="26" customWidth="1"/>
    <col min="6937" max="6937" width="13" style="26" customWidth="1"/>
    <col min="6938" max="6938" width="15.625" style="26" bestFit="1" customWidth="1"/>
    <col min="6939" max="6939" width="17" style="26" customWidth="1"/>
    <col min="6940" max="7175" width="9" style="26"/>
    <col min="7176" max="7176" width="5.25" style="26" customWidth="1"/>
    <col min="7177" max="7177" width="43.25" style="26" customWidth="1"/>
    <col min="7178" max="7178" width="17.375" style="26" customWidth="1"/>
    <col min="7179" max="7179" width="10.75" style="26" customWidth="1"/>
    <col min="7180" max="7183" width="8.375" style="26" customWidth="1"/>
    <col min="7184" max="7184" width="14.375" style="26" customWidth="1"/>
    <col min="7185" max="7186" width="14.625" style="26" customWidth="1"/>
    <col min="7187" max="7188" width="14.375" style="26" customWidth="1"/>
    <col min="7189" max="7189" width="15.125" style="26" customWidth="1"/>
    <col min="7190" max="7190" width="14.375" style="26" customWidth="1"/>
    <col min="7191" max="7191" width="13.25" style="26" customWidth="1"/>
    <col min="7192" max="7192" width="15.5" style="26" customWidth="1"/>
    <col min="7193" max="7193" width="13" style="26" customWidth="1"/>
    <col min="7194" max="7194" width="15.625" style="26" bestFit="1" customWidth="1"/>
    <col min="7195" max="7195" width="17" style="26" customWidth="1"/>
    <col min="7196" max="7431" width="9" style="26"/>
    <col min="7432" max="7432" width="5.25" style="26" customWidth="1"/>
    <col min="7433" max="7433" width="43.25" style="26" customWidth="1"/>
    <col min="7434" max="7434" width="17.375" style="26" customWidth="1"/>
    <col min="7435" max="7435" width="10.75" style="26" customWidth="1"/>
    <col min="7436" max="7439" width="8.375" style="26" customWidth="1"/>
    <col min="7440" max="7440" width="14.375" style="26" customWidth="1"/>
    <col min="7441" max="7442" width="14.625" style="26" customWidth="1"/>
    <col min="7443" max="7444" width="14.375" style="26" customWidth="1"/>
    <col min="7445" max="7445" width="15.125" style="26" customWidth="1"/>
    <col min="7446" max="7446" width="14.375" style="26" customWidth="1"/>
    <col min="7447" max="7447" width="13.25" style="26" customWidth="1"/>
    <col min="7448" max="7448" width="15.5" style="26" customWidth="1"/>
    <col min="7449" max="7449" width="13" style="26" customWidth="1"/>
    <col min="7450" max="7450" width="15.625" style="26" bestFit="1" customWidth="1"/>
    <col min="7451" max="7451" width="17" style="26" customWidth="1"/>
    <col min="7452" max="7687" width="9" style="26"/>
    <col min="7688" max="7688" width="5.25" style="26" customWidth="1"/>
    <col min="7689" max="7689" width="43.25" style="26" customWidth="1"/>
    <col min="7690" max="7690" width="17.375" style="26" customWidth="1"/>
    <col min="7691" max="7691" width="10.75" style="26" customWidth="1"/>
    <col min="7692" max="7695" width="8.375" style="26" customWidth="1"/>
    <col min="7696" max="7696" width="14.375" style="26" customWidth="1"/>
    <col min="7697" max="7698" width="14.625" style="26" customWidth="1"/>
    <col min="7699" max="7700" width="14.375" style="26" customWidth="1"/>
    <col min="7701" max="7701" width="15.125" style="26" customWidth="1"/>
    <col min="7702" max="7702" width="14.375" style="26" customWidth="1"/>
    <col min="7703" max="7703" width="13.25" style="26" customWidth="1"/>
    <col min="7704" max="7704" width="15.5" style="26" customWidth="1"/>
    <col min="7705" max="7705" width="13" style="26" customWidth="1"/>
    <col min="7706" max="7706" width="15.625" style="26" bestFit="1" customWidth="1"/>
    <col min="7707" max="7707" width="17" style="26" customWidth="1"/>
    <col min="7708" max="7943" width="9" style="26"/>
    <col min="7944" max="7944" width="5.25" style="26" customWidth="1"/>
    <col min="7945" max="7945" width="43.25" style="26" customWidth="1"/>
    <col min="7946" max="7946" width="17.375" style="26" customWidth="1"/>
    <col min="7947" max="7947" width="10.75" style="26" customWidth="1"/>
    <col min="7948" max="7951" width="8.375" style="26" customWidth="1"/>
    <col min="7952" max="7952" width="14.375" style="26" customWidth="1"/>
    <col min="7953" max="7954" width="14.625" style="26" customWidth="1"/>
    <col min="7955" max="7956" width="14.375" style="26" customWidth="1"/>
    <col min="7957" max="7957" width="15.125" style="26" customWidth="1"/>
    <col min="7958" max="7958" width="14.375" style="26" customWidth="1"/>
    <col min="7959" max="7959" width="13.25" style="26" customWidth="1"/>
    <col min="7960" max="7960" width="15.5" style="26" customWidth="1"/>
    <col min="7961" max="7961" width="13" style="26" customWidth="1"/>
    <col min="7962" max="7962" width="15.625" style="26" bestFit="1" customWidth="1"/>
    <col min="7963" max="7963" width="17" style="26" customWidth="1"/>
    <col min="7964" max="8199" width="9" style="26"/>
    <col min="8200" max="8200" width="5.25" style="26" customWidth="1"/>
    <col min="8201" max="8201" width="43.25" style="26" customWidth="1"/>
    <col min="8202" max="8202" width="17.375" style="26" customWidth="1"/>
    <col min="8203" max="8203" width="10.75" style="26" customWidth="1"/>
    <col min="8204" max="8207" width="8.375" style="26" customWidth="1"/>
    <col min="8208" max="8208" width="14.375" style="26" customWidth="1"/>
    <col min="8209" max="8210" width="14.625" style="26" customWidth="1"/>
    <col min="8211" max="8212" width="14.375" style="26" customWidth="1"/>
    <col min="8213" max="8213" width="15.125" style="26" customWidth="1"/>
    <col min="8214" max="8214" width="14.375" style="26" customWidth="1"/>
    <col min="8215" max="8215" width="13.25" style="26" customWidth="1"/>
    <col min="8216" max="8216" width="15.5" style="26" customWidth="1"/>
    <col min="8217" max="8217" width="13" style="26" customWidth="1"/>
    <col min="8218" max="8218" width="15.625" style="26" bestFit="1" customWidth="1"/>
    <col min="8219" max="8219" width="17" style="26" customWidth="1"/>
    <col min="8220" max="8455" width="9" style="26"/>
    <col min="8456" max="8456" width="5.25" style="26" customWidth="1"/>
    <col min="8457" max="8457" width="43.25" style="26" customWidth="1"/>
    <col min="8458" max="8458" width="17.375" style="26" customWidth="1"/>
    <col min="8459" max="8459" width="10.75" style="26" customWidth="1"/>
    <col min="8460" max="8463" width="8.375" style="26" customWidth="1"/>
    <col min="8464" max="8464" width="14.375" style="26" customWidth="1"/>
    <col min="8465" max="8466" width="14.625" style="26" customWidth="1"/>
    <col min="8467" max="8468" width="14.375" style="26" customWidth="1"/>
    <col min="8469" max="8469" width="15.125" style="26" customWidth="1"/>
    <col min="8470" max="8470" width="14.375" style="26" customWidth="1"/>
    <col min="8471" max="8471" width="13.25" style="26" customWidth="1"/>
    <col min="8472" max="8472" width="15.5" style="26" customWidth="1"/>
    <col min="8473" max="8473" width="13" style="26" customWidth="1"/>
    <col min="8474" max="8474" width="15.625" style="26" bestFit="1" customWidth="1"/>
    <col min="8475" max="8475" width="17" style="26" customWidth="1"/>
    <col min="8476" max="8711" width="9" style="26"/>
    <col min="8712" max="8712" width="5.25" style="26" customWidth="1"/>
    <col min="8713" max="8713" width="43.25" style="26" customWidth="1"/>
    <col min="8714" max="8714" width="17.375" style="26" customWidth="1"/>
    <col min="8715" max="8715" width="10.75" style="26" customWidth="1"/>
    <col min="8716" max="8719" width="8.375" style="26" customWidth="1"/>
    <col min="8720" max="8720" width="14.375" style="26" customWidth="1"/>
    <col min="8721" max="8722" width="14.625" style="26" customWidth="1"/>
    <col min="8723" max="8724" width="14.375" style="26" customWidth="1"/>
    <col min="8725" max="8725" width="15.125" style="26" customWidth="1"/>
    <col min="8726" max="8726" width="14.375" style="26" customWidth="1"/>
    <col min="8727" max="8727" width="13.25" style="26" customWidth="1"/>
    <col min="8728" max="8728" width="15.5" style="26" customWidth="1"/>
    <col min="8729" max="8729" width="13" style="26" customWidth="1"/>
    <col min="8730" max="8730" width="15.625" style="26" bestFit="1" customWidth="1"/>
    <col min="8731" max="8731" width="17" style="26" customWidth="1"/>
    <col min="8732" max="8967" width="9" style="26"/>
    <col min="8968" max="8968" width="5.25" style="26" customWidth="1"/>
    <col min="8969" max="8969" width="43.25" style="26" customWidth="1"/>
    <col min="8970" max="8970" width="17.375" style="26" customWidth="1"/>
    <col min="8971" max="8971" width="10.75" style="26" customWidth="1"/>
    <col min="8972" max="8975" width="8.375" style="26" customWidth="1"/>
    <col min="8976" max="8976" width="14.375" style="26" customWidth="1"/>
    <col min="8977" max="8978" width="14.625" style="26" customWidth="1"/>
    <col min="8979" max="8980" width="14.375" style="26" customWidth="1"/>
    <col min="8981" max="8981" width="15.125" style="26" customWidth="1"/>
    <col min="8982" max="8982" width="14.375" style="26" customWidth="1"/>
    <col min="8983" max="8983" width="13.25" style="26" customWidth="1"/>
    <col min="8984" max="8984" width="15.5" style="26" customWidth="1"/>
    <col min="8985" max="8985" width="13" style="26" customWidth="1"/>
    <col min="8986" max="8986" width="15.625" style="26" bestFit="1" customWidth="1"/>
    <col min="8987" max="8987" width="17" style="26" customWidth="1"/>
    <col min="8988" max="9223" width="9" style="26"/>
    <col min="9224" max="9224" width="5.25" style="26" customWidth="1"/>
    <col min="9225" max="9225" width="43.25" style="26" customWidth="1"/>
    <col min="9226" max="9226" width="17.375" style="26" customWidth="1"/>
    <col min="9227" max="9227" width="10.75" style="26" customWidth="1"/>
    <col min="9228" max="9231" width="8.375" style="26" customWidth="1"/>
    <col min="9232" max="9232" width="14.375" style="26" customWidth="1"/>
    <col min="9233" max="9234" width="14.625" style="26" customWidth="1"/>
    <col min="9235" max="9236" width="14.375" style="26" customWidth="1"/>
    <col min="9237" max="9237" width="15.125" style="26" customWidth="1"/>
    <col min="9238" max="9238" width="14.375" style="26" customWidth="1"/>
    <col min="9239" max="9239" width="13.25" style="26" customWidth="1"/>
    <col min="9240" max="9240" width="15.5" style="26" customWidth="1"/>
    <col min="9241" max="9241" width="13" style="26" customWidth="1"/>
    <col min="9242" max="9242" width="15.625" style="26" bestFit="1" customWidth="1"/>
    <col min="9243" max="9243" width="17" style="26" customWidth="1"/>
    <col min="9244" max="9479" width="9" style="26"/>
    <col min="9480" max="9480" width="5.25" style="26" customWidth="1"/>
    <col min="9481" max="9481" width="43.25" style="26" customWidth="1"/>
    <col min="9482" max="9482" width="17.375" style="26" customWidth="1"/>
    <col min="9483" max="9483" width="10.75" style="26" customWidth="1"/>
    <col min="9484" max="9487" width="8.375" style="26" customWidth="1"/>
    <col min="9488" max="9488" width="14.375" style="26" customWidth="1"/>
    <col min="9489" max="9490" width="14.625" style="26" customWidth="1"/>
    <col min="9491" max="9492" width="14.375" style="26" customWidth="1"/>
    <col min="9493" max="9493" width="15.125" style="26" customWidth="1"/>
    <col min="9494" max="9494" width="14.375" style="26" customWidth="1"/>
    <col min="9495" max="9495" width="13.25" style="26" customWidth="1"/>
    <col min="9496" max="9496" width="15.5" style="26" customWidth="1"/>
    <col min="9497" max="9497" width="13" style="26" customWidth="1"/>
    <col min="9498" max="9498" width="15.625" style="26" bestFit="1" customWidth="1"/>
    <col min="9499" max="9499" width="17" style="26" customWidth="1"/>
    <col min="9500" max="9735" width="9" style="26"/>
    <col min="9736" max="9736" width="5.25" style="26" customWidth="1"/>
    <col min="9737" max="9737" width="43.25" style="26" customWidth="1"/>
    <col min="9738" max="9738" width="17.375" style="26" customWidth="1"/>
    <col min="9739" max="9739" width="10.75" style="26" customWidth="1"/>
    <col min="9740" max="9743" width="8.375" style="26" customWidth="1"/>
    <col min="9744" max="9744" width="14.375" style="26" customWidth="1"/>
    <col min="9745" max="9746" width="14.625" style="26" customWidth="1"/>
    <col min="9747" max="9748" width="14.375" style="26" customWidth="1"/>
    <col min="9749" max="9749" width="15.125" style="26" customWidth="1"/>
    <col min="9750" max="9750" width="14.375" style="26" customWidth="1"/>
    <col min="9751" max="9751" width="13.25" style="26" customWidth="1"/>
    <col min="9752" max="9752" width="15.5" style="26" customWidth="1"/>
    <col min="9753" max="9753" width="13" style="26" customWidth="1"/>
    <col min="9754" max="9754" width="15.625" style="26" bestFit="1" customWidth="1"/>
    <col min="9755" max="9755" width="17" style="26" customWidth="1"/>
    <col min="9756" max="9991" width="9" style="26"/>
    <col min="9992" max="9992" width="5.25" style="26" customWidth="1"/>
    <col min="9993" max="9993" width="43.25" style="26" customWidth="1"/>
    <col min="9994" max="9994" width="17.375" style="26" customWidth="1"/>
    <col min="9995" max="9995" width="10.75" style="26" customWidth="1"/>
    <col min="9996" max="9999" width="8.375" style="26" customWidth="1"/>
    <col min="10000" max="10000" width="14.375" style="26" customWidth="1"/>
    <col min="10001" max="10002" width="14.625" style="26" customWidth="1"/>
    <col min="10003" max="10004" width="14.375" style="26" customWidth="1"/>
    <col min="10005" max="10005" width="15.125" style="26" customWidth="1"/>
    <col min="10006" max="10006" width="14.375" style="26" customWidth="1"/>
    <col min="10007" max="10007" width="13.25" style="26" customWidth="1"/>
    <col min="10008" max="10008" width="15.5" style="26" customWidth="1"/>
    <col min="10009" max="10009" width="13" style="26" customWidth="1"/>
    <col min="10010" max="10010" width="15.625" style="26" bestFit="1" customWidth="1"/>
    <col min="10011" max="10011" width="17" style="26" customWidth="1"/>
    <col min="10012" max="10247" width="9" style="26"/>
    <col min="10248" max="10248" width="5.25" style="26" customWidth="1"/>
    <col min="10249" max="10249" width="43.25" style="26" customWidth="1"/>
    <col min="10250" max="10250" width="17.375" style="26" customWidth="1"/>
    <col min="10251" max="10251" width="10.75" style="26" customWidth="1"/>
    <col min="10252" max="10255" width="8.375" style="26" customWidth="1"/>
    <col min="10256" max="10256" width="14.375" style="26" customWidth="1"/>
    <col min="10257" max="10258" width="14.625" style="26" customWidth="1"/>
    <col min="10259" max="10260" width="14.375" style="26" customWidth="1"/>
    <col min="10261" max="10261" width="15.125" style="26" customWidth="1"/>
    <col min="10262" max="10262" width="14.375" style="26" customWidth="1"/>
    <col min="10263" max="10263" width="13.25" style="26" customWidth="1"/>
    <col min="10264" max="10264" width="15.5" style="26" customWidth="1"/>
    <col min="10265" max="10265" width="13" style="26" customWidth="1"/>
    <col min="10266" max="10266" width="15.625" style="26" bestFit="1" customWidth="1"/>
    <col min="10267" max="10267" width="17" style="26" customWidth="1"/>
    <col min="10268" max="10503" width="9" style="26"/>
    <col min="10504" max="10504" width="5.25" style="26" customWidth="1"/>
    <col min="10505" max="10505" width="43.25" style="26" customWidth="1"/>
    <col min="10506" max="10506" width="17.375" style="26" customWidth="1"/>
    <col min="10507" max="10507" width="10.75" style="26" customWidth="1"/>
    <col min="10508" max="10511" width="8.375" style="26" customWidth="1"/>
    <col min="10512" max="10512" width="14.375" style="26" customWidth="1"/>
    <col min="10513" max="10514" width="14.625" style="26" customWidth="1"/>
    <col min="10515" max="10516" width="14.375" style="26" customWidth="1"/>
    <col min="10517" max="10517" width="15.125" style="26" customWidth="1"/>
    <col min="10518" max="10518" width="14.375" style="26" customWidth="1"/>
    <col min="10519" max="10519" width="13.25" style="26" customWidth="1"/>
    <col min="10520" max="10520" width="15.5" style="26" customWidth="1"/>
    <col min="10521" max="10521" width="13" style="26" customWidth="1"/>
    <col min="10522" max="10522" width="15.625" style="26" bestFit="1" customWidth="1"/>
    <col min="10523" max="10523" width="17" style="26" customWidth="1"/>
    <col min="10524" max="10759" width="9" style="26"/>
    <col min="10760" max="10760" width="5.25" style="26" customWidth="1"/>
    <col min="10761" max="10761" width="43.25" style="26" customWidth="1"/>
    <col min="10762" max="10762" width="17.375" style="26" customWidth="1"/>
    <col min="10763" max="10763" width="10.75" style="26" customWidth="1"/>
    <col min="10764" max="10767" width="8.375" style="26" customWidth="1"/>
    <col min="10768" max="10768" width="14.375" style="26" customWidth="1"/>
    <col min="10769" max="10770" width="14.625" style="26" customWidth="1"/>
    <col min="10771" max="10772" width="14.375" style="26" customWidth="1"/>
    <col min="10773" max="10773" width="15.125" style="26" customWidth="1"/>
    <col min="10774" max="10774" width="14.375" style="26" customWidth="1"/>
    <col min="10775" max="10775" width="13.25" style="26" customWidth="1"/>
    <col min="10776" max="10776" width="15.5" style="26" customWidth="1"/>
    <col min="10777" max="10777" width="13" style="26" customWidth="1"/>
    <col min="10778" max="10778" width="15.625" style="26" bestFit="1" customWidth="1"/>
    <col min="10779" max="10779" width="17" style="26" customWidth="1"/>
    <col min="10780" max="11015" width="9" style="26"/>
    <col min="11016" max="11016" width="5.25" style="26" customWidth="1"/>
    <col min="11017" max="11017" width="43.25" style="26" customWidth="1"/>
    <col min="11018" max="11018" width="17.375" style="26" customWidth="1"/>
    <col min="11019" max="11019" width="10.75" style="26" customWidth="1"/>
    <col min="11020" max="11023" width="8.375" style="26" customWidth="1"/>
    <col min="11024" max="11024" width="14.375" style="26" customWidth="1"/>
    <col min="11025" max="11026" width="14.625" style="26" customWidth="1"/>
    <col min="11027" max="11028" width="14.375" style="26" customWidth="1"/>
    <col min="11029" max="11029" width="15.125" style="26" customWidth="1"/>
    <col min="11030" max="11030" width="14.375" style="26" customWidth="1"/>
    <col min="11031" max="11031" width="13.25" style="26" customWidth="1"/>
    <col min="11032" max="11032" width="15.5" style="26" customWidth="1"/>
    <col min="11033" max="11033" width="13" style="26" customWidth="1"/>
    <col min="11034" max="11034" width="15.625" style="26" bestFit="1" customWidth="1"/>
    <col min="11035" max="11035" width="17" style="26" customWidth="1"/>
    <col min="11036" max="11271" width="9" style="26"/>
    <col min="11272" max="11272" width="5.25" style="26" customWidth="1"/>
    <col min="11273" max="11273" width="43.25" style="26" customWidth="1"/>
    <col min="11274" max="11274" width="17.375" style="26" customWidth="1"/>
    <col min="11275" max="11275" width="10.75" style="26" customWidth="1"/>
    <col min="11276" max="11279" width="8.375" style="26" customWidth="1"/>
    <col min="11280" max="11280" width="14.375" style="26" customWidth="1"/>
    <col min="11281" max="11282" width="14.625" style="26" customWidth="1"/>
    <col min="11283" max="11284" width="14.375" style="26" customWidth="1"/>
    <col min="11285" max="11285" width="15.125" style="26" customWidth="1"/>
    <col min="11286" max="11286" width="14.375" style="26" customWidth="1"/>
    <col min="11287" max="11287" width="13.25" style="26" customWidth="1"/>
    <col min="11288" max="11288" width="15.5" style="26" customWidth="1"/>
    <col min="11289" max="11289" width="13" style="26" customWidth="1"/>
    <col min="11290" max="11290" width="15.625" style="26" bestFit="1" customWidth="1"/>
    <col min="11291" max="11291" width="17" style="26" customWidth="1"/>
    <col min="11292" max="11527" width="9" style="26"/>
    <col min="11528" max="11528" width="5.25" style="26" customWidth="1"/>
    <col min="11529" max="11529" width="43.25" style="26" customWidth="1"/>
    <col min="11530" max="11530" width="17.375" style="26" customWidth="1"/>
    <col min="11531" max="11531" width="10.75" style="26" customWidth="1"/>
    <col min="11532" max="11535" width="8.375" style="26" customWidth="1"/>
    <col min="11536" max="11536" width="14.375" style="26" customWidth="1"/>
    <col min="11537" max="11538" width="14.625" style="26" customWidth="1"/>
    <col min="11539" max="11540" width="14.375" style="26" customWidth="1"/>
    <col min="11541" max="11541" width="15.125" style="26" customWidth="1"/>
    <col min="11542" max="11542" width="14.375" style="26" customWidth="1"/>
    <col min="11543" max="11543" width="13.25" style="26" customWidth="1"/>
    <col min="11544" max="11544" width="15.5" style="26" customWidth="1"/>
    <col min="11545" max="11545" width="13" style="26" customWidth="1"/>
    <col min="11546" max="11546" width="15.625" style="26" bestFit="1" customWidth="1"/>
    <col min="11547" max="11547" width="17" style="26" customWidth="1"/>
    <col min="11548" max="11783" width="9" style="26"/>
    <col min="11784" max="11784" width="5.25" style="26" customWidth="1"/>
    <col min="11785" max="11785" width="43.25" style="26" customWidth="1"/>
    <col min="11786" max="11786" width="17.375" style="26" customWidth="1"/>
    <col min="11787" max="11787" width="10.75" style="26" customWidth="1"/>
    <col min="11788" max="11791" width="8.375" style="26" customWidth="1"/>
    <col min="11792" max="11792" width="14.375" style="26" customWidth="1"/>
    <col min="11793" max="11794" width="14.625" style="26" customWidth="1"/>
    <col min="11795" max="11796" width="14.375" style="26" customWidth="1"/>
    <col min="11797" max="11797" width="15.125" style="26" customWidth="1"/>
    <col min="11798" max="11798" width="14.375" style="26" customWidth="1"/>
    <col min="11799" max="11799" width="13.25" style="26" customWidth="1"/>
    <col min="11800" max="11800" width="15.5" style="26" customWidth="1"/>
    <col min="11801" max="11801" width="13" style="26" customWidth="1"/>
    <col min="11802" max="11802" width="15.625" style="26" bestFit="1" customWidth="1"/>
    <col min="11803" max="11803" width="17" style="26" customWidth="1"/>
    <col min="11804" max="12039" width="9" style="26"/>
    <col min="12040" max="12040" width="5.25" style="26" customWidth="1"/>
    <col min="12041" max="12041" width="43.25" style="26" customWidth="1"/>
    <col min="12042" max="12042" width="17.375" style="26" customWidth="1"/>
    <col min="12043" max="12043" width="10.75" style="26" customWidth="1"/>
    <col min="12044" max="12047" width="8.375" style="26" customWidth="1"/>
    <col min="12048" max="12048" width="14.375" style="26" customWidth="1"/>
    <col min="12049" max="12050" width="14.625" style="26" customWidth="1"/>
    <col min="12051" max="12052" width="14.375" style="26" customWidth="1"/>
    <col min="12053" max="12053" width="15.125" style="26" customWidth="1"/>
    <col min="12054" max="12054" width="14.375" style="26" customWidth="1"/>
    <col min="12055" max="12055" width="13.25" style="26" customWidth="1"/>
    <col min="12056" max="12056" width="15.5" style="26" customWidth="1"/>
    <col min="12057" max="12057" width="13" style="26" customWidth="1"/>
    <col min="12058" max="12058" width="15.625" style="26" bestFit="1" customWidth="1"/>
    <col min="12059" max="12059" width="17" style="26" customWidth="1"/>
    <col min="12060" max="12295" width="9" style="26"/>
    <col min="12296" max="12296" width="5.25" style="26" customWidth="1"/>
    <col min="12297" max="12297" width="43.25" style="26" customWidth="1"/>
    <col min="12298" max="12298" width="17.375" style="26" customWidth="1"/>
    <col min="12299" max="12299" width="10.75" style="26" customWidth="1"/>
    <col min="12300" max="12303" width="8.375" style="26" customWidth="1"/>
    <col min="12304" max="12304" width="14.375" style="26" customWidth="1"/>
    <col min="12305" max="12306" width="14.625" style="26" customWidth="1"/>
    <col min="12307" max="12308" width="14.375" style="26" customWidth="1"/>
    <col min="12309" max="12309" width="15.125" style="26" customWidth="1"/>
    <col min="12310" max="12310" width="14.375" style="26" customWidth="1"/>
    <col min="12311" max="12311" width="13.25" style="26" customWidth="1"/>
    <col min="12312" max="12312" width="15.5" style="26" customWidth="1"/>
    <col min="12313" max="12313" width="13" style="26" customWidth="1"/>
    <col min="12314" max="12314" width="15.625" style="26" bestFit="1" customWidth="1"/>
    <col min="12315" max="12315" width="17" style="26" customWidth="1"/>
    <col min="12316" max="12551" width="9" style="26"/>
    <col min="12552" max="12552" width="5.25" style="26" customWidth="1"/>
    <col min="12553" max="12553" width="43.25" style="26" customWidth="1"/>
    <col min="12554" max="12554" width="17.375" style="26" customWidth="1"/>
    <col min="12555" max="12555" width="10.75" style="26" customWidth="1"/>
    <col min="12556" max="12559" width="8.375" style="26" customWidth="1"/>
    <col min="12560" max="12560" width="14.375" style="26" customWidth="1"/>
    <col min="12561" max="12562" width="14.625" style="26" customWidth="1"/>
    <col min="12563" max="12564" width="14.375" style="26" customWidth="1"/>
    <col min="12565" max="12565" width="15.125" style="26" customWidth="1"/>
    <col min="12566" max="12566" width="14.375" style="26" customWidth="1"/>
    <col min="12567" max="12567" width="13.25" style="26" customWidth="1"/>
    <col min="12568" max="12568" width="15.5" style="26" customWidth="1"/>
    <col min="12569" max="12569" width="13" style="26" customWidth="1"/>
    <col min="12570" max="12570" width="15.625" style="26" bestFit="1" customWidth="1"/>
    <col min="12571" max="12571" width="17" style="26" customWidth="1"/>
    <col min="12572" max="12807" width="9" style="26"/>
    <col min="12808" max="12808" width="5.25" style="26" customWidth="1"/>
    <col min="12809" max="12809" width="43.25" style="26" customWidth="1"/>
    <col min="12810" max="12810" width="17.375" style="26" customWidth="1"/>
    <col min="12811" max="12811" width="10.75" style="26" customWidth="1"/>
    <col min="12812" max="12815" width="8.375" style="26" customWidth="1"/>
    <col min="12816" max="12816" width="14.375" style="26" customWidth="1"/>
    <col min="12817" max="12818" width="14.625" style="26" customWidth="1"/>
    <col min="12819" max="12820" width="14.375" style="26" customWidth="1"/>
    <col min="12821" max="12821" width="15.125" style="26" customWidth="1"/>
    <col min="12822" max="12822" width="14.375" style="26" customWidth="1"/>
    <col min="12823" max="12823" width="13.25" style="26" customWidth="1"/>
    <col min="12824" max="12824" width="15.5" style="26" customWidth="1"/>
    <col min="12825" max="12825" width="13" style="26" customWidth="1"/>
    <col min="12826" max="12826" width="15.625" style="26" bestFit="1" customWidth="1"/>
    <col min="12827" max="12827" width="17" style="26" customWidth="1"/>
    <col min="12828" max="13063" width="9" style="26"/>
    <col min="13064" max="13064" width="5.25" style="26" customWidth="1"/>
    <col min="13065" max="13065" width="43.25" style="26" customWidth="1"/>
    <col min="13066" max="13066" width="17.375" style="26" customWidth="1"/>
    <col min="13067" max="13067" width="10.75" style="26" customWidth="1"/>
    <col min="13068" max="13071" width="8.375" style="26" customWidth="1"/>
    <col min="13072" max="13072" width="14.375" style="26" customWidth="1"/>
    <col min="13073" max="13074" width="14.625" style="26" customWidth="1"/>
    <col min="13075" max="13076" width="14.375" style="26" customWidth="1"/>
    <col min="13077" max="13077" width="15.125" style="26" customWidth="1"/>
    <col min="13078" max="13078" width="14.375" style="26" customWidth="1"/>
    <col min="13079" max="13079" width="13.25" style="26" customWidth="1"/>
    <col min="13080" max="13080" width="15.5" style="26" customWidth="1"/>
    <col min="13081" max="13081" width="13" style="26" customWidth="1"/>
    <col min="13082" max="13082" width="15.625" style="26" bestFit="1" customWidth="1"/>
    <col min="13083" max="13083" width="17" style="26" customWidth="1"/>
    <col min="13084" max="13319" width="9" style="26"/>
    <col min="13320" max="13320" width="5.25" style="26" customWidth="1"/>
    <col min="13321" max="13321" width="43.25" style="26" customWidth="1"/>
    <col min="13322" max="13322" width="17.375" style="26" customWidth="1"/>
    <col min="13323" max="13323" width="10.75" style="26" customWidth="1"/>
    <col min="13324" max="13327" width="8.375" style="26" customWidth="1"/>
    <col min="13328" max="13328" width="14.375" style="26" customWidth="1"/>
    <col min="13329" max="13330" width="14.625" style="26" customWidth="1"/>
    <col min="13331" max="13332" width="14.375" style="26" customWidth="1"/>
    <col min="13333" max="13333" width="15.125" style="26" customWidth="1"/>
    <col min="13334" max="13334" width="14.375" style="26" customWidth="1"/>
    <col min="13335" max="13335" width="13.25" style="26" customWidth="1"/>
    <col min="13336" max="13336" width="15.5" style="26" customWidth="1"/>
    <col min="13337" max="13337" width="13" style="26" customWidth="1"/>
    <col min="13338" max="13338" width="15.625" style="26" bestFit="1" customWidth="1"/>
    <col min="13339" max="13339" width="17" style="26" customWidth="1"/>
    <col min="13340" max="13575" width="9" style="26"/>
    <col min="13576" max="13576" width="5.25" style="26" customWidth="1"/>
    <col min="13577" max="13577" width="43.25" style="26" customWidth="1"/>
    <col min="13578" max="13578" width="17.375" style="26" customWidth="1"/>
    <col min="13579" max="13579" width="10.75" style="26" customWidth="1"/>
    <col min="13580" max="13583" width="8.375" style="26" customWidth="1"/>
    <col min="13584" max="13584" width="14.375" style="26" customWidth="1"/>
    <col min="13585" max="13586" width="14.625" style="26" customWidth="1"/>
    <col min="13587" max="13588" width="14.375" style="26" customWidth="1"/>
    <col min="13589" max="13589" width="15.125" style="26" customWidth="1"/>
    <col min="13590" max="13590" width="14.375" style="26" customWidth="1"/>
    <col min="13591" max="13591" width="13.25" style="26" customWidth="1"/>
    <col min="13592" max="13592" width="15.5" style="26" customWidth="1"/>
    <col min="13593" max="13593" width="13" style="26" customWidth="1"/>
    <col min="13594" max="13594" width="15.625" style="26" bestFit="1" customWidth="1"/>
    <col min="13595" max="13595" width="17" style="26" customWidth="1"/>
    <col min="13596" max="13831" width="9" style="26"/>
    <col min="13832" max="13832" width="5.25" style="26" customWidth="1"/>
    <col min="13833" max="13833" width="43.25" style="26" customWidth="1"/>
    <col min="13834" max="13834" width="17.375" style="26" customWidth="1"/>
    <col min="13835" max="13835" width="10.75" style="26" customWidth="1"/>
    <col min="13836" max="13839" width="8.375" style="26" customWidth="1"/>
    <col min="13840" max="13840" width="14.375" style="26" customWidth="1"/>
    <col min="13841" max="13842" width="14.625" style="26" customWidth="1"/>
    <col min="13843" max="13844" width="14.375" style="26" customWidth="1"/>
    <col min="13845" max="13845" width="15.125" style="26" customWidth="1"/>
    <col min="13846" max="13846" width="14.375" style="26" customWidth="1"/>
    <col min="13847" max="13847" width="13.25" style="26" customWidth="1"/>
    <col min="13848" max="13848" width="15.5" style="26" customWidth="1"/>
    <col min="13849" max="13849" width="13" style="26" customWidth="1"/>
    <col min="13850" max="13850" width="15.625" style="26" bestFit="1" customWidth="1"/>
    <col min="13851" max="13851" width="17" style="26" customWidth="1"/>
    <col min="13852" max="14087" width="9" style="26"/>
    <col min="14088" max="14088" width="5.25" style="26" customWidth="1"/>
    <col min="14089" max="14089" width="43.25" style="26" customWidth="1"/>
    <col min="14090" max="14090" width="17.375" style="26" customWidth="1"/>
    <col min="14091" max="14091" width="10.75" style="26" customWidth="1"/>
    <col min="14092" max="14095" width="8.375" style="26" customWidth="1"/>
    <col min="14096" max="14096" width="14.375" style="26" customWidth="1"/>
    <col min="14097" max="14098" width="14.625" style="26" customWidth="1"/>
    <col min="14099" max="14100" width="14.375" style="26" customWidth="1"/>
    <col min="14101" max="14101" width="15.125" style="26" customWidth="1"/>
    <col min="14102" max="14102" width="14.375" style="26" customWidth="1"/>
    <col min="14103" max="14103" width="13.25" style="26" customWidth="1"/>
    <col min="14104" max="14104" width="15.5" style="26" customWidth="1"/>
    <col min="14105" max="14105" width="13" style="26" customWidth="1"/>
    <col min="14106" max="14106" width="15.625" style="26" bestFit="1" customWidth="1"/>
    <col min="14107" max="14107" width="17" style="26" customWidth="1"/>
    <col min="14108" max="14343" width="9" style="26"/>
    <col min="14344" max="14344" width="5.25" style="26" customWidth="1"/>
    <col min="14345" max="14345" width="43.25" style="26" customWidth="1"/>
    <col min="14346" max="14346" width="17.375" style="26" customWidth="1"/>
    <col min="14347" max="14347" width="10.75" style="26" customWidth="1"/>
    <col min="14348" max="14351" width="8.375" style="26" customWidth="1"/>
    <col min="14352" max="14352" width="14.375" style="26" customWidth="1"/>
    <col min="14353" max="14354" width="14.625" style="26" customWidth="1"/>
    <col min="14355" max="14356" width="14.375" style="26" customWidth="1"/>
    <col min="14357" max="14357" width="15.125" style="26" customWidth="1"/>
    <col min="14358" max="14358" width="14.375" style="26" customWidth="1"/>
    <col min="14359" max="14359" width="13.25" style="26" customWidth="1"/>
    <col min="14360" max="14360" width="15.5" style="26" customWidth="1"/>
    <col min="14361" max="14361" width="13" style="26" customWidth="1"/>
    <col min="14362" max="14362" width="15.625" style="26" bestFit="1" customWidth="1"/>
    <col min="14363" max="14363" width="17" style="26" customWidth="1"/>
    <col min="14364" max="14599" width="9" style="26"/>
    <col min="14600" max="14600" width="5.25" style="26" customWidth="1"/>
    <col min="14601" max="14601" width="43.25" style="26" customWidth="1"/>
    <col min="14602" max="14602" width="17.375" style="26" customWidth="1"/>
    <col min="14603" max="14603" width="10.75" style="26" customWidth="1"/>
    <col min="14604" max="14607" width="8.375" style="26" customWidth="1"/>
    <col min="14608" max="14608" width="14.375" style="26" customWidth="1"/>
    <col min="14609" max="14610" width="14.625" style="26" customWidth="1"/>
    <col min="14611" max="14612" width="14.375" style="26" customWidth="1"/>
    <col min="14613" max="14613" width="15.125" style="26" customWidth="1"/>
    <col min="14614" max="14614" width="14.375" style="26" customWidth="1"/>
    <col min="14615" max="14615" width="13.25" style="26" customWidth="1"/>
    <col min="14616" max="14616" width="15.5" style="26" customWidth="1"/>
    <col min="14617" max="14617" width="13" style="26" customWidth="1"/>
    <col min="14618" max="14618" width="15.625" style="26" bestFit="1" customWidth="1"/>
    <col min="14619" max="14619" width="17" style="26" customWidth="1"/>
    <col min="14620" max="14855" width="9" style="26"/>
    <col min="14856" max="14856" width="5.25" style="26" customWidth="1"/>
    <col min="14857" max="14857" width="43.25" style="26" customWidth="1"/>
    <col min="14858" max="14858" width="17.375" style="26" customWidth="1"/>
    <col min="14859" max="14859" width="10.75" style="26" customWidth="1"/>
    <col min="14860" max="14863" width="8.375" style="26" customWidth="1"/>
    <col min="14864" max="14864" width="14.375" style="26" customWidth="1"/>
    <col min="14865" max="14866" width="14.625" style="26" customWidth="1"/>
    <col min="14867" max="14868" width="14.375" style="26" customWidth="1"/>
    <col min="14869" max="14869" width="15.125" style="26" customWidth="1"/>
    <col min="14870" max="14870" width="14.375" style="26" customWidth="1"/>
    <col min="14871" max="14871" width="13.25" style="26" customWidth="1"/>
    <col min="14872" max="14872" width="15.5" style="26" customWidth="1"/>
    <col min="14873" max="14873" width="13" style="26" customWidth="1"/>
    <col min="14874" max="14874" width="15.625" style="26" bestFit="1" customWidth="1"/>
    <col min="14875" max="14875" width="17" style="26" customWidth="1"/>
    <col min="14876" max="15111" width="9" style="26"/>
    <col min="15112" max="15112" width="5.25" style="26" customWidth="1"/>
    <col min="15113" max="15113" width="43.25" style="26" customWidth="1"/>
    <col min="15114" max="15114" width="17.375" style="26" customWidth="1"/>
    <col min="15115" max="15115" width="10.75" style="26" customWidth="1"/>
    <col min="15116" max="15119" width="8.375" style="26" customWidth="1"/>
    <col min="15120" max="15120" width="14.375" style="26" customWidth="1"/>
    <col min="15121" max="15122" width="14.625" style="26" customWidth="1"/>
    <col min="15123" max="15124" width="14.375" style="26" customWidth="1"/>
    <col min="15125" max="15125" width="15.125" style="26" customWidth="1"/>
    <col min="15126" max="15126" width="14.375" style="26" customWidth="1"/>
    <col min="15127" max="15127" width="13.25" style="26" customWidth="1"/>
    <col min="15128" max="15128" width="15.5" style="26" customWidth="1"/>
    <col min="15129" max="15129" width="13" style="26" customWidth="1"/>
    <col min="15130" max="15130" width="15.625" style="26" bestFit="1" customWidth="1"/>
    <col min="15131" max="15131" width="17" style="26" customWidth="1"/>
    <col min="15132" max="15367" width="9" style="26"/>
    <col min="15368" max="15368" width="5.25" style="26" customWidth="1"/>
    <col min="15369" max="15369" width="43.25" style="26" customWidth="1"/>
    <col min="15370" max="15370" width="17.375" style="26" customWidth="1"/>
    <col min="15371" max="15371" width="10.75" style="26" customWidth="1"/>
    <col min="15372" max="15375" width="8.375" style="26" customWidth="1"/>
    <col min="15376" max="15376" width="14.375" style="26" customWidth="1"/>
    <col min="15377" max="15378" width="14.625" style="26" customWidth="1"/>
    <col min="15379" max="15380" width="14.375" style="26" customWidth="1"/>
    <col min="15381" max="15381" width="15.125" style="26" customWidth="1"/>
    <col min="15382" max="15382" width="14.375" style="26" customWidth="1"/>
    <col min="15383" max="15383" width="13.25" style="26" customWidth="1"/>
    <col min="15384" max="15384" width="15.5" style="26" customWidth="1"/>
    <col min="15385" max="15385" width="13" style="26" customWidth="1"/>
    <col min="15386" max="15386" width="15.625" style="26" bestFit="1" customWidth="1"/>
    <col min="15387" max="15387" width="17" style="26" customWidth="1"/>
    <col min="15388" max="15623" width="9" style="26"/>
    <col min="15624" max="15624" width="5.25" style="26" customWidth="1"/>
    <col min="15625" max="15625" width="43.25" style="26" customWidth="1"/>
    <col min="15626" max="15626" width="17.375" style="26" customWidth="1"/>
    <col min="15627" max="15627" width="10.75" style="26" customWidth="1"/>
    <col min="15628" max="15631" width="8.375" style="26" customWidth="1"/>
    <col min="15632" max="15632" width="14.375" style="26" customWidth="1"/>
    <col min="15633" max="15634" width="14.625" style="26" customWidth="1"/>
    <col min="15635" max="15636" width="14.375" style="26" customWidth="1"/>
    <col min="15637" max="15637" width="15.125" style="26" customWidth="1"/>
    <col min="15638" max="15638" width="14.375" style="26" customWidth="1"/>
    <col min="15639" max="15639" width="13.25" style="26" customWidth="1"/>
    <col min="15640" max="15640" width="15.5" style="26" customWidth="1"/>
    <col min="15641" max="15641" width="13" style="26" customWidth="1"/>
    <col min="15642" max="15642" width="15.625" style="26" bestFit="1" customWidth="1"/>
    <col min="15643" max="15643" width="17" style="26" customWidth="1"/>
    <col min="15644" max="15879" width="9" style="26"/>
    <col min="15880" max="15880" width="5.25" style="26" customWidth="1"/>
    <col min="15881" max="15881" width="43.25" style="26" customWidth="1"/>
    <col min="15882" max="15882" width="17.375" style="26" customWidth="1"/>
    <col min="15883" max="15883" width="10.75" style="26" customWidth="1"/>
    <col min="15884" max="15887" width="8.375" style="26" customWidth="1"/>
    <col min="15888" max="15888" width="14.375" style="26" customWidth="1"/>
    <col min="15889" max="15890" width="14.625" style="26" customWidth="1"/>
    <col min="15891" max="15892" width="14.375" style="26" customWidth="1"/>
    <col min="15893" max="15893" width="15.125" style="26" customWidth="1"/>
    <col min="15894" max="15894" width="14.375" style="26" customWidth="1"/>
    <col min="15895" max="15895" width="13.25" style="26" customWidth="1"/>
    <col min="15896" max="15896" width="15.5" style="26" customWidth="1"/>
    <col min="15897" max="15897" width="13" style="26" customWidth="1"/>
    <col min="15898" max="15898" width="15.625" style="26" bestFit="1" customWidth="1"/>
    <col min="15899" max="15899" width="17" style="26" customWidth="1"/>
    <col min="15900" max="16135" width="9" style="26"/>
    <col min="16136" max="16136" width="5.25" style="26" customWidth="1"/>
    <col min="16137" max="16137" width="43.25" style="26" customWidth="1"/>
    <col min="16138" max="16138" width="17.375" style="26" customWidth="1"/>
    <col min="16139" max="16139" width="10.75" style="26" customWidth="1"/>
    <col min="16140" max="16143" width="8.375" style="26" customWidth="1"/>
    <col min="16144" max="16144" width="14.375" style="26" customWidth="1"/>
    <col min="16145" max="16146" width="14.625" style="26" customWidth="1"/>
    <col min="16147" max="16148" width="14.375" style="26" customWidth="1"/>
    <col min="16149" max="16149" width="15.125" style="26" customWidth="1"/>
    <col min="16150" max="16150" width="14.375" style="26" customWidth="1"/>
    <col min="16151" max="16151" width="13.25" style="26" customWidth="1"/>
    <col min="16152" max="16152" width="15.5" style="26" customWidth="1"/>
    <col min="16153" max="16153" width="13" style="26" customWidth="1"/>
    <col min="16154" max="16154" width="15.625" style="26" bestFit="1" customWidth="1"/>
    <col min="16155" max="16155" width="17" style="26" customWidth="1"/>
    <col min="16156" max="16384" width="9" style="26"/>
  </cols>
  <sheetData>
    <row r="1" spans="1:26" x14ac:dyDescent="0.25">
      <c r="A1" s="1260" t="s">
        <v>424</v>
      </c>
      <c r="B1" s="1260"/>
      <c r="C1" s="1260"/>
      <c r="D1" s="1260"/>
      <c r="E1" s="1260"/>
      <c r="F1" s="1260"/>
      <c r="G1" s="1260"/>
      <c r="H1" s="1260"/>
      <c r="I1" s="1260"/>
      <c r="J1" s="1260"/>
      <c r="K1" s="1260"/>
      <c r="L1" s="1260"/>
      <c r="M1" s="1260"/>
      <c r="N1" s="1260"/>
      <c r="O1" s="1260"/>
      <c r="P1" s="1260"/>
      <c r="Q1" s="1260"/>
      <c r="R1" s="1260"/>
      <c r="S1" s="1260"/>
      <c r="T1" s="1260"/>
      <c r="U1" s="1260"/>
      <c r="V1" s="1260"/>
      <c r="W1" s="1260"/>
      <c r="X1" s="1260"/>
      <c r="Y1" s="1260"/>
    </row>
    <row r="2" spans="1:26" x14ac:dyDescent="0.2">
      <c r="A2" s="1261" t="s">
        <v>454</v>
      </c>
      <c r="B2" s="1261"/>
      <c r="C2" s="1261"/>
      <c r="D2" s="1261"/>
      <c r="E2" s="1261"/>
      <c r="F2" s="1261"/>
      <c r="G2" s="1261"/>
      <c r="H2" s="1261"/>
      <c r="I2" s="1261"/>
      <c r="J2" s="1261"/>
      <c r="K2" s="1261"/>
      <c r="L2" s="1261"/>
      <c r="M2" s="1261"/>
      <c r="N2" s="1261"/>
      <c r="O2" s="1261"/>
      <c r="P2" s="1261"/>
      <c r="Q2" s="1261"/>
      <c r="R2" s="1261"/>
      <c r="S2" s="1261"/>
      <c r="T2" s="1261"/>
      <c r="U2" s="1261"/>
      <c r="V2" s="1261"/>
      <c r="W2" s="1261"/>
      <c r="X2" s="1261"/>
      <c r="Y2" s="1261"/>
    </row>
    <row r="3" spans="1:26" x14ac:dyDescent="0.25">
      <c r="A3" s="1262">
        <f>'KH vốn gộp'!A2:K2</f>
        <v>0</v>
      </c>
      <c r="B3" s="1262"/>
      <c r="C3" s="1262"/>
      <c r="D3" s="1262"/>
      <c r="E3" s="1262"/>
      <c r="F3" s="1262"/>
      <c r="G3" s="1262"/>
      <c r="H3" s="1262"/>
      <c r="I3" s="1262"/>
      <c r="J3" s="1262"/>
      <c r="K3" s="1262"/>
      <c r="L3" s="1262"/>
      <c r="M3" s="1262"/>
      <c r="N3" s="1262"/>
      <c r="O3" s="1262"/>
      <c r="P3" s="1262"/>
      <c r="Q3" s="1262"/>
      <c r="R3" s="1262"/>
      <c r="S3" s="1262"/>
      <c r="T3" s="1262"/>
      <c r="U3" s="1262"/>
      <c r="V3" s="1262"/>
      <c r="W3" s="1262"/>
      <c r="X3" s="1262"/>
      <c r="Y3" s="1262"/>
    </row>
    <row r="4" spans="1:26" x14ac:dyDescent="0.25">
      <c r="A4" s="434"/>
      <c r="B4" s="434"/>
      <c r="C4" s="435"/>
      <c r="D4" s="435"/>
      <c r="E4" s="436"/>
      <c r="F4" s="443"/>
      <c r="G4" s="443"/>
      <c r="H4" s="443"/>
      <c r="I4" s="443"/>
      <c r="J4" s="443"/>
      <c r="K4" s="443"/>
      <c r="L4" s="443"/>
      <c r="M4" s="443"/>
      <c r="N4" s="443"/>
      <c r="O4" s="443"/>
      <c r="P4" s="443"/>
      <c r="Q4" s="443"/>
      <c r="R4" s="443"/>
      <c r="S4" s="443"/>
      <c r="T4" s="443"/>
      <c r="U4" s="443"/>
      <c r="V4" s="443"/>
      <c r="W4" s="762"/>
      <c r="X4" s="443"/>
      <c r="Y4" s="1"/>
    </row>
    <row r="5" spans="1:26" ht="39.75" customHeight="1" x14ac:dyDescent="0.25">
      <c r="A5" s="1263" t="s">
        <v>130</v>
      </c>
      <c r="B5" s="1265" t="s">
        <v>131</v>
      </c>
      <c r="C5" s="1265" t="s">
        <v>132</v>
      </c>
      <c r="D5" s="1267" t="s">
        <v>133</v>
      </c>
      <c r="E5" s="1255" t="s">
        <v>451</v>
      </c>
      <c r="F5" s="1269" t="s">
        <v>452</v>
      </c>
      <c r="G5" s="1270"/>
      <c r="H5" s="1270"/>
      <c r="I5" s="1270"/>
      <c r="J5" s="1270"/>
      <c r="K5" s="1270"/>
      <c r="L5" s="1270"/>
      <c r="M5" s="1270"/>
      <c r="N5" s="1270"/>
      <c r="O5" s="1270"/>
      <c r="P5" s="1270"/>
      <c r="Q5" s="1270"/>
      <c r="R5" s="1270"/>
      <c r="S5" s="1270"/>
      <c r="T5" s="1270"/>
      <c r="U5" s="1271"/>
      <c r="V5" s="1255" t="s">
        <v>453</v>
      </c>
      <c r="W5" s="1255" t="s">
        <v>497</v>
      </c>
      <c r="X5" s="1255" t="s">
        <v>498</v>
      </c>
      <c r="Y5" s="1257" t="s">
        <v>3</v>
      </c>
    </row>
    <row r="6" spans="1:26" ht="30" hidden="1" x14ac:dyDescent="0.25">
      <c r="A6" s="1264"/>
      <c r="B6" s="1266"/>
      <c r="C6" s="1266"/>
      <c r="D6" s="1268"/>
      <c r="E6" s="1256"/>
      <c r="F6" s="1036" t="s">
        <v>98</v>
      </c>
      <c r="G6" s="1036" t="s">
        <v>495</v>
      </c>
      <c r="H6" s="1036" t="s">
        <v>597</v>
      </c>
      <c r="I6" s="1036" t="s">
        <v>634</v>
      </c>
      <c r="J6" s="1036" t="s">
        <v>653</v>
      </c>
      <c r="K6" s="1036" t="s">
        <v>656</v>
      </c>
      <c r="L6" s="1036" t="s">
        <v>671</v>
      </c>
      <c r="M6" s="1036" t="s">
        <v>687</v>
      </c>
      <c r="N6" s="1036" t="s">
        <v>694</v>
      </c>
      <c r="O6" s="1036" t="s">
        <v>782</v>
      </c>
      <c r="P6" s="1036" t="s">
        <v>783</v>
      </c>
      <c r="Q6" s="1036" t="s">
        <v>787</v>
      </c>
      <c r="R6" s="1036" t="s">
        <v>804</v>
      </c>
      <c r="S6" s="1036" t="s">
        <v>809</v>
      </c>
      <c r="T6" s="1114" t="s">
        <v>813</v>
      </c>
      <c r="U6" s="1036"/>
      <c r="V6" s="1256"/>
      <c r="W6" s="1256"/>
      <c r="X6" s="1256"/>
      <c r="Y6" s="1258"/>
    </row>
    <row r="7" spans="1:26" s="438" customFormat="1" x14ac:dyDescent="0.25">
      <c r="A7" s="547" t="s">
        <v>21</v>
      </c>
      <c r="B7" s="548" t="s">
        <v>134</v>
      </c>
      <c r="C7" s="549"/>
      <c r="D7" s="550"/>
      <c r="E7" s="551">
        <f t="shared" ref="E7:Y7" si="0">E8</f>
        <v>42112.6</v>
      </c>
      <c r="F7" s="551">
        <f t="shared" si="0"/>
        <v>17047.649999999998</v>
      </c>
      <c r="G7" s="551">
        <f t="shared" si="0"/>
        <v>1165.3800000000001</v>
      </c>
      <c r="H7" s="551">
        <f t="shared" si="0"/>
        <v>0</v>
      </c>
      <c r="I7" s="551">
        <f t="shared" si="0"/>
        <v>217.2</v>
      </c>
      <c r="J7" s="551">
        <f t="shared" si="0"/>
        <v>662.86500000000001</v>
      </c>
      <c r="K7" s="551">
        <f t="shared" si="0"/>
        <v>958</v>
      </c>
      <c r="L7" s="551">
        <f t="shared" si="0"/>
        <v>180</v>
      </c>
      <c r="M7" s="551">
        <f t="shared" si="0"/>
        <v>750.553</v>
      </c>
      <c r="N7" s="551">
        <f t="shared" si="0"/>
        <v>64.289999999999992</v>
      </c>
      <c r="O7" s="551">
        <f t="shared" si="0"/>
        <v>2518.9875000000002</v>
      </c>
      <c r="P7" s="551">
        <f t="shared" ref="P7" si="1">P8</f>
        <v>1200.1579999999999</v>
      </c>
      <c r="Q7" s="551">
        <f t="shared" si="0"/>
        <v>2708.1385</v>
      </c>
      <c r="R7" s="551">
        <f t="shared" si="0"/>
        <v>33.200000000000003</v>
      </c>
      <c r="S7" s="551">
        <f t="shared" si="0"/>
        <v>3659.1970000000001</v>
      </c>
      <c r="T7" s="551">
        <f t="shared" si="0"/>
        <v>2929.681</v>
      </c>
      <c r="U7" s="551">
        <f t="shared" si="0"/>
        <v>0</v>
      </c>
      <c r="V7" s="731">
        <f>+F7/E7*100</f>
        <v>40.481114915725932</v>
      </c>
      <c r="W7" s="553"/>
      <c r="X7" s="552"/>
      <c r="Y7" s="553">
        <f t="shared" si="0"/>
        <v>0</v>
      </c>
      <c r="Z7" s="440"/>
    </row>
    <row r="8" spans="1:26" s="438" customFormat="1" x14ac:dyDescent="0.25">
      <c r="A8" s="1008" t="s">
        <v>23</v>
      </c>
      <c r="B8" s="554" t="s">
        <v>135</v>
      </c>
      <c r="C8" s="555"/>
      <c r="D8" s="556"/>
      <c r="E8" s="557">
        <f t="shared" ref="E8:U8" si="2">E9+E63</f>
        <v>42112.6</v>
      </c>
      <c r="F8" s="557">
        <f t="shared" si="2"/>
        <v>17047.649999999998</v>
      </c>
      <c r="G8" s="557">
        <f t="shared" si="2"/>
        <v>1165.3800000000001</v>
      </c>
      <c r="H8" s="557">
        <f t="shared" si="2"/>
        <v>0</v>
      </c>
      <c r="I8" s="557">
        <f t="shared" si="2"/>
        <v>217.2</v>
      </c>
      <c r="J8" s="557">
        <f>J9+J63</f>
        <v>662.86500000000001</v>
      </c>
      <c r="K8" s="557">
        <f>K9+K63</f>
        <v>958</v>
      </c>
      <c r="L8" s="557">
        <f>L9+L63</f>
        <v>180</v>
      </c>
      <c r="M8" s="557">
        <f t="shared" ref="M8:O8" si="3">M9+M63</f>
        <v>750.553</v>
      </c>
      <c r="N8" s="557">
        <f t="shared" si="3"/>
        <v>64.289999999999992</v>
      </c>
      <c r="O8" s="557">
        <f t="shared" si="3"/>
        <v>2518.9875000000002</v>
      </c>
      <c r="P8" s="557">
        <f t="shared" ref="P8:T8" si="4">P9+P63</f>
        <v>1200.1579999999999</v>
      </c>
      <c r="Q8" s="557">
        <f t="shared" si="4"/>
        <v>2708.1385</v>
      </c>
      <c r="R8" s="557">
        <f t="shared" si="4"/>
        <v>33.200000000000003</v>
      </c>
      <c r="S8" s="557">
        <f t="shared" si="4"/>
        <v>3659.1970000000001</v>
      </c>
      <c r="T8" s="557">
        <f t="shared" si="4"/>
        <v>2929.681</v>
      </c>
      <c r="U8" s="557">
        <f t="shared" si="2"/>
        <v>0</v>
      </c>
      <c r="V8" s="558">
        <f t="shared" ref="V8:V71" si="5">+F8/E8*100</f>
        <v>40.481114915725932</v>
      </c>
      <c r="W8" s="763"/>
      <c r="X8" s="558"/>
      <c r="Y8" s="559">
        <f>Y9+Y63</f>
        <v>0</v>
      </c>
    </row>
    <row r="9" spans="1:26" s="438" customFormat="1" ht="14.25" customHeight="1" x14ac:dyDescent="0.25">
      <c r="A9" s="1008">
        <v>1</v>
      </c>
      <c r="B9" s="554" t="s">
        <v>136</v>
      </c>
      <c r="C9" s="560"/>
      <c r="D9" s="556"/>
      <c r="E9" s="557">
        <f t="shared" ref="E9:U9" si="6">E10+E54</f>
        <v>16604</v>
      </c>
      <c r="F9" s="557">
        <f t="shared" si="6"/>
        <v>8804.009</v>
      </c>
      <c r="G9" s="557">
        <f t="shared" si="6"/>
        <v>0</v>
      </c>
      <c r="H9" s="557">
        <f t="shared" si="6"/>
        <v>0</v>
      </c>
      <c r="I9" s="557">
        <f t="shared" si="6"/>
        <v>0</v>
      </c>
      <c r="J9" s="557">
        <f>J10+J54</f>
        <v>0</v>
      </c>
      <c r="K9" s="557">
        <f>K10+K54</f>
        <v>0</v>
      </c>
      <c r="L9" s="557">
        <f>L10+L54</f>
        <v>0</v>
      </c>
      <c r="M9" s="557">
        <f t="shared" ref="M9:O9" si="7">M10+M54</f>
        <v>224.803</v>
      </c>
      <c r="N9" s="557">
        <f t="shared" si="7"/>
        <v>64.289999999999992</v>
      </c>
      <c r="O9" s="557">
        <f t="shared" si="7"/>
        <v>2465.8200000000002</v>
      </c>
      <c r="P9" s="557">
        <f t="shared" ref="P9:T9" si="8">P10+P54</f>
        <v>605.37</v>
      </c>
      <c r="Q9" s="557">
        <f t="shared" si="8"/>
        <v>1113.0690000000002</v>
      </c>
      <c r="R9" s="557">
        <f t="shared" si="8"/>
        <v>0</v>
      </c>
      <c r="S9" s="557">
        <f t="shared" si="8"/>
        <v>1941.6479999999999</v>
      </c>
      <c r="T9" s="557">
        <f t="shared" si="8"/>
        <v>2389.009</v>
      </c>
      <c r="U9" s="557">
        <f t="shared" si="6"/>
        <v>0</v>
      </c>
      <c r="V9" s="558">
        <f t="shared" si="5"/>
        <v>53.023422066971818</v>
      </c>
      <c r="W9" s="763"/>
      <c r="X9" s="558"/>
      <c r="Y9" s="559">
        <f>Y10+Y54</f>
        <v>0</v>
      </c>
    </row>
    <row r="10" spans="1:26" s="438" customFormat="1" x14ac:dyDescent="0.25">
      <c r="A10" s="1008" t="s">
        <v>137</v>
      </c>
      <c r="B10" s="554" t="s">
        <v>51</v>
      </c>
      <c r="C10" s="560"/>
      <c r="D10" s="556"/>
      <c r="E10" s="557">
        <f t="shared" ref="E10:U10" si="9">E11+E27</f>
        <v>16511</v>
      </c>
      <c r="F10" s="557">
        <f t="shared" si="9"/>
        <v>8804.009</v>
      </c>
      <c r="G10" s="557">
        <f t="shared" si="9"/>
        <v>0</v>
      </c>
      <c r="H10" s="557">
        <f t="shared" si="9"/>
        <v>0</v>
      </c>
      <c r="I10" s="557">
        <f t="shared" si="9"/>
        <v>0</v>
      </c>
      <c r="J10" s="557">
        <f>J11+J27</f>
        <v>0</v>
      </c>
      <c r="K10" s="557">
        <f>K11+K27</f>
        <v>0</v>
      </c>
      <c r="L10" s="557">
        <f>L11+L27</f>
        <v>0</v>
      </c>
      <c r="M10" s="557">
        <f t="shared" ref="M10:O10" si="10">M11+M27</f>
        <v>224.803</v>
      </c>
      <c r="N10" s="557">
        <f t="shared" si="10"/>
        <v>64.289999999999992</v>
      </c>
      <c r="O10" s="557">
        <f t="shared" si="10"/>
        <v>2465.8200000000002</v>
      </c>
      <c r="P10" s="557">
        <f t="shared" ref="P10:T10" si="11">P11+P27</f>
        <v>605.37</v>
      </c>
      <c r="Q10" s="557">
        <f t="shared" si="11"/>
        <v>1113.0690000000002</v>
      </c>
      <c r="R10" s="557">
        <f t="shared" si="11"/>
        <v>0</v>
      </c>
      <c r="S10" s="557">
        <f t="shared" si="11"/>
        <v>1941.6479999999999</v>
      </c>
      <c r="T10" s="557">
        <f t="shared" si="11"/>
        <v>2389.009</v>
      </c>
      <c r="U10" s="557">
        <f t="shared" si="9"/>
        <v>0</v>
      </c>
      <c r="V10" s="558">
        <f t="shared" si="5"/>
        <v>53.322082248198164</v>
      </c>
      <c r="W10" s="763"/>
      <c r="X10" s="558"/>
      <c r="Y10" s="559">
        <f>Y11+Y27</f>
        <v>0</v>
      </c>
    </row>
    <row r="11" spans="1:26" s="438" customFormat="1" x14ac:dyDescent="0.25">
      <c r="A11" s="1008" t="s">
        <v>52</v>
      </c>
      <c r="B11" s="554" t="s">
        <v>138</v>
      </c>
      <c r="C11" s="560"/>
      <c r="D11" s="556"/>
      <c r="E11" s="557">
        <f>E12+E23+E26</f>
        <v>1835</v>
      </c>
      <c r="F11" s="557">
        <f t="shared" ref="F11:U11" si="12">F12+F23+F26</f>
        <v>285.26800000000003</v>
      </c>
      <c r="G11" s="557">
        <f t="shared" si="12"/>
        <v>0</v>
      </c>
      <c r="H11" s="557">
        <f t="shared" si="12"/>
        <v>0</v>
      </c>
      <c r="I11" s="557">
        <f t="shared" si="12"/>
        <v>0</v>
      </c>
      <c r="J11" s="557">
        <f>J12+J23+J26</f>
        <v>0</v>
      </c>
      <c r="K11" s="557">
        <f>K12+K23+K26</f>
        <v>0</v>
      </c>
      <c r="L11" s="557">
        <f>L12+L23+L26</f>
        <v>0</v>
      </c>
      <c r="M11" s="557">
        <f t="shared" ref="M11:O11" si="13">M12+M23+M26</f>
        <v>0</v>
      </c>
      <c r="N11" s="557">
        <f t="shared" si="13"/>
        <v>56</v>
      </c>
      <c r="O11" s="557">
        <f t="shared" si="13"/>
        <v>0</v>
      </c>
      <c r="P11" s="557">
        <f t="shared" ref="P11:T11" si="14">P12+P23+P26</f>
        <v>119.268</v>
      </c>
      <c r="Q11" s="557">
        <f t="shared" si="14"/>
        <v>0</v>
      </c>
      <c r="R11" s="557">
        <f t="shared" si="14"/>
        <v>0</v>
      </c>
      <c r="S11" s="557">
        <f t="shared" si="14"/>
        <v>110</v>
      </c>
      <c r="T11" s="557">
        <f t="shared" si="14"/>
        <v>0</v>
      </c>
      <c r="U11" s="557">
        <f t="shared" si="12"/>
        <v>0</v>
      </c>
      <c r="V11" s="558">
        <f t="shared" si="5"/>
        <v>15.545940054495913</v>
      </c>
      <c r="W11" s="763"/>
      <c r="X11" s="558"/>
      <c r="Y11" s="559">
        <f>Y12+Y23</f>
        <v>0</v>
      </c>
    </row>
    <row r="12" spans="1:26" s="438" customFormat="1" x14ac:dyDescent="0.25">
      <c r="A12" s="561" t="s">
        <v>6</v>
      </c>
      <c r="B12" s="562" t="s">
        <v>139</v>
      </c>
      <c r="C12" s="560"/>
      <c r="D12" s="556"/>
      <c r="E12" s="557">
        <f t="shared" ref="E12:U12" si="15">SUM(E13:E22)</f>
        <v>985</v>
      </c>
      <c r="F12" s="557">
        <f t="shared" si="15"/>
        <v>229.268</v>
      </c>
      <c r="G12" s="557">
        <f t="shared" si="15"/>
        <v>0</v>
      </c>
      <c r="H12" s="557">
        <f t="shared" si="15"/>
        <v>0</v>
      </c>
      <c r="I12" s="557">
        <f t="shared" si="15"/>
        <v>0</v>
      </c>
      <c r="J12" s="557">
        <f>SUM(J13:J22)</f>
        <v>0</v>
      </c>
      <c r="K12" s="557">
        <f>SUM(K13:K22)</f>
        <v>0</v>
      </c>
      <c r="L12" s="557">
        <f>SUM(L13:L22)</f>
        <v>0</v>
      </c>
      <c r="M12" s="557">
        <f t="shared" ref="M12:O12" si="16">SUM(M13:M22)</f>
        <v>0</v>
      </c>
      <c r="N12" s="557">
        <f t="shared" si="16"/>
        <v>0</v>
      </c>
      <c r="O12" s="557">
        <f t="shared" si="16"/>
        <v>0</v>
      </c>
      <c r="P12" s="557">
        <f t="shared" ref="P12" si="17">SUM(P13:P22)</f>
        <v>119.268</v>
      </c>
      <c r="Q12" s="557">
        <f t="shared" ref="Q12" si="18">SUM(Q13:Q22)</f>
        <v>0</v>
      </c>
      <c r="R12" s="557">
        <f t="shared" ref="R12" si="19">SUM(R13:R22)</f>
        <v>0</v>
      </c>
      <c r="S12" s="557">
        <f t="shared" ref="S12" si="20">SUM(S13:S22)</f>
        <v>110</v>
      </c>
      <c r="T12" s="557">
        <f t="shared" ref="T12" si="21">SUM(T13:T22)</f>
        <v>0</v>
      </c>
      <c r="U12" s="557">
        <f t="shared" si="15"/>
        <v>0</v>
      </c>
      <c r="V12" s="558">
        <f t="shared" si="5"/>
        <v>23.275939086294418</v>
      </c>
      <c r="W12" s="763"/>
      <c r="X12" s="558"/>
      <c r="Y12" s="559">
        <f>SUM(Y13:Y22)</f>
        <v>0</v>
      </c>
    </row>
    <row r="13" spans="1:26" s="438" customFormat="1" x14ac:dyDescent="0.25">
      <c r="A13" s="771">
        <v>1</v>
      </c>
      <c r="B13" s="564" t="s">
        <v>140</v>
      </c>
      <c r="C13" s="510" t="s">
        <v>140</v>
      </c>
      <c r="D13" s="565">
        <v>1037894</v>
      </c>
      <c r="E13" s="140">
        <v>75</v>
      </c>
      <c r="F13" s="566">
        <f>SUM(G13:U13)</f>
        <v>0</v>
      </c>
      <c r="G13" s="566"/>
      <c r="H13" s="566"/>
      <c r="I13" s="566"/>
      <c r="J13" s="566"/>
      <c r="K13" s="566"/>
      <c r="L13" s="566"/>
      <c r="M13" s="566"/>
      <c r="N13" s="566"/>
      <c r="O13" s="566"/>
      <c r="P13" s="566"/>
      <c r="Q13" s="566"/>
      <c r="R13" s="566"/>
      <c r="S13" s="566"/>
      <c r="T13" s="566"/>
      <c r="U13" s="566"/>
      <c r="V13" s="567">
        <f t="shared" si="5"/>
        <v>0</v>
      </c>
      <c r="W13" s="764" t="s">
        <v>516</v>
      </c>
      <c r="X13" s="567"/>
      <c r="Y13" s="568"/>
    </row>
    <row r="14" spans="1:26" s="643" customFormat="1" x14ac:dyDescent="0.25">
      <c r="A14" s="771">
        <v>2</v>
      </c>
      <c r="B14" s="638" t="s">
        <v>141</v>
      </c>
      <c r="C14" s="635" t="s">
        <v>141</v>
      </c>
      <c r="D14" s="639">
        <v>1022551</v>
      </c>
      <c r="E14" s="148">
        <v>64</v>
      </c>
      <c r="F14" s="640">
        <f t="shared" ref="F14:F56" si="22">SUM(G14:U14)</f>
        <v>64</v>
      </c>
      <c r="G14" s="640"/>
      <c r="H14" s="640"/>
      <c r="I14" s="640"/>
      <c r="J14" s="640"/>
      <c r="K14" s="640"/>
      <c r="L14" s="640"/>
      <c r="M14" s="640"/>
      <c r="N14" s="640"/>
      <c r="O14" s="566"/>
      <c r="P14" s="566">
        <v>64</v>
      </c>
      <c r="Q14" s="640"/>
      <c r="R14" s="640"/>
      <c r="S14" s="640"/>
      <c r="T14" s="640"/>
      <c r="U14" s="640"/>
      <c r="V14" s="641">
        <f t="shared" si="5"/>
        <v>100</v>
      </c>
      <c r="W14" s="764"/>
      <c r="X14" s="641"/>
      <c r="Y14" s="642"/>
    </row>
    <row r="15" spans="1:26" x14ac:dyDescent="0.25">
      <c r="A15" s="771">
        <v>3</v>
      </c>
      <c r="B15" s="183" t="s">
        <v>142</v>
      </c>
      <c r="C15" s="739" t="s">
        <v>142</v>
      </c>
      <c r="D15" s="570">
        <v>1071263</v>
      </c>
      <c r="E15" s="140">
        <v>70</v>
      </c>
      <c r="F15" s="571">
        <f>SUM(G15:U15)</f>
        <v>0</v>
      </c>
      <c r="G15" s="571"/>
      <c r="H15" s="571"/>
      <c r="I15" s="571"/>
      <c r="J15" s="571"/>
      <c r="K15" s="571"/>
      <c r="L15" s="571"/>
      <c r="M15" s="571"/>
      <c r="N15" s="571"/>
      <c r="O15" s="571"/>
      <c r="P15" s="571"/>
      <c r="Q15" s="571"/>
      <c r="R15" s="571"/>
      <c r="S15" s="571"/>
      <c r="T15" s="571"/>
      <c r="U15" s="571"/>
      <c r="V15" s="572">
        <f t="shared" si="5"/>
        <v>0</v>
      </c>
      <c r="W15" s="764" t="s">
        <v>519</v>
      </c>
      <c r="X15" s="572"/>
      <c r="Y15" s="574"/>
    </row>
    <row r="16" spans="1:26" x14ac:dyDescent="0.25">
      <c r="A16" s="771">
        <v>4</v>
      </c>
      <c r="B16" s="183" t="s">
        <v>425</v>
      </c>
      <c r="C16" s="739" t="s">
        <v>425</v>
      </c>
      <c r="D16" s="570">
        <v>1071255</v>
      </c>
      <c r="E16" s="140">
        <f>(78000000+75000000+56000000)/1000000</f>
        <v>209</v>
      </c>
      <c r="F16" s="571">
        <f t="shared" si="22"/>
        <v>0</v>
      </c>
      <c r="G16" s="571"/>
      <c r="H16" s="571"/>
      <c r="I16" s="571"/>
      <c r="J16" s="571"/>
      <c r="K16" s="571"/>
      <c r="L16" s="571"/>
      <c r="M16" s="571"/>
      <c r="N16" s="571"/>
      <c r="O16" s="571"/>
      <c r="P16" s="571"/>
      <c r="Q16" s="571"/>
      <c r="R16" s="571"/>
      <c r="S16" s="571"/>
      <c r="T16" s="571"/>
      <c r="U16" s="571"/>
      <c r="V16" s="572">
        <f t="shared" si="5"/>
        <v>0</v>
      </c>
      <c r="W16" s="764" t="s">
        <v>516</v>
      </c>
      <c r="X16" s="572"/>
      <c r="Y16" s="574"/>
      <c r="Z16" s="546">
        <v>1000000</v>
      </c>
    </row>
    <row r="17" spans="1:33" x14ac:dyDescent="0.25">
      <c r="A17" s="771">
        <v>5</v>
      </c>
      <c r="B17" s="183" t="s">
        <v>149</v>
      </c>
      <c r="C17" s="739" t="s">
        <v>149</v>
      </c>
      <c r="D17" s="570">
        <v>1080671</v>
      </c>
      <c r="E17" s="140">
        <f>(14000000+78000000)/1000000</f>
        <v>92</v>
      </c>
      <c r="F17" s="571">
        <f t="shared" si="22"/>
        <v>55.268000000000001</v>
      </c>
      <c r="G17" s="571"/>
      <c r="H17" s="571"/>
      <c r="I17" s="571"/>
      <c r="J17" s="571"/>
      <c r="K17" s="571"/>
      <c r="L17" s="571"/>
      <c r="M17" s="571"/>
      <c r="N17" s="571"/>
      <c r="O17" s="571"/>
      <c r="P17" s="571">
        <v>55.268000000000001</v>
      </c>
      <c r="Q17" s="571"/>
      <c r="R17" s="571"/>
      <c r="S17" s="571"/>
      <c r="T17" s="571"/>
      <c r="U17" s="571"/>
      <c r="V17" s="572">
        <f t="shared" si="5"/>
        <v>60.073913043478264</v>
      </c>
      <c r="W17" s="764"/>
      <c r="X17" s="572"/>
      <c r="Y17" s="574"/>
    </row>
    <row r="18" spans="1:33" s="438" customFormat="1" x14ac:dyDescent="0.25">
      <c r="A18" s="771">
        <v>6</v>
      </c>
      <c r="B18" s="564" t="s">
        <v>143</v>
      </c>
      <c r="C18" s="510" t="s">
        <v>143</v>
      </c>
      <c r="D18" s="565">
        <v>1038855</v>
      </c>
      <c r="E18" s="140">
        <v>110</v>
      </c>
      <c r="F18" s="566">
        <f t="shared" si="22"/>
        <v>110</v>
      </c>
      <c r="G18" s="566"/>
      <c r="H18" s="566"/>
      <c r="I18" s="566"/>
      <c r="J18" s="566"/>
      <c r="K18" s="566"/>
      <c r="L18" s="566"/>
      <c r="M18" s="566"/>
      <c r="N18" s="566"/>
      <c r="O18" s="566"/>
      <c r="P18" s="566"/>
      <c r="Q18" s="566"/>
      <c r="R18" s="566"/>
      <c r="S18" s="566">
        <v>110</v>
      </c>
      <c r="T18" s="566"/>
      <c r="U18" s="566"/>
      <c r="V18" s="567">
        <f t="shared" si="5"/>
        <v>100</v>
      </c>
      <c r="W18" s="764" t="s">
        <v>680</v>
      </c>
      <c r="X18" s="567"/>
      <c r="Y18" s="568"/>
      <c r="AA18" s="441"/>
      <c r="AB18" s="441"/>
    </row>
    <row r="19" spans="1:33" x14ac:dyDescent="0.25">
      <c r="A19" s="771">
        <v>7</v>
      </c>
      <c r="B19" s="575" t="s">
        <v>151</v>
      </c>
      <c r="C19" s="576" t="s">
        <v>151</v>
      </c>
      <c r="D19" s="570">
        <v>1069683</v>
      </c>
      <c r="E19" s="140">
        <f>(28000000+80000000)/1000000</f>
        <v>108</v>
      </c>
      <c r="F19" s="571">
        <f t="shared" si="22"/>
        <v>0</v>
      </c>
      <c r="G19" s="571"/>
      <c r="H19" s="571"/>
      <c r="I19" s="571"/>
      <c r="J19" s="571"/>
      <c r="K19" s="571"/>
      <c r="L19" s="571"/>
      <c r="M19" s="571"/>
      <c r="N19" s="571"/>
      <c r="O19" s="571"/>
      <c r="P19" s="571"/>
      <c r="Q19" s="571"/>
      <c r="R19" s="571"/>
      <c r="S19" s="571"/>
      <c r="T19" s="571"/>
      <c r="U19" s="571"/>
      <c r="V19" s="572">
        <f t="shared" si="5"/>
        <v>0</v>
      </c>
      <c r="W19" s="764" t="s">
        <v>516</v>
      </c>
      <c r="X19" s="572"/>
      <c r="Y19" s="574"/>
      <c r="AA19" s="704">
        <f>+AA21+AA22</f>
        <v>42112.6</v>
      </c>
      <c r="AB19" s="704">
        <f>+AB21+AB22</f>
        <v>17047.649999999998</v>
      </c>
    </row>
    <row r="20" spans="1:33" x14ac:dyDescent="0.25">
      <c r="A20" s="771">
        <v>8</v>
      </c>
      <c r="B20" s="183" t="s">
        <v>144</v>
      </c>
      <c r="C20" s="739" t="s">
        <v>144</v>
      </c>
      <c r="D20" s="570">
        <v>1037893</v>
      </c>
      <c r="E20" s="140">
        <v>90</v>
      </c>
      <c r="F20" s="571">
        <f t="shared" si="22"/>
        <v>0</v>
      </c>
      <c r="G20" s="571"/>
      <c r="H20" s="571"/>
      <c r="I20" s="571"/>
      <c r="J20" s="571"/>
      <c r="K20" s="571"/>
      <c r="L20" s="571"/>
      <c r="M20" s="571"/>
      <c r="N20" s="571"/>
      <c r="O20" s="571"/>
      <c r="P20" s="571"/>
      <c r="Q20" s="571"/>
      <c r="R20" s="571"/>
      <c r="S20" s="571"/>
      <c r="T20" s="571"/>
      <c r="U20" s="571"/>
      <c r="V20" s="572">
        <f t="shared" si="5"/>
        <v>0</v>
      </c>
      <c r="W20" s="764" t="s">
        <v>516</v>
      </c>
      <c r="X20" s="572"/>
      <c r="Y20" s="574"/>
    </row>
    <row r="21" spans="1:33" s="438" customFormat="1" x14ac:dyDescent="0.25">
      <c r="A21" s="771">
        <v>9</v>
      </c>
      <c r="B21" s="564" t="s">
        <v>145</v>
      </c>
      <c r="C21" s="510" t="s">
        <v>145</v>
      </c>
      <c r="D21" s="565">
        <v>1037139</v>
      </c>
      <c r="E21" s="140">
        <v>85</v>
      </c>
      <c r="F21" s="566">
        <f t="shared" si="22"/>
        <v>0</v>
      </c>
      <c r="G21" s="566"/>
      <c r="H21" s="566"/>
      <c r="I21" s="566"/>
      <c r="J21" s="566"/>
      <c r="K21" s="566"/>
      <c r="L21" s="566"/>
      <c r="M21" s="566"/>
      <c r="N21" s="566"/>
      <c r="O21" s="566"/>
      <c r="P21" s="566"/>
      <c r="Q21" s="566"/>
      <c r="R21" s="566"/>
      <c r="S21" s="566"/>
      <c r="T21" s="566"/>
      <c r="U21" s="566"/>
      <c r="V21" s="567">
        <f t="shared" si="5"/>
        <v>0</v>
      </c>
      <c r="W21" s="764" t="s">
        <v>507</v>
      </c>
      <c r="X21" s="567"/>
      <c r="Y21" s="568"/>
      <c r="Z21" s="438" t="s">
        <v>629</v>
      </c>
      <c r="AA21" s="702">
        <f>+E26+E55+E65+E67+E69+E71+E93+E109+E110+E111+E119+E127+E128+E129+E139+E168</f>
        <v>17840</v>
      </c>
      <c r="AB21" s="702">
        <f>+F26+F55+F65+F67+F69+F71+F93+F109+F110+F111+F119+F127+F128+F129+F139+F168</f>
        <v>5543.6310000000012</v>
      </c>
    </row>
    <row r="22" spans="1:33" x14ac:dyDescent="0.25">
      <c r="A22" s="771">
        <v>10</v>
      </c>
      <c r="B22" s="183" t="s">
        <v>146</v>
      </c>
      <c r="C22" s="739" t="s">
        <v>146</v>
      </c>
      <c r="D22" s="570">
        <v>1037897</v>
      </c>
      <c r="E22" s="140">
        <v>82</v>
      </c>
      <c r="F22" s="571">
        <f t="shared" si="22"/>
        <v>0</v>
      </c>
      <c r="G22" s="571"/>
      <c r="H22" s="571"/>
      <c r="I22" s="571"/>
      <c r="J22" s="571"/>
      <c r="K22" s="571"/>
      <c r="L22" s="571"/>
      <c r="M22" s="571"/>
      <c r="N22" s="571"/>
      <c r="O22" s="571"/>
      <c r="P22" s="571"/>
      <c r="Q22" s="571"/>
      <c r="R22" s="571"/>
      <c r="S22" s="571"/>
      <c r="T22" s="571"/>
      <c r="U22" s="571"/>
      <c r="V22" s="572">
        <f t="shared" si="5"/>
        <v>0</v>
      </c>
      <c r="W22" s="764" t="s">
        <v>680</v>
      </c>
      <c r="X22" s="572"/>
      <c r="Y22" s="574"/>
      <c r="Z22" s="26" t="s">
        <v>630</v>
      </c>
      <c r="AA22" s="703">
        <f>+E7-AA21</f>
        <v>24272.6</v>
      </c>
      <c r="AB22" s="703">
        <f>+F7-AB21</f>
        <v>11504.018999999997</v>
      </c>
    </row>
    <row r="23" spans="1:33" s="438" customFormat="1" x14ac:dyDescent="0.25">
      <c r="A23" s="561" t="s">
        <v>6</v>
      </c>
      <c r="B23" s="562" t="s">
        <v>147</v>
      </c>
      <c r="C23" s="565"/>
      <c r="D23" s="556"/>
      <c r="E23" s="557">
        <f t="shared" ref="E23:U23" si="23">SUM(E24:E25)</f>
        <v>168</v>
      </c>
      <c r="F23" s="557">
        <f t="shared" si="23"/>
        <v>56</v>
      </c>
      <c r="G23" s="557">
        <f t="shared" si="23"/>
        <v>0</v>
      </c>
      <c r="H23" s="557">
        <f t="shared" si="23"/>
        <v>0</v>
      </c>
      <c r="I23" s="557">
        <f t="shared" si="23"/>
        <v>0</v>
      </c>
      <c r="J23" s="557">
        <f>SUM(J24:J25)</f>
        <v>0</v>
      </c>
      <c r="K23" s="557">
        <f>SUM(K24:K25)</f>
        <v>0</v>
      </c>
      <c r="L23" s="557">
        <f>SUM(L24:L25)</f>
        <v>0</v>
      </c>
      <c r="M23" s="557">
        <f t="shared" ref="M23:N23" si="24">SUM(M24:M25)</f>
        <v>0</v>
      </c>
      <c r="N23" s="557">
        <f t="shared" si="24"/>
        <v>56</v>
      </c>
      <c r="O23" s="557">
        <f t="shared" ref="O23:P23" si="25">SUM(O24:O25)</f>
        <v>0</v>
      </c>
      <c r="P23" s="557">
        <f t="shared" si="25"/>
        <v>0</v>
      </c>
      <c r="Q23" s="557">
        <f t="shared" ref="Q23" si="26">SUM(Q24:Q25)</f>
        <v>0</v>
      </c>
      <c r="R23" s="557">
        <f t="shared" ref="R23" si="27">SUM(R24:R25)</f>
        <v>0</v>
      </c>
      <c r="S23" s="557">
        <f t="shared" ref="S23" si="28">SUM(S24:S25)</f>
        <v>0</v>
      </c>
      <c r="T23" s="557">
        <f t="shared" ref="T23" si="29">SUM(T24:T25)</f>
        <v>0</v>
      </c>
      <c r="U23" s="557">
        <f t="shared" si="23"/>
        <v>0</v>
      </c>
      <c r="V23" s="558">
        <f t="shared" si="5"/>
        <v>33.333333333333329</v>
      </c>
      <c r="W23" s="763"/>
      <c r="X23" s="558"/>
      <c r="Y23" s="568"/>
    </row>
    <row r="24" spans="1:33" s="438" customFormat="1" x14ac:dyDescent="0.25">
      <c r="A24" s="563">
        <v>1</v>
      </c>
      <c r="B24" s="564" t="s">
        <v>148</v>
      </c>
      <c r="C24" s="510" t="s">
        <v>148</v>
      </c>
      <c r="D24" s="565">
        <v>1071011</v>
      </c>
      <c r="E24" s="140">
        <f>(56000000*2)/1000000</f>
        <v>112</v>
      </c>
      <c r="F24" s="566">
        <f t="shared" si="22"/>
        <v>56</v>
      </c>
      <c r="G24" s="566"/>
      <c r="H24" s="566"/>
      <c r="I24" s="566"/>
      <c r="J24" s="566"/>
      <c r="K24" s="566"/>
      <c r="L24" s="566"/>
      <c r="M24" s="566"/>
      <c r="N24" s="566">
        <v>56</v>
      </c>
      <c r="O24" s="566"/>
      <c r="P24" s="566"/>
      <c r="Q24" s="566"/>
      <c r="R24" s="566"/>
      <c r="S24" s="566"/>
      <c r="T24" s="566"/>
      <c r="U24" s="566"/>
      <c r="V24" s="567">
        <f t="shared" si="5"/>
        <v>50</v>
      </c>
      <c r="W24" s="764"/>
      <c r="X24" s="567"/>
      <c r="Y24" s="568"/>
      <c r="AE24" s="702">
        <f>+E24+E46</f>
        <v>352</v>
      </c>
      <c r="AF24" s="702">
        <f>+F24+F46</f>
        <v>289.09299999999996</v>
      </c>
      <c r="AG24" s="438">
        <f>+AF24/AE24*100</f>
        <v>82.128693181818164</v>
      </c>
    </row>
    <row r="25" spans="1:33" x14ac:dyDescent="0.25">
      <c r="A25" s="569">
        <v>2</v>
      </c>
      <c r="B25" s="183" t="s">
        <v>152</v>
      </c>
      <c r="C25" s="739" t="s">
        <v>152</v>
      </c>
      <c r="D25" s="570">
        <v>1071005</v>
      </c>
      <c r="E25" s="140">
        <v>56</v>
      </c>
      <c r="F25" s="571">
        <f t="shared" si="22"/>
        <v>0</v>
      </c>
      <c r="G25" s="571"/>
      <c r="H25" s="571"/>
      <c r="I25" s="571"/>
      <c r="J25" s="571"/>
      <c r="K25" s="571"/>
      <c r="L25" s="571"/>
      <c r="M25" s="571"/>
      <c r="N25" s="571"/>
      <c r="O25" s="571"/>
      <c r="P25" s="571"/>
      <c r="Q25" s="571"/>
      <c r="R25" s="571"/>
      <c r="S25" s="571"/>
      <c r="T25" s="571"/>
      <c r="U25" s="571"/>
      <c r="V25" s="572">
        <f t="shared" si="5"/>
        <v>0</v>
      </c>
      <c r="W25" s="764" t="s">
        <v>516</v>
      </c>
      <c r="X25" s="572"/>
      <c r="Y25" s="574"/>
    </row>
    <row r="26" spans="1:33" s="439" customFormat="1" ht="42.75" x14ac:dyDescent="0.25">
      <c r="A26" s="577" t="s">
        <v>6</v>
      </c>
      <c r="B26" s="590" t="s">
        <v>428</v>
      </c>
      <c r="C26" s="560" t="s">
        <v>428</v>
      </c>
      <c r="D26" s="579"/>
      <c r="E26" s="580">
        <v>682</v>
      </c>
      <c r="F26" s="580"/>
      <c r="G26" s="580"/>
      <c r="H26" s="580"/>
      <c r="I26" s="580"/>
      <c r="J26" s="580"/>
      <c r="K26" s="580"/>
      <c r="L26" s="580"/>
      <c r="M26" s="580"/>
      <c r="N26" s="580"/>
      <c r="O26" s="580"/>
      <c r="P26" s="580"/>
      <c r="Q26" s="580"/>
      <c r="R26" s="580"/>
      <c r="S26" s="580"/>
      <c r="T26" s="580"/>
      <c r="U26" s="580"/>
      <c r="V26" s="558">
        <f t="shared" si="5"/>
        <v>0</v>
      </c>
      <c r="W26" s="763"/>
      <c r="X26" s="558"/>
      <c r="Y26" s="578" t="s">
        <v>427</v>
      </c>
    </row>
    <row r="27" spans="1:33" s="441" customFormat="1" ht="28.5" x14ac:dyDescent="0.25">
      <c r="A27" s="581" t="s">
        <v>78</v>
      </c>
      <c r="B27" s="554" t="s">
        <v>153</v>
      </c>
      <c r="C27" s="582"/>
      <c r="D27" s="556"/>
      <c r="E27" s="557">
        <f>E28+E45+E51</f>
        <v>14676</v>
      </c>
      <c r="F27" s="557">
        <f t="shared" ref="F27:U27" si="30">F28+F45+F51</f>
        <v>8518.741</v>
      </c>
      <c r="G27" s="557">
        <f t="shared" si="30"/>
        <v>0</v>
      </c>
      <c r="H27" s="557">
        <f t="shared" si="30"/>
        <v>0</v>
      </c>
      <c r="I27" s="557">
        <f t="shared" si="30"/>
        <v>0</v>
      </c>
      <c r="J27" s="557">
        <f>J28+J45+J51</f>
        <v>0</v>
      </c>
      <c r="K27" s="557">
        <f>K28+K45+K51</f>
        <v>0</v>
      </c>
      <c r="L27" s="557">
        <f>L28+L45+L51</f>
        <v>0</v>
      </c>
      <c r="M27" s="557">
        <f t="shared" ref="M27:N27" si="31">M28+M45+M51</f>
        <v>224.803</v>
      </c>
      <c r="N27" s="557">
        <f t="shared" si="31"/>
        <v>8.2899999999999991</v>
      </c>
      <c r="O27" s="557">
        <f t="shared" ref="O27:T27" si="32">O28+O45+O51</f>
        <v>2465.8200000000002</v>
      </c>
      <c r="P27" s="557">
        <f t="shared" si="32"/>
        <v>486.10200000000003</v>
      </c>
      <c r="Q27" s="557">
        <f t="shared" si="32"/>
        <v>1113.0690000000002</v>
      </c>
      <c r="R27" s="557">
        <f t="shared" si="32"/>
        <v>0</v>
      </c>
      <c r="S27" s="557">
        <f t="shared" si="32"/>
        <v>1831.6479999999999</v>
      </c>
      <c r="T27" s="557">
        <f t="shared" si="32"/>
        <v>2389.009</v>
      </c>
      <c r="U27" s="557">
        <f t="shared" si="30"/>
        <v>0</v>
      </c>
      <c r="V27" s="558">
        <f t="shared" si="5"/>
        <v>58.045387026437723</v>
      </c>
      <c r="W27" s="763"/>
      <c r="X27" s="558"/>
      <c r="Y27" s="568"/>
    </row>
    <row r="28" spans="1:33" s="441" customFormat="1" ht="28.5" x14ac:dyDescent="0.25">
      <c r="A28" s="561" t="s">
        <v>6</v>
      </c>
      <c r="B28" s="562" t="s">
        <v>154</v>
      </c>
      <c r="C28" s="582"/>
      <c r="D28" s="556"/>
      <c r="E28" s="557">
        <f t="shared" ref="E28:U28" si="33">SUM(E29:E44)</f>
        <v>9376</v>
      </c>
      <c r="F28" s="557">
        <f t="shared" si="33"/>
        <v>3913.4650000000001</v>
      </c>
      <c r="G28" s="557">
        <f t="shared" si="33"/>
        <v>0</v>
      </c>
      <c r="H28" s="557">
        <f t="shared" si="33"/>
        <v>0</v>
      </c>
      <c r="I28" s="557">
        <f t="shared" si="33"/>
        <v>0</v>
      </c>
      <c r="J28" s="557">
        <f>SUM(J29:J44)</f>
        <v>0</v>
      </c>
      <c r="K28" s="557">
        <f>SUM(K29:K44)</f>
        <v>0</v>
      </c>
      <c r="L28" s="557">
        <f>SUM(L29:L44)</f>
        <v>0</v>
      </c>
      <c r="M28" s="557">
        <f t="shared" ref="M28:N28" si="34">SUM(M29:M44)</f>
        <v>0</v>
      </c>
      <c r="N28" s="557">
        <f t="shared" si="34"/>
        <v>0</v>
      </c>
      <c r="O28" s="557">
        <f t="shared" ref="O28:P28" si="35">SUM(O29:O44)</f>
        <v>572.21400000000006</v>
      </c>
      <c r="P28" s="557">
        <f t="shared" si="35"/>
        <v>460.30200000000002</v>
      </c>
      <c r="Q28" s="557">
        <f t="shared" ref="Q28" si="36">SUM(Q29:Q44)</f>
        <v>1064.6190000000001</v>
      </c>
      <c r="R28" s="557">
        <f t="shared" ref="R28" si="37">SUM(R29:R44)</f>
        <v>0</v>
      </c>
      <c r="S28" s="557">
        <f t="shared" ref="S28" si="38">SUM(S29:S44)</f>
        <v>524.52499999999998</v>
      </c>
      <c r="T28" s="557">
        <f t="shared" ref="T28" si="39">SUM(T29:T44)</f>
        <v>1291.8050000000001</v>
      </c>
      <c r="U28" s="557">
        <f t="shared" si="33"/>
        <v>0</v>
      </c>
      <c r="V28" s="558">
        <f t="shared" si="5"/>
        <v>41.739174488054609</v>
      </c>
      <c r="W28" s="763"/>
      <c r="X28" s="558"/>
      <c r="Y28" s="568"/>
    </row>
    <row r="29" spans="1:33" s="438" customFormat="1" ht="15.75" x14ac:dyDescent="0.25">
      <c r="A29" s="563" t="s">
        <v>156</v>
      </c>
      <c r="B29" s="564" t="s">
        <v>140</v>
      </c>
      <c r="C29" s="510" t="s">
        <v>140</v>
      </c>
      <c r="D29" s="565">
        <v>1037894</v>
      </c>
      <c r="E29" s="140">
        <v>501.39100000000002</v>
      </c>
      <c r="F29" s="566">
        <f t="shared" si="22"/>
        <v>501.39099999999996</v>
      </c>
      <c r="G29" s="566"/>
      <c r="H29" s="566"/>
      <c r="I29" s="566"/>
      <c r="J29" s="566"/>
      <c r="K29" s="566"/>
      <c r="L29" s="566"/>
      <c r="M29" s="566"/>
      <c r="N29" s="566"/>
      <c r="O29" s="566">
        <v>10.55</v>
      </c>
      <c r="P29" s="566"/>
      <c r="Q29" s="566">
        <v>4.9660000000000002</v>
      </c>
      <c r="R29" s="566"/>
      <c r="S29" s="566">
        <v>158.6</v>
      </c>
      <c r="T29" s="566">
        <v>327.27499999999998</v>
      </c>
      <c r="U29" s="566"/>
      <c r="V29" s="567">
        <f t="shared" si="5"/>
        <v>99.999999999999986</v>
      </c>
      <c r="W29" s="765"/>
      <c r="X29" s="567"/>
      <c r="Y29" s="568"/>
    </row>
    <row r="30" spans="1:33" s="643" customFormat="1" x14ac:dyDescent="0.25">
      <c r="A30" s="637" t="s">
        <v>156</v>
      </c>
      <c r="B30" s="638" t="s">
        <v>141</v>
      </c>
      <c r="C30" s="635" t="s">
        <v>141</v>
      </c>
      <c r="D30" s="639">
        <v>1022551</v>
      </c>
      <c r="E30" s="148">
        <v>388.20299999999997</v>
      </c>
      <c r="F30" s="640">
        <f t="shared" si="22"/>
        <v>378.66300000000001</v>
      </c>
      <c r="G30" s="640"/>
      <c r="H30" s="640"/>
      <c r="I30" s="640"/>
      <c r="J30" s="640"/>
      <c r="K30" s="640"/>
      <c r="L30" s="640"/>
      <c r="M30" s="640"/>
      <c r="N30" s="640"/>
      <c r="O30" s="566">
        <v>378.66300000000001</v>
      </c>
      <c r="P30" s="566"/>
      <c r="Q30" s="640"/>
      <c r="R30" s="640"/>
      <c r="S30" s="640"/>
      <c r="T30" s="640"/>
      <c r="U30" s="640"/>
      <c r="V30" s="641">
        <f t="shared" si="5"/>
        <v>97.542522855310239</v>
      </c>
      <c r="W30" s="764"/>
      <c r="X30" s="641"/>
      <c r="Y30" s="642"/>
    </row>
    <row r="31" spans="1:33" x14ac:dyDescent="0.25">
      <c r="A31" s="569" t="s">
        <v>156</v>
      </c>
      <c r="B31" s="183" t="s">
        <v>142</v>
      </c>
      <c r="C31" s="739" t="s">
        <v>142</v>
      </c>
      <c r="D31" s="570">
        <v>1071263</v>
      </c>
      <c r="E31" s="140">
        <v>480.77699999999999</v>
      </c>
      <c r="F31" s="571">
        <f t="shared" si="22"/>
        <v>460.30200000000002</v>
      </c>
      <c r="G31" s="571"/>
      <c r="H31" s="571"/>
      <c r="I31" s="571"/>
      <c r="J31" s="571"/>
      <c r="K31" s="571"/>
      <c r="L31" s="571"/>
      <c r="M31" s="571"/>
      <c r="N31" s="571"/>
      <c r="O31" s="571"/>
      <c r="P31" s="571">
        <v>460.30200000000002</v>
      </c>
      <c r="Q31" s="571"/>
      <c r="R31" s="571"/>
      <c r="S31" s="571"/>
      <c r="T31" s="571"/>
      <c r="U31" s="571"/>
      <c r="V31" s="572">
        <f t="shared" si="5"/>
        <v>95.741268821095858</v>
      </c>
      <c r="W31" s="764"/>
      <c r="X31" s="572"/>
      <c r="Y31" s="574"/>
    </row>
    <row r="32" spans="1:33" ht="20.25" customHeight="1" x14ac:dyDescent="0.25">
      <c r="A32" s="569" t="s">
        <v>156</v>
      </c>
      <c r="B32" s="575" t="s">
        <v>425</v>
      </c>
      <c r="C32" s="576" t="s">
        <v>425</v>
      </c>
      <c r="D32" s="570">
        <v>1071255</v>
      </c>
      <c r="E32" s="140">
        <f>(627739000+120000000+579514000)/1000000</f>
        <v>1327.2529999999999</v>
      </c>
      <c r="F32" s="571">
        <f t="shared" si="22"/>
        <v>0</v>
      </c>
      <c r="G32" s="571"/>
      <c r="H32" s="571"/>
      <c r="I32" s="571"/>
      <c r="J32" s="571"/>
      <c r="K32" s="571"/>
      <c r="L32" s="571"/>
      <c r="M32" s="571"/>
      <c r="N32" s="571"/>
      <c r="O32" s="571"/>
      <c r="P32" s="571"/>
      <c r="Q32" s="571"/>
      <c r="R32" s="571"/>
      <c r="S32" s="571"/>
      <c r="T32" s="571"/>
      <c r="U32" s="571"/>
      <c r="V32" s="572">
        <f t="shared" si="5"/>
        <v>0</v>
      </c>
      <c r="W32" s="764" t="s">
        <v>508</v>
      </c>
      <c r="X32" s="573" t="s">
        <v>528</v>
      </c>
      <c r="Y32" s="574"/>
    </row>
    <row r="33" spans="1:26" x14ac:dyDescent="0.25">
      <c r="A33" s="569" t="s">
        <v>156</v>
      </c>
      <c r="B33" s="183" t="s">
        <v>149</v>
      </c>
      <c r="C33" s="739" t="s">
        <v>149</v>
      </c>
      <c r="D33" s="570">
        <v>1080671</v>
      </c>
      <c r="E33" s="140">
        <f>(367700000+30000000)/1000000</f>
        <v>397.7</v>
      </c>
      <c r="F33" s="571">
        <f t="shared" si="22"/>
        <v>0</v>
      </c>
      <c r="G33" s="571"/>
      <c r="H33" s="571"/>
      <c r="I33" s="571"/>
      <c r="J33" s="571"/>
      <c r="K33" s="571"/>
      <c r="L33" s="571"/>
      <c r="M33" s="571"/>
      <c r="N33" s="571"/>
      <c r="O33" s="571"/>
      <c r="P33" s="571"/>
      <c r="Q33" s="571"/>
      <c r="R33" s="571"/>
      <c r="S33" s="571"/>
      <c r="T33" s="571"/>
      <c r="U33" s="571"/>
      <c r="V33" s="572">
        <f t="shared" si="5"/>
        <v>0</v>
      </c>
      <c r="W33" s="764" t="s">
        <v>521</v>
      </c>
      <c r="X33" s="572"/>
      <c r="Y33" s="574"/>
    </row>
    <row r="34" spans="1:26" s="438" customFormat="1" x14ac:dyDescent="0.25">
      <c r="A34" s="563" t="s">
        <v>156</v>
      </c>
      <c r="B34" s="564" t="s">
        <v>143</v>
      </c>
      <c r="C34" s="510" t="s">
        <v>143</v>
      </c>
      <c r="D34" s="565">
        <v>1038855</v>
      </c>
      <c r="E34" s="140">
        <v>910.73599999999999</v>
      </c>
      <c r="F34" s="566">
        <f t="shared" si="22"/>
        <v>886.279</v>
      </c>
      <c r="G34" s="566"/>
      <c r="H34" s="566"/>
      <c r="I34" s="566"/>
      <c r="J34" s="566"/>
      <c r="K34" s="566"/>
      <c r="L34" s="566"/>
      <c r="M34" s="566"/>
      <c r="N34" s="566"/>
      <c r="O34" s="566">
        <v>183.001</v>
      </c>
      <c r="P34" s="566"/>
      <c r="Q34" s="566">
        <v>672.37800000000004</v>
      </c>
      <c r="R34" s="566"/>
      <c r="S34" s="566"/>
      <c r="T34" s="566">
        <v>30.9</v>
      </c>
      <c r="U34" s="566"/>
      <c r="V34" s="567">
        <f t="shared" si="5"/>
        <v>97.31458951880677</v>
      </c>
      <c r="W34" s="764"/>
      <c r="X34" s="567"/>
      <c r="Y34" s="568"/>
    </row>
    <row r="35" spans="1:26" x14ac:dyDescent="0.25">
      <c r="A35" s="569" t="s">
        <v>156</v>
      </c>
      <c r="B35" s="575" t="s">
        <v>151</v>
      </c>
      <c r="C35" s="576" t="s">
        <v>151</v>
      </c>
      <c r="D35" s="570">
        <v>1069683</v>
      </c>
      <c r="E35" s="140">
        <f>(429065000+100000000)/1000000</f>
        <v>529.06500000000005</v>
      </c>
      <c r="F35" s="571">
        <f t="shared" si="22"/>
        <v>0</v>
      </c>
      <c r="G35" s="571"/>
      <c r="H35" s="571"/>
      <c r="I35" s="571"/>
      <c r="J35" s="571"/>
      <c r="K35" s="571"/>
      <c r="L35" s="571"/>
      <c r="M35" s="571"/>
      <c r="N35" s="571"/>
      <c r="O35" s="571"/>
      <c r="P35" s="571"/>
      <c r="Q35" s="571"/>
      <c r="R35" s="571"/>
      <c r="S35" s="571"/>
      <c r="T35" s="571"/>
      <c r="U35" s="571"/>
      <c r="V35" s="572">
        <f t="shared" si="5"/>
        <v>0</v>
      </c>
      <c r="W35" s="764" t="s">
        <v>508</v>
      </c>
      <c r="X35" s="572"/>
      <c r="Y35" s="574"/>
    </row>
    <row r="36" spans="1:26" x14ac:dyDescent="0.25">
      <c r="A36" s="569" t="s">
        <v>156</v>
      </c>
      <c r="B36" s="183" t="s">
        <v>144</v>
      </c>
      <c r="C36" s="739" t="s">
        <v>144</v>
      </c>
      <c r="D36" s="570">
        <v>1037893</v>
      </c>
      <c r="E36" s="140">
        <v>1069.818</v>
      </c>
      <c r="F36" s="571">
        <f t="shared" si="22"/>
        <v>661.71</v>
      </c>
      <c r="G36" s="571"/>
      <c r="H36" s="571"/>
      <c r="I36" s="571"/>
      <c r="J36" s="571"/>
      <c r="K36" s="571"/>
      <c r="L36" s="571"/>
      <c r="M36" s="571"/>
      <c r="N36" s="571"/>
      <c r="O36" s="571"/>
      <c r="P36" s="571"/>
      <c r="Q36" s="571"/>
      <c r="R36" s="571"/>
      <c r="S36" s="571">
        <v>346.2</v>
      </c>
      <c r="T36" s="571">
        <v>315.51</v>
      </c>
      <c r="U36" s="571"/>
      <c r="V36" s="572">
        <f t="shared" si="5"/>
        <v>61.852576793435901</v>
      </c>
      <c r="W36" s="764" t="s">
        <v>508</v>
      </c>
      <c r="X36" s="572"/>
      <c r="Y36" s="574"/>
    </row>
    <row r="37" spans="1:26" s="438" customFormat="1" ht="21" customHeight="1" x14ac:dyDescent="0.25">
      <c r="A37" s="563" t="s">
        <v>156</v>
      </c>
      <c r="B37" s="564" t="s">
        <v>145</v>
      </c>
      <c r="C37" s="510" t="s">
        <v>145</v>
      </c>
      <c r="D37" s="565">
        <v>1037139</v>
      </c>
      <c r="E37" s="140">
        <v>455.85</v>
      </c>
      <c r="F37" s="566">
        <f t="shared" si="22"/>
        <v>307.17</v>
      </c>
      <c r="G37" s="566"/>
      <c r="H37" s="566"/>
      <c r="I37" s="566"/>
      <c r="J37" s="566"/>
      <c r="K37" s="566"/>
      <c r="L37" s="566"/>
      <c r="M37" s="566"/>
      <c r="N37" s="566"/>
      <c r="O37" s="566"/>
      <c r="P37" s="566"/>
      <c r="Q37" s="566"/>
      <c r="R37" s="566"/>
      <c r="S37" s="566"/>
      <c r="T37" s="566">
        <v>307.17</v>
      </c>
      <c r="U37" s="566"/>
      <c r="V37" s="567">
        <f t="shared" si="5"/>
        <v>67.384007897334655</v>
      </c>
      <c r="W37" s="764" t="s">
        <v>508</v>
      </c>
      <c r="X37" s="511" t="s">
        <v>509</v>
      </c>
      <c r="Y37" s="568"/>
    </row>
    <row r="38" spans="1:26" x14ac:dyDescent="0.25">
      <c r="A38" s="569" t="s">
        <v>156</v>
      </c>
      <c r="B38" s="183" t="s">
        <v>146</v>
      </c>
      <c r="C38" s="739" t="s">
        <v>146</v>
      </c>
      <c r="D38" s="570">
        <v>1037897</v>
      </c>
      <c r="E38" s="140">
        <v>422.20699999999999</v>
      </c>
      <c r="F38" s="571">
        <f t="shared" si="22"/>
        <v>0</v>
      </c>
      <c r="G38" s="571"/>
      <c r="H38" s="571"/>
      <c r="I38" s="571"/>
      <c r="J38" s="571"/>
      <c r="K38" s="571"/>
      <c r="L38" s="571"/>
      <c r="M38" s="571"/>
      <c r="N38" s="571"/>
      <c r="O38" s="571"/>
      <c r="P38" s="571"/>
      <c r="Q38" s="571"/>
      <c r="R38" s="571"/>
      <c r="S38" s="571"/>
      <c r="T38" s="571"/>
      <c r="U38" s="571"/>
      <c r="V38" s="572">
        <f t="shared" si="5"/>
        <v>0</v>
      </c>
      <c r="W38" s="764" t="s">
        <v>508</v>
      </c>
      <c r="X38" s="572"/>
      <c r="Y38" s="574"/>
    </row>
    <row r="39" spans="1:26" s="437" customFormat="1" x14ac:dyDescent="0.25">
      <c r="A39" s="563" t="s">
        <v>156</v>
      </c>
      <c r="B39" s="583" t="s">
        <v>337</v>
      </c>
      <c r="C39" s="584" t="s">
        <v>368</v>
      </c>
      <c r="D39" s="585"/>
      <c r="E39" s="140">
        <v>342</v>
      </c>
      <c r="F39" s="566">
        <f t="shared" si="22"/>
        <v>0</v>
      </c>
      <c r="G39" s="566"/>
      <c r="H39" s="566"/>
      <c r="I39" s="566"/>
      <c r="J39" s="566"/>
      <c r="K39" s="566"/>
      <c r="L39" s="566"/>
      <c r="M39" s="566"/>
      <c r="N39" s="566"/>
      <c r="O39" s="566"/>
      <c r="P39" s="566"/>
      <c r="Q39" s="566"/>
      <c r="R39" s="566"/>
      <c r="S39" s="566"/>
      <c r="T39" s="566"/>
      <c r="U39" s="566"/>
      <c r="V39" s="567">
        <f t="shared" si="5"/>
        <v>0</v>
      </c>
      <c r="W39" s="764" t="s">
        <v>520</v>
      </c>
      <c r="X39" s="567"/>
      <c r="Y39" s="276"/>
      <c r="Z39" s="437" t="s">
        <v>429</v>
      </c>
    </row>
    <row r="40" spans="1:26" s="437" customFormat="1" x14ac:dyDescent="0.25">
      <c r="A40" s="563" t="s">
        <v>156</v>
      </c>
      <c r="B40" s="583" t="s">
        <v>391</v>
      </c>
      <c r="C40" s="584" t="s">
        <v>376</v>
      </c>
      <c r="D40" s="585"/>
      <c r="E40" s="140">
        <v>336</v>
      </c>
      <c r="F40" s="566">
        <f t="shared" si="22"/>
        <v>310.95</v>
      </c>
      <c r="G40" s="566"/>
      <c r="H40" s="566"/>
      <c r="I40" s="566"/>
      <c r="J40" s="566"/>
      <c r="K40" s="566"/>
      <c r="L40" s="566"/>
      <c r="M40" s="566"/>
      <c r="N40" s="566"/>
      <c r="O40" s="566"/>
      <c r="P40" s="566"/>
      <c r="Q40" s="566"/>
      <c r="R40" s="566"/>
      <c r="S40" s="566"/>
      <c r="T40" s="566">
        <v>310.95</v>
      </c>
      <c r="U40" s="566"/>
      <c r="V40" s="567">
        <f t="shared" si="5"/>
        <v>92.544642857142861</v>
      </c>
      <c r="W40" s="764" t="s">
        <v>521</v>
      </c>
      <c r="X40" s="567"/>
      <c r="Y40" s="276"/>
      <c r="Z40" s="437" t="s">
        <v>429</v>
      </c>
    </row>
    <row r="41" spans="1:26" s="437" customFormat="1" x14ac:dyDescent="0.25">
      <c r="A41" s="563" t="s">
        <v>156</v>
      </c>
      <c r="B41" s="583" t="s">
        <v>344</v>
      </c>
      <c r="C41" s="584" t="s">
        <v>369</v>
      </c>
      <c r="D41" s="585"/>
      <c r="E41" s="140">
        <v>384</v>
      </c>
      <c r="F41" s="566">
        <f t="shared" si="22"/>
        <v>0</v>
      </c>
      <c r="G41" s="566"/>
      <c r="H41" s="566"/>
      <c r="I41" s="566"/>
      <c r="J41" s="566"/>
      <c r="K41" s="566"/>
      <c r="L41" s="566"/>
      <c r="M41" s="566"/>
      <c r="N41" s="566"/>
      <c r="O41" s="566"/>
      <c r="P41" s="566"/>
      <c r="Q41" s="566"/>
      <c r="R41" s="566"/>
      <c r="S41" s="566"/>
      <c r="T41" s="566"/>
      <c r="U41" s="566"/>
      <c r="V41" s="567">
        <f t="shared" si="5"/>
        <v>0</v>
      </c>
      <c r="W41" s="764" t="s">
        <v>521</v>
      </c>
      <c r="X41" s="567"/>
      <c r="Y41" s="276"/>
      <c r="Z41" s="437" t="s">
        <v>429</v>
      </c>
    </row>
    <row r="42" spans="1:26" s="437" customFormat="1" x14ac:dyDescent="0.25">
      <c r="A42" s="563" t="s">
        <v>156</v>
      </c>
      <c r="B42" s="583" t="s">
        <v>350</v>
      </c>
      <c r="C42" s="584" t="s">
        <v>388</v>
      </c>
      <c r="D42" s="585"/>
      <c r="E42" s="140">
        <v>407</v>
      </c>
      <c r="F42" s="566">
        <f t="shared" si="22"/>
        <v>407</v>
      </c>
      <c r="G42" s="566"/>
      <c r="H42" s="566"/>
      <c r="I42" s="566"/>
      <c r="J42" s="566"/>
      <c r="K42" s="566"/>
      <c r="L42" s="566"/>
      <c r="M42" s="566"/>
      <c r="N42" s="566"/>
      <c r="O42" s="566"/>
      <c r="P42" s="566"/>
      <c r="Q42" s="566">
        <v>387.27499999999998</v>
      </c>
      <c r="R42" s="566"/>
      <c r="S42" s="566">
        <v>19.725000000000001</v>
      </c>
      <c r="T42" s="566"/>
      <c r="U42" s="566"/>
      <c r="V42" s="567">
        <f t="shared" si="5"/>
        <v>100</v>
      </c>
      <c r="W42" s="764"/>
      <c r="X42" s="567"/>
      <c r="Y42" s="276"/>
      <c r="Z42" s="437" t="s">
        <v>429</v>
      </c>
    </row>
    <row r="43" spans="1:26" s="437" customFormat="1" ht="15.75" x14ac:dyDescent="0.25">
      <c r="A43" s="563" t="s">
        <v>156</v>
      </c>
      <c r="B43" s="583" t="s">
        <v>393</v>
      </c>
      <c r="C43" s="584" t="s">
        <v>371</v>
      </c>
      <c r="D43" s="585"/>
      <c r="E43" s="140">
        <f>(310000000+416000000)/1000000</f>
        <v>726</v>
      </c>
      <c r="F43" s="566">
        <f t="shared" si="22"/>
        <v>0</v>
      </c>
      <c r="G43" s="566"/>
      <c r="H43" s="566"/>
      <c r="I43" s="566"/>
      <c r="J43" s="566"/>
      <c r="K43" s="566"/>
      <c r="L43" s="566"/>
      <c r="M43" s="566"/>
      <c r="N43" s="566"/>
      <c r="O43" s="566"/>
      <c r="P43" s="566"/>
      <c r="Q43" s="566"/>
      <c r="R43" s="566"/>
      <c r="S43" s="566"/>
      <c r="T43" s="566"/>
      <c r="U43" s="566"/>
      <c r="V43" s="567">
        <f t="shared" si="5"/>
        <v>0</v>
      </c>
      <c r="W43" s="766" t="s">
        <v>513</v>
      </c>
      <c r="X43" s="567"/>
      <c r="Y43" s="276"/>
      <c r="Z43" s="437" t="s">
        <v>429</v>
      </c>
    </row>
    <row r="44" spans="1:26" s="437" customFormat="1" ht="15.75" x14ac:dyDescent="0.25">
      <c r="A44" s="563" t="s">
        <v>156</v>
      </c>
      <c r="B44" s="583" t="s">
        <v>353</v>
      </c>
      <c r="C44" s="584" t="s">
        <v>370</v>
      </c>
      <c r="D44" s="585"/>
      <c r="E44" s="140">
        <f>(381000000+317000000)/1000000</f>
        <v>698</v>
      </c>
      <c r="F44" s="566">
        <f t="shared" si="22"/>
        <v>0</v>
      </c>
      <c r="G44" s="566"/>
      <c r="H44" s="566"/>
      <c r="I44" s="566"/>
      <c r="J44" s="566"/>
      <c r="K44" s="566"/>
      <c r="L44" s="566"/>
      <c r="M44" s="566"/>
      <c r="N44" s="566"/>
      <c r="O44" s="566"/>
      <c r="P44" s="566"/>
      <c r="Q44" s="566"/>
      <c r="R44" s="566"/>
      <c r="S44" s="566"/>
      <c r="T44" s="566"/>
      <c r="U44" s="566"/>
      <c r="V44" s="567">
        <f t="shared" si="5"/>
        <v>0</v>
      </c>
      <c r="W44" s="766" t="s">
        <v>522</v>
      </c>
      <c r="X44" s="567"/>
      <c r="Y44" s="276"/>
      <c r="Z44" s="437" t="s">
        <v>429</v>
      </c>
    </row>
    <row r="45" spans="1:26" s="438" customFormat="1" ht="28.5" x14ac:dyDescent="0.25">
      <c r="A45" s="561" t="s">
        <v>6</v>
      </c>
      <c r="B45" s="562" t="s">
        <v>155</v>
      </c>
      <c r="C45" s="565"/>
      <c r="D45" s="556"/>
      <c r="E45" s="557">
        <f t="shared" ref="E45:U45" si="40">SUM(E46:E50)</f>
        <v>811</v>
      </c>
      <c r="F45" s="557">
        <f t="shared" si="40"/>
        <v>475.18299999999999</v>
      </c>
      <c r="G45" s="557">
        <f t="shared" si="40"/>
        <v>0</v>
      </c>
      <c r="H45" s="557">
        <f t="shared" si="40"/>
        <v>0</v>
      </c>
      <c r="I45" s="557">
        <f t="shared" si="40"/>
        <v>0</v>
      </c>
      <c r="J45" s="557">
        <f>SUM(J46:J50)</f>
        <v>0</v>
      </c>
      <c r="K45" s="557">
        <f>SUM(K46:K50)</f>
        <v>0</v>
      </c>
      <c r="L45" s="557">
        <f>SUM(L46:L50)</f>
        <v>0</v>
      </c>
      <c r="M45" s="557">
        <f t="shared" ref="M45:N45" si="41">SUM(M46:M50)</f>
        <v>224.803</v>
      </c>
      <c r="N45" s="557">
        <f t="shared" si="41"/>
        <v>8.2899999999999991</v>
      </c>
      <c r="O45" s="557">
        <f t="shared" ref="O45:P45" si="42">SUM(O46:O50)</f>
        <v>0</v>
      </c>
      <c r="P45" s="557">
        <f t="shared" si="42"/>
        <v>0</v>
      </c>
      <c r="Q45" s="557">
        <f t="shared" ref="Q45" si="43">SUM(Q46:Q50)</f>
        <v>48.45</v>
      </c>
      <c r="R45" s="557">
        <f t="shared" ref="R45" si="44">SUM(R46:R50)</f>
        <v>0</v>
      </c>
      <c r="S45" s="557">
        <f t="shared" ref="S45" si="45">SUM(S46:S50)</f>
        <v>193.64000000000001</v>
      </c>
      <c r="T45" s="557">
        <f t="shared" ref="T45" si="46">SUM(T46:T50)</f>
        <v>0</v>
      </c>
      <c r="U45" s="557">
        <f t="shared" si="40"/>
        <v>0</v>
      </c>
      <c r="V45" s="567">
        <f t="shared" si="5"/>
        <v>58.592231812577069</v>
      </c>
      <c r="W45" s="764"/>
      <c r="X45" s="567"/>
      <c r="Y45" s="568"/>
    </row>
    <row r="46" spans="1:26" s="438" customFormat="1" ht="18" customHeight="1" x14ac:dyDescent="0.25">
      <c r="A46" s="563" t="s">
        <v>156</v>
      </c>
      <c r="B46" s="564" t="s">
        <v>148</v>
      </c>
      <c r="C46" s="510" t="s">
        <v>148</v>
      </c>
      <c r="D46" s="565">
        <v>1071011</v>
      </c>
      <c r="E46" s="140">
        <v>240</v>
      </c>
      <c r="F46" s="566">
        <f t="shared" si="22"/>
        <v>233.09299999999999</v>
      </c>
      <c r="G46" s="566"/>
      <c r="H46" s="566"/>
      <c r="I46" s="566"/>
      <c r="J46" s="566"/>
      <c r="K46" s="566"/>
      <c r="L46" s="566"/>
      <c r="M46" s="566">
        <v>224.803</v>
      </c>
      <c r="N46" s="566">
        <v>8.2899999999999991</v>
      </c>
      <c r="O46" s="566"/>
      <c r="P46" s="566"/>
      <c r="Q46" s="566"/>
      <c r="R46" s="566"/>
      <c r="S46" s="566"/>
      <c r="T46" s="566"/>
      <c r="U46" s="566"/>
      <c r="V46" s="567">
        <f t="shared" si="5"/>
        <v>97.122083333333336</v>
      </c>
      <c r="W46" s="764"/>
      <c r="X46" s="511" t="s">
        <v>510</v>
      </c>
      <c r="Y46" s="568"/>
    </row>
    <row r="47" spans="1:26" s="438" customFormat="1" ht="18" customHeight="1" x14ac:dyDescent="0.25">
      <c r="A47" s="563" t="s">
        <v>156</v>
      </c>
      <c r="B47" s="564" t="s">
        <v>150</v>
      </c>
      <c r="C47" s="510" t="s">
        <v>150</v>
      </c>
      <c r="D47" s="565">
        <v>1038957</v>
      </c>
      <c r="E47" s="140">
        <v>20</v>
      </c>
      <c r="F47" s="566">
        <f t="shared" si="22"/>
        <v>0</v>
      </c>
      <c r="G47" s="566"/>
      <c r="H47" s="566"/>
      <c r="I47" s="566"/>
      <c r="J47" s="566"/>
      <c r="K47" s="566"/>
      <c r="L47" s="566"/>
      <c r="M47" s="566"/>
      <c r="N47" s="566"/>
      <c r="O47" s="566"/>
      <c r="P47" s="566"/>
      <c r="Q47" s="566"/>
      <c r="R47" s="566"/>
      <c r="S47" s="566"/>
      <c r="T47" s="566"/>
      <c r="U47" s="566"/>
      <c r="V47" s="567">
        <f t="shared" si="5"/>
        <v>0</v>
      </c>
      <c r="W47" s="764" t="s">
        <v>508</v>
      </c>
      <c r="X47" s="511" t="s">
        <v>526</v>
      </c>
      <c r="Y47" s="568"/>
    </row>
    <row r="48" spans="1:26" ht="18" customHeight="1" x14ac:dyDescent="0.25">
      <c r="A48" s="569" t="s">
        <v>156</v>
      </c>
      <c r="B48" s="183" t="s">
        <v>152</v>
      </c>
      <c r="C48" s="739" t="s">
        <v>152</v>
      </c>
      <c r="D48" s="570">
        <v>1071005</v>
      </c>
      <c r="E48" s="140">
        <v>200</v>
      </c>
      <c r="F48" s="571">
        <f t="shared" si="22"/>
        <v>192.62</v>
      </c>
      <c r="G48" s="571"/>
      <c r="H48" s="571"/>
      <c r="I48" s="571"/>
      <c r="J48" s="571"/>
      <c r="K48" s="571"/>
      <c r="L48" s="571"/>
      <c r="M48" s="571"/>
      <c r="N48" s="571"/>
      <c r="O48" s="571"/>
      <c r="P48" s="571"/>
      <c r="Q48" s="571"/>
      <c r="R48" s="571"/>
      <c r="S48" s="571">
        <v>192.62</v>
      </c>
      <c r="T48" s="571"/>
      <c r="U48" s="571"/>
      <c r="V48" s="572">
        <f t="shared" si="5"/>
        <v>96.31</v>
      </c>
      <c r="W48" s="764" t="s">
        <v>508</v>
      </c>
      <c r="X48" s="572"/>
      <c r="Y48" s="574"/>
    </row>
    <row r="49" spans="1:29" s="438" customFormat="1" ht="18" customHeight="1" x14ac:dyDescent="0.25">
      <c r="A49" s="563" t="s">
        <v>156</v>
      </c>
      <c r="B49" s="586" t="s">
        <v>426</v>
      </c>
      <c r="C49" s="587" t="s">
        <v>426</v>
      </c>
      <c r="D49" s="565"/>
      <c r="E49" s="140">
        <v>50</v>
      </c>
      <c r="F49" s="566">
        <f t="shared" si="22"/>
        <v>49.470000000000006</v>
      </c>
      <c r="G49" s="566"/>
      <c r="H49" s="566"/>
      <c r="I49" s="566"/>
      <c r="J49" s="566"/>
      <c r="K49" s="566"/>
      <c r="L49" s="566"/>
      <c r="M49" s="566"/>
      <c r="N49" s="566"/>
      <c r="O49" s="566"/>
      <c r="P49" s="566"/>
      <c r="Q49" s="566">
        <v>48.45</v>
      </c>
      <c r="R49" s="566"/>
      <c r="S49" s="566">
        <v>1.02</v>
      </c>
      <c r="T49" s="566"/>
      <c r="U49" s="566"/>
      <c r="V49" s="567">
        <f t="shared" si="5"/>
        <v>98.940000000000012</v>
      </c>
      <c r="W49" s="764"/>
      <c r="X49" s="511" t="s">
        <v>527</v>
      </c>
      <c r="Y49" s="568"/>
    </row>
    <row r="50" spans="1:29" s="437" customFormat="1" ht="18" customHeight="1" x14ac:dyDescent="0.25">
      <c r="A50" s="563" t="s">
        <v>156</v>
      </c>
      <c r="B50" s="583" t="s">
        <v>430</v>
      </c>
      <c r="C50" s="584" t="s">
        <v>431</v>
      </c>
      <c r="D50" s="585"/>
      <c r="E50" s="140">
        <v>301</v>
      </c>
      <c r="F50" s="566">
        <f t="shared" si="22"/>
        <v>0</v>
      </c>
      <c r="G50" s="566"/>
      <c r="H50" s="566"/>
      <c r="I50" s="566"/>
      <c r="J50" s="566"/>
      <c r="K50" s="566"/>
      <c r="L50" s="566"/>
      <c r="M50" s="566"/>
      <c r="N50" s="566"/>
      <c r="O50" s="566"/>
      <c r="P50" s="566"/>
      <c r="Q50" s="566"/>
      <c r="R50" s="566"/>
      <c r="S50" s="566"/>
      <c r="T50" s="566"/>
      <c r="U50" s="566"/>
      <c r="V50" s="567">
        <f t="shared" si="5"/>
        <v>0</v>
      </c>
      <c r="W50" s="767" t="s">
        <v>511</v>
      </c>
      <c r="X50" s="567"/>
      <c r="Y50" s="276"/>
      <c r="Z50" s="437" t="s">
        <v>429</v>
      </c>
    </row>
    <row r="51" spans="1:29" s="441" customFormat="1" ht="18" customHeight="1" x14ac:dyDescent="0.25">
      <c r="A51" s="1008" t="s">
        <v>6</v>
      </c>
      <c r="B51" s="554" t="s">
        <v>785</v>
      </c>
      <c r="C51" s="582"/>
      <c r="D51" s="556"/>
      <c r="E51" s="588">
        <f t="shared" ref="E51:U51" si="47">SUM(E52:E53)</f>
        <v>4489</v>
      </c>
      <c r="F51" s="588">
        <f t="shared" si="47"/>
        <v>4130.0929999999998</v>
      </c>
      <c r="G51" s="588">
        <f t="shared" si="47"/>
        <v>0</v>
      </c>
      <c r="H51" s="588">
        <f t="shared" si="47"/>
        <v>0</v>
      </c>
      <c r="I51" s="588">
        <f t="shared" si="47"/>
        <v>0</v>
      </c>
      <c r="J51" s="588">
        <f>SUM(J52:J53)</f>
        <v>0</v>
      </c>
      <c r="K51" s="588">
        <f>SUM(K52:K53)</f>
        <v>0</v>
      </c>
      <c r="L51" s="588">
        <f>SUM(L52:L53)</f>
        <v>0</v>
      </c>
      <c r="M51" s="588">
        <f t="shared" ref="M51" si="48">SUM(M52:M53)</f>
        <v>0</v>
      </c>
      <c r="N51" s="588"/>
      <c r="O51" s="588">
        <f t="shared" ref="O51:T51" si="49">SUM(O52:O53)</f>
        <v>1893.606</v>
      </c>
      <c r="P51" s="588">
        <f t="shared" si="49"/>
        <v>25.8</v>
      </c>
      <c r="Q51" s="588">
        <f t="shared" si="49"/>
        <v>0</v>
      </c>
      <c r="R51" s="588">
        <f t="shared" si="49"/>
        <v>0</v>
      </c>
      <c r="S51" s="588">
        <f t="shared" si="49"/>
        <v>1113.4829999999999</v>
      </c>
      <c r="T51" s="588">
        <f t="shared" si="49"/>
        <v>1097.2040000000002</v>
      </c>
      <c r="U51" s="588">
        <f t="shared" si="47"/>
        <v>0</v>
      </c>
      <c r="V51" s="567">
        <f t="shared" si="5"/>
        <v>92.004744932056141</v>
      </c>
      <c r="W51" s="764"/>
      <c r="X51" s="567"/>
      <c r="Y51" s="559"/>
    </row>
    <row r="52" spans="1:29" s="437" customFormat="1" ht="18" customHeight="1" x14ac:dyDescent="0.25">
      <c r="A52" s="589" t="s">
        <v>156</v>
      </c>
      <c r="B52" s="590" t="s">
        <v>432</v>
      </c>
      <c r="C52" s="560"/>
      <c r="D52" s="565">
        <v>1114618</v>
      </c>
      <c r="E52" s="140">
        <v>2245</v>
      </c>
      <c r="F52" s="566">
        <f t="shared" si="22"/>
        <v>2028.0150000000001</v>
      </c>
      <c r="G52" s="566"/>
      <c r="H52" s="566"/>
      <c r="I52" s="566"/>
      <c r="J52" s="566"/>
      <c r="K52" s="566"/>
      <c r="L52" s="566"/>
      <c r="M52" s="566"/>
      <c r="N52" s="566"/>
      <c r="O52" s="566"/>
      <c r="P52" s="566">
        <v>25.8</v>
      </c>
      <c r="Q52" s="566"/>
      <c r="R52" s="566"/>
      <c r="S52" s="566">
        <v>947.93100000000004</v>
      </c>
      <c r="T52" s="566">
        <v>1054.2840000000001</v>
      </c>
      <c r="U52" s="566"/>
      <c r="V52" s="567">
        <f t="shared" si="5"/>
        <v>90.334743875278406</v>
      </c>
      <c r="W52" s="768"/>
      <c r="X52" s="511" t="s">
        <v>585</v>
      </c>
      <c r="Y52" s="568"/>
    </row>
    <row r="53" spans="1:29" s="437" customFormat="1" ht="18" customHeight="1" x14ac:dyDescent="0.25">
      <c r="A53" s="589" t="s">
        <v>156</v>
      </c>
      <c r="B53" s="583" t="s">
        <v>428</v>
      </c>
      <c r="C53" s="584"/>
      <c r="D53" s="585"/>
      <c r="E53" s="140">
        <v>2244</v>
      </c>
      <c r="F53" s="566">
        <f t="shared" si="22"/>
        <v>2102.078</v>
      </c>
      <c r="G53" s="566"/>
      <c r="H53" s="566"/>
      <c r="I53" s="566"/>
      <c r="J53" s="566"/>
      <c r="K53" s="566"/>
      <c r="L53" s="566"/>
      <c r="M53" s="566"/>
      <c r="N53" s="566"/>
      <c r="O53" s="566">
        <v>1893.606</v>
      </c>
      <c r="P53" s="566"/>
      <c r="Q53" s="566"/>
      <c r="R53" s="566"/>
      <c r="S53" s="566">
        <v>165.55199999999999</v>
      </c>
      <c r="T53" s="566">
        <v>42.92</v>
      </c>
      <c r="U53" s="566"/>
      <c r="V53" s="567">
        <f t="shared" si="5"/>
        <v>93.675490196078428</v>
      </c>
      <c r="W53" s="766"/>
      <c r="X53" s="567"/>
      <c r="Y53" s="276"/>
    </row>
    <row r="54" spans="1:29" s="438" customFormat="1" x14ac:dyDescent="0.25">
      <c r="A54" s="561" t="s">
        <v>319</v>
      </c>
      <c r="B54" s="554" t="s">
        <v>158</v>
      </c>
      <c r="C54" s="582"/>
      <c r="D54" s="556"/>
      <c r="E54" s="557">
        <f t="shared" ref="E54:U54" si="50">SUM(E55:E62)</f>
        <v>93</v>
      </c>
      <c r="F54" s="557">
        <f t="shared" si="50"/>
        <v>0</v>
      </c>
      <c r="G54" s="557">
        <f t="shared" si="50"/>
        <v>0</v>
      </c>
      <c r="H54" s="557">
        <f t="shared" si="50"/>
        <v>0</v>
      </c>
      <c r="I54" s="557">
        <f t="shared" si="50"/>
        <v>0</v>
      </c>
      <c r="J54" s="557">
        <f>SUM(J55:J62)</f>
        <v>0</v>
      </c>
      <c r="K54" s="557">
        <f>SUM(K55:K62)</f>
        <v>0</v>
      </c>
      <c r="L54" s="557">
        <f>SUM(L55:L62)</f>
        <v>0</v>
      </c>
      <c r="M54" s="557">
        <f t="shared" ref="M54" si="51">SUM(M55:M62)</f>
        <v>0</v>
      </c>
      <c r="N54" s="557"/>
      <c r="O54" s="557">
        <f t="shared" ref="O54:T54" si="52">SUM(O55:O62)</f>
        <v>0</v>
      </c>
      <c r="P54" s="557">
        <f t="shared" si="52"/>
        <v>0</v>
      </c>
      <c r="Q54" s="557">
        <f t="shared" si="52"/>
        <v>0</v>
      </c>
      <c r="R54" s="557">
        <f t="shared" si="52"/>
        <v>0</v>
      </c>
      <c r="S54" s="557">
        <f t="shared" si="52"/>
        <v>0</v>
      </c>
      <c r="T54" s="557">
        <f t="shared" si="52"/>
        <v>0</v>
      </c>
      <c r="U54" s="557">
        <f t="shared" si="50"/>
        <v>0</v>
      </c>
      <c r="V54" s="567">
        <f t="shared" si="5"/>
        <v>0</v>
      </c>
      <c r="W54" s="764"/>
      <c r="X54" s="567"/>
      <c r="Y54" s="568"/>
    </row>
    <row r="55" spans="1:29" s="438" customFormat="1" ht="15.75" x14ac:dyDescent="0.25">
      <c r="A55" s="563" t="s">
        <v>156</v>
      </c>
      <c r="B55" s="586" t="s">
        <v>159</v>
      </c>
      <c r="C55" s="560" t="s">
        <v>433</v>
      </c>
      <c r="D55" s="565">
        <v>1052091</v>
      </c>
      <c r="E55" s="140">
        <f>(60000000+15000000)/1000000</f>
        <v>75</v>
      </c>
      <c r="F55" s="566">
        <f t="shared" si="22"/>
        <v>0</v>
      </c>
      <c r="G55" s="566"/>
      <c r="H55" s="566"/>
      <c r="I55" s="566"/>
      <c r="J55" s="566"/>
      <c r="K55" s="566"/>
      <c r="L55" s="566"/>
      <c r="M55" s="566"/>
      <c r="N55" s="566"/>
      <c r="O55" s="566"/>
      <c r="P55" s="566"/>
      <c r="Q55" s="566"/>
      <c r="R55" s="566"/>
      <c r="S55" s="566"/>
      <c r="T55" s="566"/>
      <c r="U55" s="566"/>
      <c r="V55" s="567">
        <f t="shared" si="5"/>
        <v>0</v>
      </c>
      <c r="W55" s="766" t="s">
        <v>508</v>
      </c>
      <c r="X55" s="567"/>
      <c r="Y55" s="568"/>
    </row>
    <row r="56" spans="1:29" s="437" customFormat="1" x14ac:dyDescent="0.25">
      <c r="A56" s="589" t="s">
        <v>156</v>
      </c>
      <c r="B56" s="591" t="s">
        <v>337</v>
      </c>
      <c r="C56" s="591" t="s">
        <v>368</v>
      </c>
      <c r="D56" s="585"/>
      <c r="E56" s="140">
        <v>2</v>
      </c>
      <c r="F56" s="566">
        <f t="shared" si="22"/>
        <v>0</v>
      </c>
      <c r="G56" s="566"/>
      <c r="H56" s="566"/>
      <c r="I56" s="566"/>
      <c r="J56" s="566"/>
      <c r="K56" s="566"/>
      <c r="L56" s="566"/>
      <c r="M56" s="566"/>
      <c r="N56" s="566"/>
      <c r="O56" s="566"/>
      <c r="P56" s="566"/>
      <c r="Q56" s="566"/>
      <c r="R56" s="566"/>
      <c r="S56" s="566"/>
      <c r="T56" s="566"/>
      <c r="U56" s="566"/>
      <c r="V56" s="567">
        <f t="shared" si="5"/>
        <v>0</v>
      </c>
      <c r="W56" s="764" t="s">
        <v>512</v>
      </c>
      <c r="X56" s="567"/>
      <c r="Y56" s="276"/>
      <c r="Z56" s="437" t="s">
        <v>429</v>
      </c>
    </row>
    <row r="57" spans="1:29" s="437" customFormat="1" x14ac:dyDescent="0.25">
      <c r="A57" s="563" t="s">
        <v>156</v>
      </c>
      <c r="B57" s="591" t="s">
        <v>391</v>
      </c>
      <c r="C57" s="591" t="s">
        <v>376</v>
      </c>
      <c r="D57" s="585"/>
      <c r="E57" s="140">
        <v>2</v>
      </c>
      <c r="F57" s="566">
        <f t="shared" ref="F57:F120" si="53">SUM(G57:U57)</f>
        <v>0</v>
      </c>
      <c r="G57" s="566"/>
      <c r="H57" s="566"/>
      <c r="I57" s="566"/>
      <c r="J57" s="566"/>
      <c r="K57" s="566"/>
      <c r="L57" s="566"/>
      <c r="M57" s="566"/>
      <c r="N57" s="566"/>
      <c r="O57" s="566"/>
      <c r="P57" s="566"/>
      <c r="Q57" s="566"/>
      <c r="R57" s="566"/>
      <c r="S57" s="566"/>
      <c r="T57" s="566"/>
      <c r="U57" s="566"/>
      <c r="V57" s="567">
        <f t="shared" si="5"/>
        <v>0</v>
      </c>
      <c r="W57" s="764" t="s">
        <v>512</v>
      </c>
      <c r="X57" s="567"/>
      <c r="Y57" s="276"/>
      <c r="Z57" s="437" t="s">
        <v>429</v>
      </c>
    </row>
    <row r="58" spans="1:29" s="437" customFormat="1" x14ac:dyDescent="0.25">
      <c r="A58" s="589" t="s">
        <v>156</v>
      </c>
      <c r="B58" s="591" t="s">
        <v>344</v>
      </c>
      <c r="C58" s="591" t="s">
        <v>369</v>
      </c>
      <c r="D58" s="585"/>
      <c r="E58" s="140">
        <v>2</v>
      </c>
      <c r="F58" s="566">
        <f t="shared" si="53"/>
        <v>0</v>
      </c>
      <c r="G58" s="566"/>
      <c r="H58" s="566"/>
      <c r="I58" s="566"/>
      <c r="J58" s="566"/>
      <c r="K58" s="566"/>
      <c r="L58" s="566"/>
      <c r="M58" s="566"/>
      <c r="N58" s="566"/>
      <c r="O58" s="566"/>
      <c r="P58" s="566"/>
      <c r="Q58" s="566"/>
      <c r="R58" s="566"/>
      <c r="S58" s="566"/>
      <c r="T58" s="566"/>
      <c r="U58" s="566"/>
      <c r="V58" s="567">
        <f t="shared" si="5"/>
        <v>0</v>
      </c>
      <c r="W58" s="764" t="s">
        <v>512</v>
      </c>
      <c r="X58" s="567"/>
      <c r="Y58" s="276"/>
      <c r="Z58" s="437" t="s">
        <v>429</v>
      </c>
    </row>
    <row r="59" spans="1:29" s="437" customFormat="1" x14ac:dyDescent="0.25">
      <c r="A59" s="563" t="s">
        <v>156</v>
      </c>
      <c r="B59" s="591" t="s">
        <v>434</v>
      </c>
      <c r="C59" s="591" t="s">
        <v>373</v>
      </c>
      <c r="D59" s="585"/>
      <c r="E59" s="140">
        <v>2</v>
      </c>
      <c r="F59" s="566">
        <f t="shared" si="53"/>
        <v>0</v>
      </c>
      <c r="G59" s="566"/>
      <c r="H59" s="566"/>
      <c r="I59" s="566"/>
      <c r="J59" s="566"/>
      <c r="K59" s="566"/>
      <c r="L59" s="566"/>
      <c r="M59" s="566"/>
      <c r="N59" s="566"/>
      <c r="O59" s="566"/>
      <c r="P59" s="566"/>
      <c r="Q59" s="566"/>
      <c r="R59" s="566"/>
      <c r="S59" s="566"/>
      <c r="T59" s="566"/>
      <c r="U59" s="566"/>
      <c r="V59" s="567">
        <f t="shared" si="5"/>
        <v>0</v>
      </c>
      <c r="W59" s="764" t="s">
        <v>512</v>
      </c>
      <c r="X59" s="567"/>
      <c r="Y59" s="276"/>
      <c r="Z59" s="437" t="s">
        <v>429</v>
      </c>
    </row>
    <row r="60" spans="1:29" s="437" customFormat="1" x14ac:dyDescent="0.25">
      <c r="A60" s="589" t="s">
        <v>156</v>
      </c>
      <c r="B60" s="591" t="s">
        <v>350</v>
      </c>
      <c r="C60" s="591" t="s">
        <v>388</v>
      </c>
      <c r="D60" s="585"/>
      <c r="E60" s="140">
        <v>2</v>
      </c>
      <c r="F60" s="566">
        <f t="shared" si="53"/>
        <v>0</v>
      </c>
      <c r="G60" s="566"/>
      <c r="H60" s="566"/>
      <c r="I60" s="566"/>
      <c r="J60" s="566"/>
      <c r="K60" s="566"/>
      <c r="L60" s="566"/>
      <c r="M60" s="566"/>
      <c r="N60" s="566"/>
      <c r="O60" s="566"/>
      <c r="P60" s="566"/>
      <c r="Q60" s="566"/>
      <c r="R60" s="566"/>
      <c r="S60" s="566"/>
      <c r="T60" s="566"/>
      <c r="U60" s="566"/>
      <c r="V60" s="567">
        <f t="shared" si="5"/>
        <v>0</v>
      </c>
      <c r="W60" s="764" t="s">
        <v>512</v>
      </c>
      <c r="X60" s="567"/>
      <c r="Y60" s="276"/>
      <c r="Z60" s="437" t="s">
        <v>429</v>
      </c>
    </row>
    <row r="61" spans="1:29" s="437" customFormat="1" ht="15.75" x14ac:dyDescent="0.25">
      <c r="A61" s="563" t="s">
        <v>156</v>
      </c>
      <c r="B61" s="591" t="s">
        <v>393</v>
      </c>
      <c r="C61" s="591" t="s">
        <v>371</v>
      </c>
      <c r="D61" s="585"/>
      <c r="E61" s="140">
        <v>4</v>
      </c>
      <c r="F61" s="566">
        <f t="shared" si="53"/>
        <v>0</v>
      </c>
      <c r="G61" s="566"/>
      <c r="H61" s="566"/>
      <c r="I61" s="566"/>
      <c r="J61" s="566"/>
      <c r="K61" s="566"/>
      <c r="L61" s="566"/>
      <c r="M61" s="566"/>
      <c r="N61" s="566"/>
      <c r="O61" s="566"/>
      <c r="P61" s="566"/>
      <c r="Q61" s="566"/>
      <c r="R61" s="566"/>
      <c r="S61" s="566"/>
      <c r="T61" s="566"/>
      <c r="U61" s="566"/>
      <c r="V61" s="567">
        <f t="shared" si="5"/>
        <v>0</v>
      </c>
      <c r="W61" s="766" t="s">
        <v>508</v>
      </c>
      <c r="X61" s="567"/>
      <c r="Y61" s="276"/>
      <c r="Z61" s="437" t="s">
        <v>429</v>
      </c>
    </row>
    <row r="62" spans="1:29" s="437" customFormat="1" ht="15.75" x14ac:dyDescent="0.25">
      <c r="A62" s="589" t="s">
        <v>156</v>
      </c>
      <c r="B62" s="591" t="s">
        <v>353</v>
      </c>
      <c r="C62" s="591" t="s">
        <v>370</v>
      </c>
      <c r="D62" s="585"/>
      <c r="E62" s="140">
        <v>4</v>
      </c>
      <c r="F62" s="566">
        <f t="shared" si="53"/>
        <v>0</v>
      </c>
      <c r="G62" s="566"/>
      <c r="H62" s="566"/>
      <c r="I62" s="566"/>
      <c r="J62" s="566"/>
      <c r="K62" s="566"/>
      <c r="L62" s="566"/>
      <c r="M62" s="566"/>
      <c r="N62" s="566"/>
      <c r="O62" s="566"/>
      <c r="P62" s="566"/>
      <c r="Q62" s="566"/>
      <c r="R62" s="566"/>
      <c r="S62" s="566"/>
      <c r="T62" s="566"/>
      <c r="U62" s="566"/>
      <c r="V62" s="567">
        <f t="shared" si="5"/>
        <v>0</v>
      </c>
      <c r="W62" s="766" t="s">
        <v>508</v>
      </c>
      <c r="X62" s="567"/>
      <c r="Y62" s="276"/>
      <c r="Z62" s="437" t="s">
        <v>429</v>
      </c>
      <c r="AA62" s="782">
        <f>+E65+E67+E109+E168</f>
        <v>9000</v>
      </c>
      <c r="AB62" s="782">
        <f>+F65+F67+F109+F168</f>
        <v>4390.4660000000003</v>
      </c>
      <c r="AC62" s="437">
        <f>+AB62/AA62*100</f>
        <v>48.78295555555556</v>
      </c>
    </row>
    <row r="63" spans="1:29" s="438" customFormat="1" x14ac:dyDescent="0.25">
      <c r="A63" s="1008">
        <v>2</v>
      </c>
      <c r="B63" s="554" t="s">
        <v>160</v>
      </c>
      <c r="C63" s="560"/>
      <c r="D63" s="556"/>
      <c r="E63" s="557">
        <f t="shared" ref="E63:U63" si="54">+E66+E68+E70+E92+E108+E118+E126+E136+E138+E146+E167+E64</f>
        <v>25508.6</v>
      </c>
      <c r="F63" s="557">
        <f t="shared" si="54"/>
        <v>8243.6409999999978</v>
      </c>
      <c r="G63" s="557">
        <f t="shared" si="54"/>
        <v>1165.3800000000001</v>
      </c>
      <c r="H63" s="557">
        <f t="shared" si="54"/>
        <v>0</v>
      </c>
      <c r="I63" s="557">
        <f t="shared" si="54"/>
        <v>217.2</v>
      </c>
      <c r="J63" s="557">
        <f>+J66+J68+J70+J92+J108+J118+J126+J136+J138+J146+J167+J64</f>
        <v>662.86500000000001</v>
      </c>
      <c r="K63" s="557">
        <f>+K66+K68+K70+K92+K108+K118+K126+K136+K138+K146+K167+K64</f>
        <v>958</v>
      </c>
      <c r="L63" s="557">
        <f>+L66+L68+L70+L92+L108+L118+L126+L136+L138+L146+L167+L64</f>
        <v>180</v>
      </c>
      <c r="M63" s="557">
        <f t="shared" ref="M63:N63" si="55">+M66+M68+M70+M92+M108+M118+M126+M136+M138+M146+M167+M64</f>
        <v>525.75</v>
      </c>
      <c r="N63" s="557">
        <f t="shared" si="55"/>
        <v>0</v>
      </c>
      <c r="O63" s="557">
        <f t="shared" ref="O63:T63" si="56">+O66+O68+O70+O92+O108+O118+O126+O136+O138+O146+O167+O64</f>
        <v>53.167499999999997</v>
      </c>
      <c r="P63" s="557">
        <f t="shared" si="56"/>
        <v>594.78800000000001</v>
      </c>
      <c r="Q63" s="557">
        <f t="shared" si="56"/>
        <v>1595.0695000000001</v>
      </c>
      <c r="R63" s="557">
        <f t="shared" si="56"/>
        <v>33.200000000000003</v>
      </c>
      <c r="S63" s="557">
        <f t="shared" si="56"/>
        <v>1717.549</v>
      </c>
      <c r="T63" s="557">
        <f t="shared" si="56"/>
        <v>540.67200000000003</v>
      </c>
      <c r="U63" s="557">
        <f t="shared" si="54"/>
        <v>0</v>
      </c>
      <c r="V63" s="558">
        <f t="shared" si="5"/>
        <v>32.317104819551048</v>
      </c>
      <c r="W63" s="764"/>
      <c r="X63" s="567"/>
      <c r="Y63" s="568"/>
      <c r="Z63" s="702">
        <f>+E65+E67+E109+E168</f>
        <v>9000</v>
      </c>
      <c r="AA63" s="702">
        <f>+F65+F67+F109+F168</f>
        <v>4390.4660000000003</v>
      </c>
      <c r="AB63" s="643">
        <f>+AA63/Z63*100</f>
        <v>48.78295555555556</v>
      </c>
    </row>
    <row r="64" spans="1:29" s="438" customFormat="1" x14ac:dyDescent="0.25">
      <c r="A64" s="1008" t="s">
        <v>161</v>
      </c>
      <c r="B64" s="554" t="s">
        <v>435</v>
      </c>
      <c r="C64" s="582"/>
      <c r="D64" s="556"/>
      <c r="E64" s="557">
        <f t="shared" ref="E64:U64" si="57">+E65</f>
        <v>200</v>
      </c>
      <c r="F64" s="557">
        <f t="shared" si="57"/>
        <v>0</v>
      </c>
      <c r="G64" s="557">
        <f t="shared" si="57"/>
        <v>0</v>
      </c>
      <c r="H64" s="557">
        <f t="shared" si="57"/>
        <v>0</v>
      </c>
      <c r="I64" s="557">
        <f t="shared" si="57"/>
        <v>0</v>
      </c>
      <c r="J64" s="557">
        <f t="shared" si="57"/>
        <v>0</v>
      </c>
      <c r="K64" s="557">
        <f t="shared" si="57"/>
        <v>0</v>
      </c>
      <c r="L64" s="557">
        <f t="shared" si="57"/>
        <v>0</v>
      </c>
      <c r="M64" s="557">
        <f t="shared" si="57"/>
        <v>0</v>
      </c>
      <c r="N64" s="557">
        <f t="shared" si="57"/>
        <v>0</v>
      </c>
      <c r="O64" s="557">
        <f t="shared" ref="O64:P64" si="58">+O65</f>
        <v>0</v>
      </c>
      <c r="P64" s="557">
        <f t="shared" si="58"/>
        <v>0</v>
      </c>
      <c r="Q64" s="557">
        <f t="shared" si="57"/>
        <v>0</v>
      </c>
      <c r="R64" s="557">
        <f t="shared" si="57"/>
        <v>0</v>
      </c>
      <c r="S64" s="557">
        <f t="shared" si="57"/>
        <v>0</v>
      </c>
      <c r="T64" s="557">
        <f t="shared" si="57"/>
        <v>0</v>
      </c>
      <c r="U64" s="557">
        <f t="shared" si="57"/>
        <v>0</v>
      </c>
      <c r="V64" s="567">
        <f t="shared" si="5"/>
        <v>0</v>
      </c>
      <c r="W64" s="764"/>
      <c r="X64" s="567"/>
      <c r="Y64" s="568"/>
      <c r="Z64" s="702">
        <f>+E110+E129</f>
        <v>73.5</v>
      </c>
      <c r="AA64" s="702">
        <f>+F110+F129</f>
        <v>73.465000000000003</v>
      </c>
      <c r="AB64" s="643">
        <f t="shared" ref="AB64:AB69" si="59">+AA64/Z64*100</f>
        <v>99.952380952380963</v>
      </c>
    </row>
    <row r="65" spans="1:32" s="438" customFormat="1" x14ac:dyDescent="0.25">
      <c r="A65" s="592" t="s">
        <v>156</v>
      </c>
      <c r="B65" s="590" t="s">
        <v>428</v>
      </c>
      <c r="C65" s="560" t="s">
        <v>428</v>
      </c>
      <c r="D65" s="565">
        <v>1104571</v>
      </c>
      <c r="E65" s="140">
        <f>(100000000+100000000)/1000000</f>
        <v>200</v>
      </c>
      <c r="F65" s="566">
        <f t="shared" si="53"/>
        <v>0</v>
      </c>
      <c r="G65" s="566"/>
      <c r="H65" s="566"/>
      <c r="I65" s="566"/>
      <c r="J65" s="566"/>
      <c r="K65" s="566"/>
      <c r="L65" s="566"/>
      <c r="M65" s="566"/>
      <c r="N65" s="566"/>
      <c r="O65" s="566"/>
      <c r="P65" s="566"/>
      <c r="Q65" s="566"/>
      <c r="R65" s="566"/>
      <c r="S65" s="566"/>
      <c r="T65" s="566"/>
      <c r="U65" s="566"/>
      <c r="V65" s="567">
        <f t="shared" si="5"/>
        <v>0</v>
      </c>
      <c r="W65" s="764" t="s">
        <v>508</v>
      </c>
      <c r="X65" s="567"/>
      <c r="Y65" s="593"/>
      <c r="Z65" s="702">
        <f>+E91+E125+E135+E145+E166+E174</f>
        <v>1280.4000000000001</v>
      </c>
      <c r="AA65" s="702">
        <f>+F91+F125+F135+F145+F166+F174</f>
        <v>744.4</v>
      </c>
      <c r="AB65" s="643">
        <f t="shared" si="59"/>
        <v>58.138081849422051</v>
      </c>
    </row>
    <row r="66" spans="1:32" s="438" customFormat="1" ht="28.5" x14ac:dyDescent="0.25">
      <c r="A66" s="1008" t="s">
        <v>163</v>
      </c>
      <c r="B66" s="554" t="s">
        <v>162</v>
      </c>
      <c r="C66" s="582"/>
      <c r="D66" s="556"/>
      <c r="E66" s="557">
        <f t="shared" ref="E66:U66" si="60">E67</f>
        <v>8300</v>
      </c>
      <c r="F66" s="557">
        <f t="shared" si="60"/>
        <v>4370.0860000000002</v>
      </c>
      <c r="G66" s="557">
        <f t="shared" si="60"/>
        <v>990</v>
      </c>
      <c r="H66" s="557">
        <f t="shared" si="60"/>
        <v>0</v>
      </c>
      <c r="I66" s="557">
        <f t="shared" si="60"/>
        <v>0</v>
      </c>
      <c r="J66" s="557">
        <f t="shared" si="60"/>
        <v>0</v>
      </c>
      <c r="K66" s="557">
        <f t="shared" si="60"/>
        <v>0</v>
      </c>
      <c r="L66" s="557">
        <f t="shared" si="60"/>
        <v>180</v>
      </c>
      <c r="M66" s="557">
        <f t="shared" si="60"/>
        <v>0</v>
      </c>
      <c r="N66" s="557">
        <f t="shared" si="60"/>
        <v>0</v>
      </c>
      <c r="O66" s="557">
        <f t="shared" ref="O66:P66" si="61">O67</f>
        <v>53.167499999999997</v>
      </c>
      <c r="P66" s="557">
        <f t="shared" si="61"/>
        <v>0</v>
      </c>
      <c r="Q66" s="557">
        <f t="shared" si="60"/>
        <v>1384.9695000000002</v>
      </c>
      <c r="R66" s="557">
        <f t="shared" si="60"/>
        <v>0</v>
      </c>
      <c r="S66" s="557">
        <f t="shared" si="60"/>
        <v>1464.4490000000001</v>
      </c>
      <c r="T66" s="557">
        <f t="shared" si="60"/>
        <v>297.5</v>
      </c>
      <c r="U66" s="557">
        <f t="shared" si="60"/>
        <v>0</v>
      </c>
      <c r="V66" s="567">
        <f t="shared" si="5"/>
        <v>52.651638554216873</v>
      </c>
      <c r="W66" s="764"/>
      <c r="X66" s="567"/>
      <c r="Y66" s="568"/>
      <c r="Z66" s="702">
        <f>+E139</f>
        <v>2233</v>
      </c>
      <c r="AA66" s="702">
        <f>+F139</f>
        <v>958</v>
      </c>
      <c r="AB66" s="643">
        <f t="shared" si="59"/>
        <v>42.901925660546354</v>
      </c>
    </row>
    <row r="67" spans="1:32" s="438" customFormat="1" ht="15.75" x14ac:dyDescent="0.25">
      <c r="A67" s="592" t="s">
        <v>156</v>
      </c>
      <c r="B67" s="590" t="s">
        <v>428</v>
      </c>
      <c r="C67" s="560" t="s">
        <v>428</v>
      </c>
      <c r="D67" s="565">
        <v>1104571</v>
      </c>
      <c r="E67" s="140">
        <f>(4000000000+4300000000)/1000000</f>
        <v>8300</v>
      </c>
      <c r="F67" s="566">
        <f>SUM(G67:U67)</f>
        <v>4370.0860000000002</v>
      </c>
      <c r="G67" s="140">
        <v>990</v>
      </c>
      <c r="H67" s="566"/>
      <c r="I67" s="566"/>
      <c r="J67" s="566"/>
      <c r="K67" s="566"/>
      <c r="L67" s="566">
        <v>180</v>
      </c>
      <c r="M67" s="566"/>
      <c r="N67" s="566"/>
      <c r="O67" s="566">
        <v>53.167499999999997</v>
      </c>
      <c r="P67" s="566"/>
      <c r="Q67" s="566">
        <f>1438.1375-53.168</f>
        <v>1384.9695000000002</v>
      </c>
      <c r="R67" s="566"/>
      <c r="S67" s="566">
        <v>1464.4490000000001</v>
      </c>
      <c r="T67" s="566">
        <v>297.5</v>
      </c>
      <c r="U67" s="566"/>
      <c r="V67" s="567">
        <f t="shared" si="5"/>
        <v>52.651638554216873</v>
      </c>
      <c r="W67" s="766"/>
      <c r="X67" s="567"/>
      <c r="Y67" s="593"/>
      <c r="Z67" s="702">
        <f>+E140+E130+E120+E112+E86+E161+E169</f>
        <v>655.20000000000005</v>
      </c>
      <c r="AA67" s="702">
        <f>+F140+F130+F120+F112+F86+F161+F169</f>
        <v>372.2</v>
      </c>
      <c r="AB67" s="438">
        <f t="shared" si="59"/>
        <v>56.807081807081808</v>
      </c>
    </row>
    <row r="68" spans="1:32" s="438" customFormat="1" x14ac:dyDescent="0.25">
      <c r="A68" s="1008" t="s">
        <v>166</v>
      </c>
      <c r="B68" s="594" t="s">
        <v>164</v>
      </c>
      <c r="C68" s="582"/>
      <c r="D68" s="556"/>
      <c r="E68" s="557">
        <f t="shared" ref="E68:U68" si="62">E69</f>
        <v>560</v>
      </c>
      <c r="F68" s="557">
        <f t="shared" si="62"/>
        <v>0</v>
      </c>
      <c r="G68" s="557">
        <f t="shared" si="62"/>
        <v>0</v>
      </c>
      <c r="H68" s="557">
        <f t="shared" si="62"/>
        <v>0</v>
      </c>
      <c r="I68" s="557">
        <f t="shared" si="62"/>
        <v>0</v>
      </c>
      <c r="J68" s="557">
        <f t="shared" si="62"/>
        <v>0</v>
      </c>
      <c r="K68" s="557">
        <f t="shared" si="62"/>
        <v>0</v>
      </c>
      <c r="L68" s="557">
        <f t="shared" si="62"/>
        <v>0</v>
      </c>
      <c r="M68" s="557">
        <f t="shared" si="62"/>
        <v>0</v>
      </c>
      <c r="N68" s="557">
        <f t="shared" si="62"/>
        <v>0</v>
      </c>
      <c r="O68" s="557">
        <f t="shared" ref="O68:P68" si="63">O69</f>
        <v>0</v>
      </c>
      <c r="P68" s="557">
        <f t="shared" si="63"/>
        <v>0</v>
      </c>
      <c r="Q68" s="557">
        <f t="shared" si="62"/>
        <v>0</v>
      </c>
      <c r="R68" s="557">
        <f t="shared" si="62"/>
        <v>0</v>
      </c>
      <c r="S68" s="557">
        <f t="shared" si="62"/>
        <v>0</v>
      </c>
      <c r="T68" s="557">
        <f t="shared" si="62"/>
        <v>0</v>
      </c>
      <c r="U68" s="557">
        <f t="shared" si="62"/>
        <v>0</v>
      </c>
      <c r="V68" s="567">
        <f t="shared" si="5"/>
        <v>0</v>
      </c>
      <c r="W68" s="764"/>
      <c r="X68" s="567"/>
      <c r="Y68" s="568"/>
      <c r="AA68" s="702"/>
      <c r="AB68" s="438" t="e">
        <f t="shared" si="59"/>
        <v>#DIV/0!</v>
      </c>
    </row>
    <row r="69" spans="1:32" s="438" customFormat="1" ht="24.75" customHeight="1" x14ac:dyDescent="0.25">
      <c r="A69" s="592" t="s">
        <v>156</v>
      </c>
      <c r="B69" s="564" t="s">
        <v>165</v>
      </c>
      <c r="C69" s="560" t="s">
        <v>437</v>
      </c>
      <c r="D69" s="565">
        <v>1028527</v>
      </c>
      <c r="E69" s="140">
        <f>(180000000+380000000)/1000000</f>
        <v>560</v>
      </c>
      <c r="F69" s="566">
        <f t="shared" si="53"/>
        <v>0</v>
      </c>
      <c r="G69" s="566"/>
      <c r="H69" s="566"/>
      <c r="I69" s="566"/>
      <c r="J69" s="566"/>
      <c r="K69" s="566"/>
      <c r="L69" s="566"/>
      <c r="M69" s="566"/>
      <c r="N69" s="566"/>
      <c r="O69" s="566"/>
      <c r="P69" s="566"/>
      <c r="Q69" s="566"/>
      <c r="R69" s="566"/>
      <c r="S69" s="566"/>
      <c r="T69" s="566"/>
      <c r="U69" s="566"/>
      <c r="V69" s="567">
        <f t="shared" si="5"/>
        <v>0</v>
      </c>
      <c r="W69" s="764" t="s">
        <v>523</v>
      </c>
      <c r="X69" s="511" t="s">
        <v>524</v>
      </c>
      <c r="Y69" s="568"/>
      <c r="AB69" s="438" t="e">
        <f t="shared" si="59"/>
        <v>#DIV/0!</v>
      </c>
    </row>
    <row r="70" spans="1:32" s="438" customFormat="1" ht="28.5" customHeight="1" x14ac:dyDescent="0.25">
      <c r="A70" s="1008" t="s">
        <v>169</v>
      </c>
      <c r="B70" s="554" t="s">
        <v>167</v>
      </c>
      <c r="C70" s="582"/>
      <c r="D70" s="556"/>
      <c r="E70" s="557">
        <f t="shared" ref="E70:U70" si="64">SUM(E71:E91)</f>
        <v>6380</v>
      </c>
      <c r="F70" s="557">
        <f t="shared" si="64"/>
        <v>498.29999999999995</v>
      </c>
      <c r="G70" s="557">
        <f t="shared" si="64"/>
        <v>0</v>
      </c>
      <c r="H70" s="557">
        <f t="shared" si="64"/>
        <v>0</v>
      </c>
      <c r="I70" s="557">
        <f t="shared" si="64"/>
        <v>0</v>
      </c>
      <c r="J70" s="557">
        <f>SUM(J71:J91)</f>
        <v>0</v>
      </c>
      <c r="K70" s="557">
        <f>SUM(K71:K91)</f>
        <v>0</v>
      </c>
      <c r="L70" s="557">
        <f>SUM(L71:L91)</f>
        <v>0</v>
      </c>
      <c r="M70" s="557">
        <f t="shared" ref="M70:N70" si="65">SUM(M71:M91)</f>
        <v>0</v>
      </c>
      <c r="N70" s="557">
        <f t="shared" si="65"/>
        <v>0</v>
      </c>
      <c r="O70" s="557">
        <f t="shared" ref="O70:P70" si="66">SUM(O71:O91)</f>
        <v>0</v>
      </c>
      <c r="P70" s="557">
        <f t="shared" si="66"/>
        <v>0</v>
      </c>
      <c r="Q70" s="557">
        <f t="shared" ref="Q70" si="67">SUM(Q71:Q91)</f>
        <v>0</v>
      </c>
      <c r="R70" s="557">
        <f t="shared" ref="R70" si="68">SUM(R71:R91)</f>
        <v>33.200000000000003</v>
      </c>
      <c r="S70" s="557">
        <f t="shared" ref="S70" si="69">SUM(S71:S91)</f>
        <v>253.1</v>
      </c>
      <c r="T70" s="557">
        <f t="shared" ref="T70" si="70">SUM(T71:T91)</f>
        <v>212</v>
      </c>
      <c r="U70" s="557">
        <f t="shared" si="64"/>
        <v>0</v>
      </c>
      <c r="V70" s="567">
        <f t="shared" si="5"/>
        <v>7.8103448275862064</v>
      </c>
      <c r="W70" s="764"/>
      <c r="X70" s="567"/>
      <c r="Y70" s="568"/>
    </row>
    <row r="71" spans="1:32" s="438" customFormat="1" ht="17.25" customHeight="1" x14ac:dyDescent="0.25">
      <c r="A71" s="563" t="s">
        <v>156</v>
      </c>
      <c r="B71" s="586" t="s">
        <v>168</v>
      </c>
      <c r="C71" s="560" t="s">
        <v>438</v>
      </c>
      <c r="D71" s="565">
        <v>1114607</v>
      </c>
      <c r="E71" s="140">
        <v>1798</v>
      </c>
      <c r="F71" s="566">
        <f t="shared" si="53"/>
        <v>0</v>
      </c>
      <c r="G71" s="566"/>
      <c r="H71" s="566"/>
      <c r="I71" s="566"/>
      <c r="J71" s="566"/>
      <c r="K71" s="566"/>
      <c r="L71" s="566"/>
      <c r="M71" s="566"/>
      <c r="N71" s="566"/>
      <c r="O71" s="566"/>
      <c r="P71" s="566"/>
      <c r="Q71" s="566"/>
      <c r="R71" s="566"/>
      <c r="S71" s="566"/>
      <c r="T71" s="566"/>
      <c r="U71" s="566"/>
      <c r="V71" s="567">
        <f t="shared" si="5"/>
        <v>0</v>
      </c>
      <c r="W71" s="764"/>
      <c r="X71" s="567"/>
      <c r="Y71" s="568"/>
    </row>
    <row r="72" spans="1:32" s="438" customFormat="1" ht="17.25" customHeight="1" x14ac:dyDescent="0.25">
      <c r="A72" s="563" t="s">
        <v>156</v>
      </c>
      <c r="B72" s="564" t="s">
        <v>140</v>
      </c>
      <c r="C72" s="510" t="s">
        <v>140</v>
      </c>
      <c r="D72" s="565">
        <v>1037894</v>
      </c>
      <c r="E72" s="140">
        <v>153.4</v>
      </c>
      <c r="F72" s="566">
        <f t="shared" si="53"/>
        <v>0</v>
      </c>
      <c r="G72" s="566"/>
      <c r="H72" s="566"/>
      <c r="I72" s="566"/>
      <c r="J72" s="566"/>
      <c r="K72" s="566"/>
      <c r="L72" s="566"/>
      <c r="M72" s="566"/>
      <c r="N72" s="566"/>
      <c r="O72" s="566"/>
      <c r="P72" s="566"/>
      <c r="Q72" s="566"/>
      <c r="R72" s="566"/>
      <c r="S72" s="566"/>
      <c r="T72" s="566"/>
      <c r="U72" s="566"/>
      <c r="V72" s="567">
        <f t="shared" ref="V72:V135" si="71">+F72/E72*100</f>
        <v>0</v>
      </c>
      <c r="W72" s="765" t="s">
        <v>515</v>
      </c>
      <c r="X72" s="567"/>
      <c r="Y72" s="568"/>
    </row>
    <row r="73" spans="1:32" s="643" customFormat="1" ht="17.25" customHeight="1" x14ac:dyDescent="0.25">
      <c r="A73" s="637" t="s">
        <v>156</v>
      </c>
      <c r="B73" s="638" t="s">
        <v>141</v>
      </c>
      <c r="C73" s="635" t="s">
        <v>141</v>
      </c>
      <c r="D73" s="639">
        <v>1022551</v>
      </c>
      <c r="E73" s="148">
        <v>318.39999999999998</v>
      </c>
      <c r="F73" s="640">
        <f t="shared" si="53"/>
        <v>0</v>
      </c>
      <c r="G73" s="640"/>
      <c r="H73" s="640"/>
      <c r="I73" s="640"/>
      <c r="J73" s="640"/>
      <c r="K73" s="640"/>
      <c r="L73" s="640"/>
      <c r="M73" s="640"/>
      <c r="N73" s="640"/>
      <c r="O73" s="640"/>
      <c r="P73" s="640"/>
      <c r="Q73" s="640"/>
      <c r="R73" s="640"/>
      <c r="S73" s="640"/>
      <c r="T73" s="640"/>
      <c r="U73" s="640"/>
      <c r="V73" s="641">
        <f t="shared" si="71"/>
        <v>0</v>
      </c>
      <c r="W73" s="764" t="s">
        <v>518</v>
      </c>
      <c r="X73" s="641"/>
      <c r="Y73" s="642"/>
    </row>
    <row r="74" spans="1:32" s="438" customFormat="1" ht="17.25" customHeight="1" x14ac:dyDescent="0.25">
      <c r="A74" s="563" t="s">
        <v>156</v>
      </c>
      <c r="B74" s="564" t="s">
        <v>142</v>
      </c>
      <c r="C74" s="510" t="s">
        <v>142</v>
      </c>
      <c r="D74" s="565">
        <v>1071263</v>
      </c>
      <c r="E74" s="140">
        <v>108.6</v>
      </c>
      <c r="F74" s="566">
        <f t="shared" si="53"/>
        <v>0</v>
      </c>
      <c r="G74" s="566"/>
      <c r="H74" s="566"/>
      <c r="I74" s="566"/>
      <c r="J74" s="566"/>
      <c r="K74" s="566"/>
      <c r="L74" s="566"/>
      <c r="M74" s="566"/>
      <c r="N74" s="566"/>
      <c r="O74" s="566"/>
      <c r="P74" s="566"/>
      <c r="Q74" s="566"/>
      <c r="R74" s="566"/>
      <c r="S74" s="566"/>
      <c r="T74" s="566"/>
      <c r="U74" s="566"/>
      <c r="V74" s="567">
        <f t="shared" si="71"/>
        <v>0</v>
      </c>
      <c r="W74" s="764" t="s">
        <v>518</v>
      </c>
      <c r="X74" s="567"/>
      <c r="Y74" s="568"/>
    </row>
    <row r="75" spans="1:32" s="438" customFormat="1" ht="17.25" customHeight="1" x14ac:dyDescent="0.25">
      <c r="A75" s="563" t="s">
        <v>156</v>
      </c>
      <c r="B75" s="586" t="s">
        <v>425</v>
      </c>
      <c r="C75" s="587" t="s">
        <v>425</v>
      </c>
      <c r="D75" s="565">
        <v>1071255</v>
      </c>
      <c r="E75" s="140">
        <f>(186200000+110700000+51000000)/1000000</f>
        <v>347.9</v>
      </c>
      <c r="F75" s="566">
        <f t="shared" si="53"/>
        <v>211.5</v>
      </c>
      <c r="G75" s="566"/>
      <c r="H75" s="566"/>
      <c r="I75" s="566"/>
      <c r="J75" s="566"/>
      <c r="K75" s="566"/>
      <c r="L75" s="566"/>
      <c r="M75" s="566"/>
      <c r="N75" s="566"/>
      <c r="O75" s="566"/>
      <c r="P75" s="566"/>
      <c r="Q75" s="566"/>
      <c r="R75" s="566"/>
      <c r="S75" s="566">
        <v>211.5</v>
      </c>
      <c r="T75" s="566"/>
      <c r="U75" s="566"/>
      <c r="V75" s="567">
        <f t="shared" si="71"/>
        <v>60.793331417073873</v>
      </c>
      <c r="W75" s="764" t="s">
        <v>518</v>
      </c>
      <c r="X75" s="567"/>
      <c r="Y75" s="568"/>
    </row>
    <row r="76" spans="1:32" s="438" customFormat="1" ht="17.25" customHeight="1" x14ac:dyDescent="0.25">
      <c r="A76" s="563" t="s">
        <v>156</v>
      </c>
      <c r="B76" s="564" t="s">
        <v>143</v>
      </c>
      <c r="C76" s="510" t="s">
        <v>143</v>
      </c>
      <c r="D76" s="565">
        <v>1038855</v>
      </c>
      <c r="E76" s="140">
        <v>202.4</v>
      </c>
      <c r="F76" s="566">
        <f t="shared" si="53"/>
        <v>33.200000000000003</v>
      </c>
      <c r="G76" s="566"/>
      <c r="H76" s="566"/>
      <c r="I76" s="566"/>
      <c r="J76" s="566"/>
      <c r="K76" s="566"/>
      <c r="L76" s="566"/>
      <c r="M76" s="566"/>
      <c r="N76" s="566"/>
      <c r="O76" s="566"/>
      <c r="P76" s="566"/>
      <c r="Q76" s="566"/>
      <c r="R76" s="566">
        <v>33.200000000000003</v>
      </c>
      <c r="S76" s="566"/>
      <c r="T76" s="566"/>
      <c r="U76" s="566"/>
      <c r="V76" s="567">
        <f t="shared" si="71"/>
        <v>16.403162055335969</v>
      </c>
      <c r="W76" s="764" t="s">
        <v>506</v>
      </c>
      <c r="X76" s="567"/>
      <c r="Y76" s="568"/>
    </row>
    <row r="77" spans="1:32" s="438" customFormat="1" ht="17.25" customHeight="1" x14ac:dyDescent="0.25">
      <c r="A77" s="563" t="s">
        <v>156</v>
      </c>
      <c r="B77" s="586" t="s">
        <v>151</v>
      </c>
      <c r="C77" s="587" t="s">
        <v>151</v>
      </c>
      <c r="D77" s="565">
        <v>1069683</v>
      </c>
      <c r="E77" s="140">
        <f>(92700000+142500000)/1000000</f>
        <v>235.2</v>
      </c>
      <c r="F77" s="566">
        <f t="shared" si="53"/>
        <v>0</v>
      </c>
      <c r="G77" s="566"/>
      <c r="H77" s="566"/>
      <c r="I77" s="566"/>
      <c r="J77" s="566"/>
      <c r="K77" s="566"/>
      <c r="L77" s="566"/>
      <c r="M77" s="566"/>
      <c r="N77" s="566"/>
      <c r="O77" s="566"/>
      <c r="P77" s="566"/>
      <c r="Q77" s="566"/>
      <c r="R77" s="566"/>
      <c r="S77" s="566"/>
      <c r="T77" s="566"/>
      <c r="U77" s="566"/>
      <c r="V77" s="567">
        <f t="shared" si="71"/>
        <v>0</v>
      </c>
      <c r="W77" s="764" t="s">
        <v>518</v>
      </c>
      <c r="X77" s="567"/>
      <c r="Y77" s="568"/>
    </row>
    <row r="78" spans="1:32" s="438" customFormat="1" ht="17.25" customHeight="1" x14ac:dyDescent="0.25">
      <c r="A78" s="563" t="s">
        <v>156</v>
      </c>
      <c r="B78" s="564" t="s">
        <v>144</v>
      </c>
      <c r="C78" s="510" t="s">
        <v>144</v>
      </c>
      <c r="D78" s="565">
        <v>1037893</v>
      </c>
      <c r="E78" s="140">
        <v>236.2</v>
      </c>
      <c r="F78" s="566">
        <f t="shared" si="53"/>
        <v>114.1</v>
      </c>
      <c r="G78" s="566"/>
      <c r="H78" s="566"/>
      <c r="I78" s="566"/>
      <c r="J78" s="566"/>
      <c r="K78" s="566"/>
      <c r="L78" s="566"/>
      <c r="M78" s="566"/>
      <c r="N78" s="566"/>
      <c r="O78" s="566"/>
      <c r="P78" s="566"/>
      <c r="Q78" s="566"/>
      <c r="R78" s="566"/>
      <c r="S78" s="566"/>
      <c r="T78" s="566">
        <v>114.1</v>
      </c>
      <c r="U78" s="566"/>
      <c r="V78" s="567">
        <f t="shared" si="71"/>
        <v>48.306519898391194</v>
      </c>
      <c r="W78" s="764" t="s">
        <v>518</v>
      </c>
      <c r="X78" s="567"/>
      <c r="Y78" s="568"/>
      <c r="AD78" s="702">
        <f>+E78+E99+E152</f>
        <v>266.2</v>
      </c>
      <c r="AE78" s="702">
        <f>+F78+F99+F152</f>
        <v>127.69</v>
      </c>
      <c r="AF78" s="438">
        <f>+AE78/AD78*100</f>
        <v>47.967693463561233</v>
      </c>
    </row>
    <row r="79" spans="1:32" s="438" customFormat="1" ht="17.25" customHeight="1" x14ac:dyDescent="0.25">
      <c r="A79" s="563" t="s">
        <v>156</v>
      </c>
      <c r="B79" s="564" t="s">
        <v>145</v>
      </c>
      <c r="C79" s="510" t="s">
        <v>145</v>
      </c>
      <c r="D79" s="565">
        <v>1037139</v>
      </c>
      <c r="E79" s="140">
        <v>236.5</v>
      </c>
      <c r="F79" s="566">
        <f t="shared" si="53"/>
        <v>41.6</v>
      </c>
      <c r="G79" s="566"/>
      <c r="H79" s="566"/>
      <c r="I79" s="566"/>
      <c r="J79" s="566"/>
      <c r="K79" s="566"/>
      <c r="L79" s="566"/>
      <c r="M79" s="566"/>
      <c r="N79" s="566"/>
      <c r="O79" s="566"/>
      <c r="P79" s="566"/>
      <c r="Q79" s="566"/>
      <c r="R79" s="566"/>
      <c r="S79" s="566">
        <v>41.6</v>
      </c>
      <c r="T79" s="566"/>
      <c r="U79" s="566"/>
      <c r="V79" s="567">
        <f t="shared" si="71"/>
        <v>17.58985200845666</v>
      </c>
      <c r="W79" s="764" t="s">
        <v>508</v>
      </c>
      <c r="X79" s="567"/>
      <c r="Y79" s="568"/>
    </row>
    <row r="80" spans="1:32" s="438" customFormat="1" ht="17.25" customHeight="1" x14ac:dyDescent="0.25">
      <c r="A80" s="563" t="s">
        <v>156</v>
      </c>
      <c r="B80" s="564" t="s">
        <v>146</v>
      </c>
      <c r="C80" s="510" t="s">
        <v>146</v>
      </c>
      <c r="D80" s="565">
        <v>1037897</v>
      </c>
      <c r="E80" s="140">
        <v>137.4</v>
      </c>
      <c r="F80" s="566">
        <f t="shared" si="53"/>
        <v>0</v>
      </c>
      <c r="G80" s="566"/>
      <c r="H80" s="566"/>
      <c r="I80" s="566"/>
      <c r="J80" s="566"/>
      <c r="K80" s="566"/>
      <c r="L80" s="566"/>
      <c r="M80" s="566"/>
      <c r="N80" s="566"/>
      <c r="O80" s="566"/>
      <c r="P80" s="566"/>
      <c r="Q80" s="566"/>
      <c r="R80" s="566"/>
      <c r="S80" s="566"/>
      <c r="T80" s="566"/>
      <c r="U80" s="566"/>
      <c r="V80" s="567">
        <f t="shared" si="71"/>
        <v>0</v>
      </c>
      <c r="W80" s="764" t="s">
        <v>508</v>
      </c>
      <c r="X80" s="567"/>
      <c r="Y80" s="568"/>
    </row>
    <row r="81" spans="1:33" ht="17.25" customHeight="1" x14ac:dyDescent="0.25">
      <c r="A81" s="569" t="s">
        <v>156</v>
      </c>
      <c r="B81" s="183" t="s">
        <v>148</v>
      </c>
      <c r="C81" s="739" t="s">
        <v>148</v>
      </c>
      <c r="D81" s="570">
        <v>1071011</v>
      </c>
      <c r="E81" s="140">
        <f>(114400000+169900000)/1000000</f>
        <v>284.3</v>
      </c>
      <c r="F81" s="571">
        <f t="shared" si="53"/>
        <v>0</v>
      </c>
      <c r="G81" s="571"/>
      <c r="H81" s="571"/>
      <c r="I81" s="571"/>
      <c r="J81" s="571"/>
      <c r="K81" s="571"/>
      <c r="L81" s="571"/>
      <c r="M81" s="571"/>
      <c r="N81" s="571"/>
      <c r="O81" s="571"/>
      <c r="P81" s="571"/>
      <c r="Q81" s="571"/>
      <c r="R81" s="571"/>
      <c r="S81" s="571"/>
      <c r="T81" s="571"/>
      <c r="U81" s="571"/>
      <c r="V81" s="572">
        <f t="shared" si="71"/>
        <v>0</v>
      </c>
      <c r="W81" s="764" t="s">
        <v>518</v>
      </c>
      <c r="X81" s="572"/>
      <c r="Y81" s="574"/>
    </row>
    <row r="82" spans="1:33" s="438" customFormat="1" ht="17.25" customHeight="1" x14ac:dyDescent="0.25">
      <c r="A82" s="563" t="s">
        <v>156</v>
      </c>
      <c r="B82" s="564" t="s">
        <v>152</v>
      </c>
      <c r="C82" s="510" t="s">
        <v>152</v>
      </c>
      <c r="D82" s="565">
        <v>1071005</v>
      </c>
      <c r="E82" s="140">
        <v>226.2</v>
      </c>
      <c r="F82" s="566">
        <f t="shared" si="53"/>
        <v>0</v>
      </c>
      <c r="G82" s="566"/>
      <c r="H82" s="566"/>
      <c r="I82" s="566"/>
      <c r="J82" s="566"/>
      <c r="K82" s="566"/>
      <c r="L82" s="566"/>
      <c r="M82" s="566"/>
      <c r="N82" s="566"/>
      <c r="O82" s="566"/>
      <c r="P82" s="566"/>
      <c r="Q82" s="566"/>
      <c r="R82" s="566"/>
      <c r="S82" s="566"/>
      <c r="T82" s="566"/>
      <c r="U82" s="566"/>
      <c r="V82" s="567">
        <f t="shared" si="71"/>
        <v>0</v>
      </c>
      <c r="W82" s="764" t="s">
        <v>518</v>
      </c>
      <c r="X82" s="567"/>
      <c r="Y82" s="568"/>
    </row>
    <row r="83" spans="1:33" s="438" customFormat="1" ht="17.25" customHeight="1" x14ac:dyDescent="0.25">
      <c r="A83" s="563" t="s">
        <v>156</v>
      </c>
      <c r="B83" s="564" t="s">
        <v>149</v>
      </c>
      <c r="C83" s="510" t="s">
        <v>149</v>
      </c>
      <c r="D83" s="565">
        <v>1080671</v>
      </c>
      <c r="E83" s="140">
        <f>(92600000+46100000)/1000000</f>
        <v>138.69999999999999</v>
      </c>
      <c r="F83" s="566">
        <f t="shared" si="53"/>
        <v>97.9</v>
      </c>
      <c r="G83" s="566"/>
      <c r="H83" s="566"/>
      <c r="I83" s="566"/>
      <c r="J83" s="566"/>
      <c r="K83" s="566"/>
      <c r="L83" s="566"/>
      <c r="M83" s="566"/>
      <c r="N83" s="566"/>
      <c r="O83" s="566"/>
      <c r="P83" s="566"/>
      <c r="Q83" s="566"/>
      <c r="R83" s="566"/>
      <c r="S83" s="566"/>
      <c r="T83" s="566">
        <v>97.9</v>
      </c>
      <c r="U83" s="566"/>
      <c r="V83" s="567">
        <f t="shared" si="71"/>
        <v>70.583994232155746</v>
      </c>
      <c r="W83" s="764" t="s">
        <v>518</v>
      </c>
      <c r="X83" s="567"/>
      <c r="Y83" s="568"/>
    </row>
    <row r="84" spans="1:33" s="438" customFormat="1" ht="17.25" customHeight="1" x14ac:dyDescent="0.25">
      <c r="A84" s="563" t="s">
        <v>156</v>
      </c>
      <c r="B84" s="564" t="s">
        <v>150</v>
      </c>
      <c r="C84" s="510" t="s">
        <v>150</v>
      </c>
      <c r="D84" s="565">
        <v>1038957</v>
      </c>
      <c r="E84" s="140">
        <v>25.6</v>
      </c>
      <c r="F84" s="566">
        <f t="shared" si="53"/>
        <v>0</v>
      </c>
      <c r="G84" s="566"/>
      <c r="H84" s="566"/>
      <c r="I84" s="566"/>
      <c r="J84" s="566"/>
      <c r="K84" s="566"/>
      <c r="L84" s="566"/>
      <c r="M84" s="566"/>
      <c r="N84" s="566"/>
      <c r="O84" s="566"/>
      <c r="P84" s="566"/>
      <c r="Q84" s="566"/>
      <c r="R84" s="566"/>
      <c r="S84" s="566"/>
      <c r="T84" s="566"/>
      <c r="U84" s="566"/>
      <c r="V84" s="567">
        <f t="shared" si="71"/>
        <v>0</v>
      </c>
      <c r="W84" s="766" t="s">
        <v>508</v>
      </c>
      <c r="X84" s="567"/>
      <c r="Y84" s="568"/>
    </row>
    <row r="85" spans="1:33" s="438" customFormat="1" ht="17.25" customHeight="1" x14ac:dyDescent="0.25">
      <c r="A85" s="563" t="s">
        <v>156</v>
      </c>
      <c r="B85" s="586" t="s">
        <v>426</v>
      </c>
      <c r="C85" s="587" t="s">
        <v>426</v>
      </c>
      <c r="D85" s="565">
        <v>1080673</v>
      </c>
      <c r="E85" s="140">
        <v>19.2</v>
      </c>
      <c r="F85" s="566">
        <f t="shared" si="53"/>
        <v>0</v>
      </c>
      <c r="G85" s="566"/>
      <c r="H85" s="566"/>
      <c r="I85" s="566"/>
      <c r="J85" s="566"/>
      <c r="K85" s="566"/>
      <c r="L85" s="566"/>
      <c r="M85" s="566"/>
      <c r="N85" s="566"/>
      <c r="O85" s="566"/>
      <c r="P85" s="566"/>
      <c r="Q85" s="566"/>
      <c r="R85" s="566"/>
      <c r="S85" s="566"/>
      <c r="T85" s="566"/>
      <c r="U85" s="566"/>
      <c r="V85" s="567">
        <f t="shared" si="71"/>
        <v>0</v>
      </c>
      <c r="W85" s="766" t="s">
        <v>508</v>
      </c>
      <c r="X85" s="567"/>
      <c r="Y85" s="568"/>
    </row>
    <row r="86" spans="1:33" s="437" customFormat="1" ht="17.25" customHeight="1" x14ac:dyDescent="0.25">
      <c r="A86" s="563" t="s">
        <v>156</v>
      </c>
      <c r="B86" s="595" t="s">
        <v>337</v>
      </c>
      <c r="C86" s="584" t="s">
        <v>368</v>
      </c>
      <c r="D86" s="585"/>
      <c r="E86" s="140">
        <f>(150000000+96000000)/1000000</f>
        <v>246</v>
      </c>
      <c r="F86" s="566">
        <f t="shared" si="53"/>
        <v>0</v>
      </c>
      <c r="G86" s="566"/>
      <c r="H86" s="566"/>
      <c r="I86" s="566"/>
      <c r="J86" s="566"/>
      <c r="K86" s="566"/>
      <c r="L86" s="566"/>
      <c r="M86" s="566"/>
      <c r="N86" s="566"/>
      <c r="O86" s="566"/>
      <c r="P86" s="566"/>
      <c r="Q86" s="566"/>
      <c r="R86" s="566"/>
      <c r="S86" s="566"/>
      <c r="T86" s="566"/>
      <c r="U86" s="566"/>
      <c r="V86" s="567">
        <f t="shared" si="71"/>
        <v>0</v>
      </c>
      <c r="W86" s="764" t="s">
        <v>518</v>
      </c>
      <c r="X86" s="567"/>
      <c r="Y86" s="276"/>
      <c r="Z86" s="437" t="s">
        <v>429</v>
      </c>
    </row>
    <row r="87" spans="1:33" s="437" customFormat="1" ht="17.25" customHeight="1" x14ac:dyDescent="0.25">
      <c r="A87" s="563" t="s">
        <v>156</v>
      </c>
      <c r="B87" s="595" t="s">
        <v>391</v>
      </c>
      <c r="C87" s="584" t="s">
        <v>376</v>
      </c>
      <c r="D87" s="585"/>
      <c r="E87" s="140">
        <f>(88000000+150000000)/1000000</f>
        <v>238</v>
      </c>
      <c r="F87" s="566">
        <f t="shared" si="53"/>
        <v>0</v>
      </c>
      <c r="G87" s="566"/>
      <c r="H87" s="566"/>
      <c r="I87" s="566"/>
      <c r="J87" s="566"/>
      <c r="K87" s="566"/>
      <c r="L87" s="566"/>
      <c r="M87" s="566"/>
      <c r="N87" s="566"/>
      <c r="O87" s="566"/>
      <c r="P87" s="566"/>
      <c r="Q87" s="566"/>
      <c r="R87" s="566"/>
      <c r="S87" s="566"/>
      <c r="T87" s="566"/>
      <c r="U87" s="566"/>
      <c r="V87" s="567">
        <f t="shared" si="71"/>
        <v>0</v>
      </c>
      <c r="W87" s="764" t="s">
        <v>518</v>
      </c>
      <c r="X87" s="567"/>
      <c r="Y87" s="276"/>
      <c r="Z87" s="437" t="s">
        <v>429</v>
      </c>
    </row>
    <row r="88" spans="1:33" s="437" customFormat="1" ht="17.25" customHeight="1" x14ac:dyDescent="0.25">
      <c r="A88" s="563" t="s">
        <v>156</v>
      </c>
      <c r="B88" s="595" t="s">
        <v>344</v>
      </c>
      <c r="C88" s="584" t="s">
        <v>369</v>
      </c>
      <c r="D88" s="585"/>
      <c r="E88" s="140">
        <f>(88000000+150000000)/1000000</f>
        <v>238</v>
      </c>
      <c r="F88" s="566">
        <f t="shared" si="53"/>
        <v>0</v>
      </c>
      <c r="G88" s="566"/>
      <c r="H88" s="566"/>
      <c r="I88" s="566"/>
      <c r="J88" s="566"/>
      <c r="K88" s="566"/>
      <c r="L88" s="566"/>
      <c r="M88" s="566"/>
      <c r="N88" s="566"/>
      <c r="O88" s="566"/>
      <c r="P88" s="566"/>
      <c r="Q88" s="566"/>
      <c r="R88" s="566"/>
      <c r="S88" s="566"/>
      <c r="T88" s="566"/>
      <c r="U88" s="566"/>
      <c r="V88" s="567">
        <f t="shared" si="71"/>
        <v>0</v>
      </c>
      <c r="W88" s="764" t="s">
        <v>518</v>
      </c>
      <c r="X88" s="567"/>
      <c r="Y88" s="276"/>
      <c r="Z88" s="437" t="s">
        <v>429</v>
      </c>
    </row>
    <row r="89" spans="1:33" s="437" customFormat="1" ht="17.25" customHeight="1" x14ac:dyDescent="0.25">
      <c r="A89" s="563" t="s">
        <v>156</v>
      </c>
      <c r="B89" s="595" t="s">
        <v>350</v>
      </c>
      <c r="C89" s="584" t="s">
        <v>388</v>
      </c>
      <c r="D89" s="585"/>
      <c r="E89" s="140">
        <f>(88000000+150000000)/1000000</f>
        <v>238</v>
      </c>
      <c r="F89" s="566">
        <f t="shared" si="53"/>
        <v>0</v>
      </c>
      <c r="G89" s="566"/>
      <c r="H89" s="566"/>
      <c r="I89" s="566"/>
      <c r="J89" s="566"/>
      <c r="K89" s="566"/>
      <c r="L89" s="566"/>
      <c r="M89" s="566"/>
      <c r="N89" s="566"/>
      <c r="O89" s="566"/>
      <c r="P89" s="566"/>
      <c r="Q89" s="566"/>
      <c r="R89" s="566"/>
      <c r="S89" s="566"/>
      <c r="T89" s="566"/>
      <c r="U89" s="566"/>
      <c r="V89" s="567">
        <f t="shared" si="71"/>
        <v>0</v>
      </c>
      <c r="W89" s="764" t="s">
        <v>518</v>
      </c>
      <c r="X89" s="567"/>
      <c r="Y89" s="276"/>
      <c r="Z89" s="437" t="s">
        <v>429</v>
      </c>
    </row>
    <row r="90" spans="1:33" s="437" customFormat="1" ht="17.25" customHeight="1" x14ac:dyDescent="0.25">
      <c r="A90" s="563" t="s">
        <v>156</v>
      </c>
      <c r="B90" s="595" t="s">
        <v>393</v>
      </c>
      <c r="C90" s="584" t="s">
        <v>371</v>
      </c>
      <c r="D90" s="585"/>
      <c r="E90" s="140">
        <f>((88000000+150000000)*2)/1000000</f>
        <v>476</v>
      </c>
      <c r="F90" s="566">
        <f t="shared" si="53"/>
        <v>0</v>
      </c>
      <c r="G90" s="566"/>
      <c r="H90" s="566"/>
      <c r="I90" s="566"/>
      <c r="J90" s="566"/>
      <c r="K90" s="566"/>
      <c r="L90" s="566"/>
      <c r="M90" s="566"/>
      <c r="N90" s="566"/>
      <c r="O90" s="566"/>
      <c r="P90" s="566"/>
      <c r="Q90" s="566"/>
      <c r="R90" s="566"/>
      <c r="S90" s="566"/>
      <c r="T90" s="566"/>
      <c r="U90" s="566"/>
      <c r="V90" s="567">
        <f t="shared" si="71"/>
        <v>0</v>
      </c>
      <c r="W90" s="766" t="s">
        <v>508</v>
      </c>
      <c r="X90" s="567"/>
      <c r="Y90" s="276"/>
      <c r="Z90" s="437" t="s">
        <v>429</v>
      </c>
      <c r="AE90" s="782">
        <f>+E90+E116+E124+E134+E144+E165+E173</f>
        <v>1294.4000000000001</v>
      </c>
      <c r="AF90" s="782">
        <f>+F90+F116+F124+F134+F144+F165+F173</f>
        <v>756.56</v>
      </c>
      <c r="AG90" s="437">
        <f>+AF90/AE90*100</f>
        <v>58.448702101359693</v>
      </c>
    </row>
    <row r="91" spans="1:33" s="437" customFormat="1" ht="17.25" customHeight="1" x14ac:dyDescent="0.25">
      <c r="A91" s="563" t="s">
        <v>156</v>
      </c>
      <c r="B91" s="595" t="s">
        <v>353</v>
      </c>
      <c r="C91" s="596" t="s">
        <v>370</v>
      </c>
      <c r="D91" s="585"/>
      <c r="E91" s="140">
        <f>((88000000+150000000)*2)/1000000</f>
        <v>476</v>
      </c>
      <c r="F91" s="566">
        <f t="shared" si="53"/>
        <v>0</v>
      </c>
      <c r="G91" s="566"/>
      <c r="H91" s="566"/>
      <c r="I91" s="566"/>
      <c r="J91" s="566"/>
      <c r="K91" s="566"/>
      <c r="L91" s="566"/>
      <c r="M91" s="566"/>
      <c r="N91" s="566"/>
      <c r="O91" s="566"/>
      <c r="P91" s="566"/>
      <c r="Q91" s="566"/>
      <c r="R91" s="566"/>
      <c r="S91" s="566"/>
      <c r="T91" s="566"/>
      <c r="U91" s="566"/>
      <c r="V91" s="567">
        <f t="shared" si="71"/>
        <v>0</v>
      </c>
      <c r="W91" s="766" t="s">
        <v>508</v>
      </c>
      <c r="X91" s="567"/>
      <c r="Y91" s="276"/>
      <c r="Z91" s="437" t="s">
        <v>429</v>
      </c>
    </row>
    <row r="92" spans="1:33" s="438" customFormat="1" ht="17.25" customHeight="1" x14ac:dyDescent="0.25">
      <c r="A92" s="1008" t="s">
        <v>170</v>
      </c>
      <c r="B92" s="554" t="s">
        <v>593</v>
      </c>
      <c r="C92" s="582"/>
      <c r="D92" s="556"/>
      <c r="E92" s="557">
        <f t="shared" ref="E92:U92" si="72">SUM(E93:E107)</f>
        <v>560</v>
      </c>
      <c r="F92" s="557">
        <f t="shared" si="72"/>
        <v>68.69</v>
      </c>
      <c r="G92" s="557">
        <f t="shared" si="72"/>
        <v>0</v>
      </c>
      <c r="H92" s="557">
        <f t="shared" si="72"/>
        <v>0</v>
      </c>
      <c r="I92" s="557">
        <f t="shared" si="72"/>
        <v>0</v>
      </c>
      <c r="J92" s="557">
        <f>SUM(J93:J107)</f>
        <v>0</v>
      </c>
      <c r="K92" s="557">
        <f>SUM(K93:K107)</f>
        <v>0</v>
      </c>
      <c r="L92" s="557">
        <f>SUM(L93:L107)</f>
        <v>0</v>
      </c>
      <c r="M92" s="557">
        <f t="shared" ref="M92:N92" si="73">SUM(M93:M107)</f>
        <v>13.59</v>
      </c>
      <c r="N92" s="557">
        <f t="shared" si="73"/>
        <v>0</v>
      </c>
      <c r="O92" s="557">
        <f t="shared" ref="O92:P92" si="74">SUM(O93:O107)</f>
        <v>0</v>
      </c>
      <c r="P92" s="557">
        <f t="shared" si="74"/>
        <v>0</v>
      </c>
      <c r="Q92" s="557">
        <f t="shared" ref="Q92" si="75">SUM(Q93:Q107)</f>
        <v>55.1</v>
      </c>
      <c r="R92" s="557">
        <f t="shared" ref="R92" si="76">SUM(R93:R107)</f>
        <v>0</v>
      </c>
      <c r="S92" s="557">
        <f t="shared" ref="S92" si="77">SUM(S93:S107)</f>
        <v>0</v>
      </c>
      <c r="T92" s="557">
        <f t="shared" ref="T92" si="78">SUM(T93:T107)</f>
        <v>0</v>
      </c>
      <c r="U92" s="557">
        <f t="shared" si="72"/>
        <v>0</v>
      </c>
      <c r="V92" s="567">
        <f t="shared" si="71"/>
        <v>12.266071428571427</v>
      </c>
      <c r="W92" s="764"/>
      <c r="X92" s="567"/>
      <c r="Y92" s="559">
        <f>SUM(Y93:Y107)</f>
        <v>0</v>
      </c>
    </row>
    <row r="93" spans="1:33" s="438" customFormat="1" ht="15.75" x14ac:dyDescent="0.25">
      <c r="A93" s="592" t="s">
        <v>156</v>
      </c>
      <c r="B93" s="591" t="s">
        <v>439</v>
      </c>
      <c r="C93" s="596" t="s">
        <v>439</v>
      </c>
      <c r="D93" s="585"/>
      <c r="E93" s="140">
        <v>180</v>
      </c>
      <c r="F93" s="566">
        <f t="shared" si="53"/>
        <v>55.1</v>
      </c>
      <c r="G93" s="566"/>
      <c r="H93" s="566"/>
      <c r="I93" s="566"/>
      <c r="J93" s="566"/>
      <c r="K93" s="566"/>
      <c r="L93" s="566"/>
      <c r="M93" s="566"/>
      <c r="N93" s="566"/>
      <c r="O93" s="566"/>
      <c r="P93" s="566"/>
      <c r="Q93" s="566">
        <v>55.1</v>
      </c>
      <c r="R93" s="566"/>
      <c r="S93" s="566"/>
      <c r="T93" s="566"/>
      <c r="U93" s="566"/>
      <c r="V93" s="567">
        <f t="shared" si="71"/>
        <v>30.611111111111111</v>
      </c>
      <c r="W93" s="766"/>
      <c r="X93" s="567"/>
      <c r="Y93" s="276"/>
    </row>
    <row r="94" spans="1:33" s="438" customFormat="1" ht="15.75" x14ac:dyDescent="0.25">
      <c r="A94" s="592" t="s">
        <v>156</v>
      </c>
      <c r="B94" s="564" t="s">
        <v>140</v>
      </c>
      <c r="C94" s="510" t="s">
        <v>140</v>
      </c>
      <c r="D94" s="565">
        <v>1037894</v>
      </c>
      <c r="E94" s="140">
        <v>20</v>
      </c>
      <c r="F94" s="566">
        <f t="shared" si="53"/>
        <v>0</v>
      </c>
      <c r="G94" s="566"/>
      <c r="H94" s="566"/>
      <c r="I94" s="566"/>
      <c r="J94" s="566"/>
      <c r="K94" s="566"/>
      <c r="L94" s="566"/>
      <c r="M94" s="566"/>
      <c r="N94" s="566"/>
      <c r="O94" s="566"/>
      <c r="P94" s="566"/>
      <c r="Q94" s="566"/>
      <c r="R94" s="566"/>
      <c r="S94" s="566"/>
      <c r="T94" s="566"/>
      <c r="U94" s="566"/>
      <c r="V94" s="567">
        <f t="shared" si="71"/>
        <v>0</v>
      </c>
      <c r="W94" s="765" t="s">
        <v>586</v>
      </c>
      <c r="X94" s="567"/>
      <c r="Y94" s="568"/>
    </row>
    <row r="95" spans="1:33" s="643" customFormat="1" x14ac:dyDescent="0.25">
      <c r="A95" s="644" t="s">
        <v>156</v>
      </c>
      <c r="B95" s="638" t="s">
        <v>141</v>
      </c>
      <c r="C95" s="635" t="s">
        <v>141</v>
      </c>
      <c r="D95" s="639">
        <v>1022551</v>
      </c>
      <c r="E95" s="148">
        <v>20</v>
      </c>
      <c r="F95" s="640">
        <f t="shared" si="53"/>
        <v>0</v>
      </c>
      <c r="G95" s="640"/>
      <c r="H95" s="640"/>
      <c r="I95" s="640"/>
      <c r="J95" s="640"/>
      <c r="K95" s="640"/>
      <c r="L95" s="640"/>
      <c r="M95" s="640"/>
      <c r="N95" s="640"/>
      <c r="O95" s="640"/>
      <c r="P95" s="640"/>
      <c r="Q95" s="640"/>
      <c r="R95" s="640"/>
      <c r="S95" s="640"/>
      <c r="T95" s="640"/>
      <c r="U95" s="640"/>
      <c r="V95" s="641">
        <f t="shared" si="71"/>
        <v>0</v>
      </c>
      <c r="W95" s="764" t="s">
        <v>680</v>
      </c>
      <c r="X95" s="641"/>
      <c r="Y95" s="642"/>
    </row>
    <row r="96" spans="1:33" s="438" customFormat="1" x14ac:dyDescent="0.25">
      <c r="A96" s="592" t="s">
        <v>156</v>
      </c>
      <c r="B96" s="564" t="s">
        <v>142</v>
      </c>
      <c r="C96" s="510" t="s">
        <v>142</v>
      </c>
      <c r="D96" s="565">
        <v>1071263</v>
      </c>
      <c r="E96" s="140">
        <v>20</v>
      </c>
      <c r="F96" s="566">
        <f t="shared" si="53"/>
        <v>0</v>
      </c>
      <c r="G96" s="566"/>
      <c r="H96" s="566"/>
      <c r="I96" s="566"/>
      <c r="J96" s="566"/>
      <c r="K96" s="566"/>
      <c r="L96" s="566"/>
      <c r="M96" s="566"/>
      <c r="N96" s="566"/>
      <c r="O96" s="566"/>
      <c r="P96" s="566"/>
      <c r="Q96" s="566"/>
      <c r="R96" s="566"/>
      <c r="S96" s="566"/>
      <c r="T96" s="566"/>
      <c r="U96" s="566"/>
      <c r="V96" s="567">
        <f t="shared" si="71"/>
        <v>0</v>
      </c>
      <c r="W96" s="764" t="s">
        <v>680</v>
      </c>
      <c r="X96" s="567"/>
      <c r="Y96" s="568"/>
    </row>
    <row r="97" spans="1:28" s="438" customFormat="1" x14ac:dyDescent="0.25">
      <c r="A97" s="592" t="s">
        <v>156</v>
      </c>
      <c r="B97" s="586" t="s">
        <v>425</v>
      </c>
      <c r="C97" s="587" t="s">
        <v>425</v>
      </c>
      <c r="D97" s="565">
        <v>1071255</v>
      </c>
      <c r="E97" s="140">
        <v>60</v>
      </c>
      <c r="F97" s="566">
        <f t="shared" si="53"/>
        <v>0</v>
      </c>
      <c r="G97" s="566"/>
      <c r="H97" s="566"/>
      <c r="I97" s="566"/>
      <c r="J97" s="566"/>
      <c r="K97" s="566"/>
      <c r="L97" s="566"/>
      <c r="M97" s="566"/>
      <c r="N97" s="566"/>
      <c r="O97" s="566"/>
      <c r="P97" s="566"/>
      <c r="Q97" s="566"/>
      <c r="R97" s="566"/>
      <c r="S97" s="566"/>
      <c r="T97" s="566"/>
      <c r="U97" s="566"/>
      <c r="V97" s="567">
        <f t="shared" si="71"/>
        <v>0</v>
      </c>
      <c r="W97" s="764" t="s">
        <v>680</v>
      </c>
      <c r="X97" s="567"/>
      <c r="Y97" s="568"/>
    </row>
    <row r="98" spans="1:28" s="438" customFormat="1" x14ac:dyDescent="0.25">
      <c r="A98" s="592" t="s">
        <v>156</v>
      </c>
      <c r="B98" s="564" t="s">
        <v>143</v>
      </c>
      <c r="C98" s="510" t="s">
        <v>143</v>
      </c>
      <c r="D98" s="565">
        <v>1038855</v>
      </c>
      <c r="E98" s="140">
        <v>20</v>
      </c>
      <c r="F98" s="566">
        <f t="shared" si="53"/>
        <v>0</v>
      </c>
      <c r="G98" s="566"/>
      <c r="H98" s="566"/>
      <c r="I98" s="566"/>
      <c r="J98" s="566"/>
      <c r="K98" s="566"/>
      <c r="L98" s="566"/>
      <c r="M98" s="566"/>
      <c r="N98" s="566"/>
      <c r="O98" s="566"/>
      <c r="P98" s="566"/>
      <c r="Q98" s="566"/>
      <c r="R98" s="566"/>
      <c r="S98" s="566"/>
      <c r="T98" s="566"/>
      <c r="U98" s="566"/>
      <c r="V98" s="567">
        <f t="shared" si="71"/>
        <v>0</v>
      </c>
      <c r="W98" s="764" t="s">
        <v>680</v>
      </c>
      <c r="X98" s="567"/>
      <c r="Y98" s="568"/>
    </row>
    <row r="99" spans="1:28" s="438" customFormat="1" x14ac:dyDescent="0.25">
      <c r="A99" s="592" t="s">
        <v>156</v>
      </c>
      <c r="B99" s="564" t="s">
        <v>144</v>
      </c>
      <c r="C99" s="510" t="s">
        <v>144</v>
      </c>
      <c r="D99" s="565">
        <v>1037893</v>
      </c>
      <c r="E99" s="140">
        <v>20</v>
      </c>
      <c r="F99" s="566">
        <f t="shared" si="53"/>
        <v>13.59</v>
      </c>
      <c r="G99" s="566"/>
      <c r="H99" s="566"/>
      <c r="I99" s="566"/>
      <c r="J99" s="566"/>
      <c r="K99" s="566"/>
      <c r="L99" s="566"/>
      <c r="M99" s="566">
        <v>13.59</v>
      </c>
      <c r="N99" s="566"/>
      <c r="O99" s="566"/>
      <c r="P99" s="566"/>
      <c r="Q99" s="566"/>
      <c r="R99" s="566"/>
      <c r="S99" s="566"/>
      <c r="T99" s="566"/>
      <c r="U99" s="566"/>
      <c r="V99" s="567">
        <f t="shared" si="71"/>
        <v>67.95</v>
      </c>
      <c r="W99" s="764"/>
      <c r="X99" s="567"/>
      <c r="Y99" s="568"/>
    </row>
    <row r="100" spans="1:28" s="438" customFormat="1" x14ac:dyDescent="0.25">
      <c r="A100" s="592" t="s">
        <v>156</v>
      </c>
      <c r="B100" s="564" t="s">
        <v>145</v>
      </c>
      <c r="C100" s="510" t="s">
        <v>145</v>
      </c>
      <c r="D100" s="565">
        <v>1037139</v>
      </c>
      <c r="E100" s="140">
        <v>20</v>
      </c>
      <c r="F100" s="566">
        <f t="shared" si="53"/>
        <v>0</v>
      </c>
      <c r="G100" s="566"/>
      <c r="H100" s="566"/>
      <c r="I100" s="566"/>
      <c r="J100" s="566"/>
      <c r="K100" s="566"/>
      <c r="L100" s="566"/>
      <c r="M100" s="566"/>
      <c r="N100" s="566"/>
      <c r="O100" s="566"/>
      <c r="P100" s="566"/>
      <c r="Q100" s="566"/>
      <c r="R100" s="566"/>
      <c r="S100" s="566"/>
      <c r="T100" s="566"/>
      <c r="U100" s="566"/>
      <c r="V100" s="567">
        <f t="shared" si="71"/>
        <v>0</v>
      </c>
      <c r="W100" s="764" t="s">
        <v>508</v>
      </c>
      <c r="X100" s="567"/>
      <c r="Y100" s="568"/>
    </row>
    <row r="101" spans="1:28" s="438" customFormat="1" x14ac:dyDescent="0.25">
      <c r="A101" s="592" t="s">
        <v>156</v>
      </c>
      <c r="B101" s="564" t="s">
        <v>146</v>
      </c>
      <c r="C101" s="510" t="s">
        <v>146</v>
      </c>
      <c r="D101" s="565">
        <v>1037897</v>
      </c>
      <c r="E101" s="140">
        <v>20</v>
      </c>
      <c r="F101" s="566">
        <f t="shared" si="53"/>
        <v>0</v>
      </c>
      <c r="G101" s="566"/>
      <c r="H101" s="566"/>
      <c r="I101" s="566"/>
      <c r="J101" s="566"/>
      <c r="K101" s="566"/>
      <c r="L101" s="566"/>
      <c r="M101" s="566"/>
      <c r="N101" s="566"/>
      <c r="O101" s="566"/>
      <c r="P101" s="566"/>
      <c r="Q101" s="566"/>
      <c r="R101" s="566"/>
      <c r="S101" s="566"/>
      <c r="T101" s="566"/>
      <c r="U101" s="566"/>
      <c r="V101" s="567">
        <f t="shared" si="71"/>
        <v>0</v>
      </c>
      <c r="W101" s="764" t="s">
        <v>680</v>
      </c>
      <c r="X101" s="567"/>
      <c r="Y101" s="568"/>
    </row>
    <row r="102" spans="1:28" s="438" customFormat="1" ht="15.75" x14ac:dyDescent="0.25">
      <c r="A102" s="592" t="s">
        <v>156</v>
      </c>
      <c r="B102" s="564" t="s">
        <v>148</v>
      </c>
      <c r="C102" s="510" t="s">
        <v>148</v>
      </c>
      <c r="D102" s="565">
        <v>1071011</v>
      </c>
      <c r="E102" s="140">
        <v>40</v>
      </c>
      <c r="F102" s="566">
        <f t="shared" si="53"/>
        <v>0</v>
      </c>
      <c r="G102" s="566"/>
      <c r="H102" s="566"/>
      <c r="I102" s="566"/>
      <c r="J102" s="566"/>
      <c r="K102" s="566"/>
      <c r="L102" s="566"/>
      <c r="M102" s="566"/>
      <c r="N102" s="566"/>
      <c r="O102" s="566"/>
      <c r="P102" s="566"/>
      <c r="Q102" s="566"/>
      <c r="R102" s="566"/>
      <c r="S102" s="566"/>
      <c r="T102" s="566"/>
      <c r="U102" s="566"/>
      <c r="V102" s="567">
        <f t="shared" si="71"/>
        <v>0</v>
      </c>
      <c r="W102" s="766" t="s">
        <v>508</v>
      </c>
      <c r="X102" s="567"/>
      <c r="Y102" s="568"/>
    </row>
    <row r="103" spans="1:28" s="438" customFormat="1" x14ac:dyDescent="0.25">
      <c r="A103" s="592" t="s">
        <v>156</v>
      </c>
      <c r="B103" s="564" t="s">
        <v>152</v>
      </c>
      <c r="C103" s="510" t="s">
        <v>152</v>
      </c>
      <c r="D103" s="565">
        <v>1071005</v>
      </c>
      <c r="E103" s="140">
        <v>20</v>
      </c>
      <c r="F103" s="566">
        <f t="shared" si="53"/>
        <v>0</v>
      </c>
      <c r="G103" s="566"/>
      <c r="H103" s="566"/>
      <c r="I103" s="566"/>
      <c r="J103" s="566"/>
      <c r="K103" s="566"/>
      <c r="L103" s="566"/>
      <c r="M103" s="566"/>
      <c r="N103" s="566"/>
      <c r="O103" s="566"/>
      <c r="P103" s="566"/>
      <c r="Q103" s="566"/>
      <c r="R103" s="566"/>
      <c r="S103" s="566"/>
      <c r="T103" s="566"/>
      <c r="U103" s="566"/>
      <c r="V103" s="567">
        <f t="shared" si="71"/>
        <v>0</v>
      </c>
      <c r="W103" s="764" t="s">
        <v>680</v>
      </c>
      <c r="X103" s="567"/>
      <c r="Y103" s="568"/>
    </row>
    <row r="104" spans="1:28" s="438" customFormat="1" ht="15.75" x14ac:dyDescent="0.25">
      <c r="A104" s="592" t="s">
        <v>156</v>
      </c>
      <c r="B104" s="564" t="s">
        <v>149</v>
      </c>
      <c r="C104" s="510" t="s">
        <v>149</v>
      </c>
      <c r="D104" s="565">
        <v>1080671</v>
      </c>
      <c r="E104" s="140">
        <v>40</v>
      </c>
      <c r="F104" s="566">
        <f t="shared" si="53"/>
        <v>0</v>
      </c>
      <c r="G104" s="566"/>
      <c r="H104" s="566"/>
      <c r="I104" s="566"/>
      <c r="J104" s="566"/>
      <c r="K104" s="566"/>
      <c r="L104" s="566"/>
      <c r="M104" s="566"/>
      <c r="N104" s="566"/>
      <c r="O104" s="566"/>
      <c r="P104" s="566"/>
      <c r="Q104" s="566"/>
      <c r="R104" s="566"/>
      <c r="S104" s="566"/>
      <c r="T104" s="566"/>
      <c r="U104" s="566"/>
      <c r="V104" s="567">
        <f t="shared" si="71"/>
        <v>0</v>
      </c>
      <c r="W104" s="766" t="s">
        <v>508</v>
      </c>
      <c r="X104" s="567"/>
      <c r="Y104" s="568"/>
    </row>
    <row r="105" spans="1:28" s="438" customFormat="1" ht="15.75" x14ac:dyDescent="0.25">
      <c r="A105" s="592" t="s">
        <v>156</v>
      </c>
      <c r="B105" s="564" t="s">
        <v>150</v>
      </c>
      <c r="C105" s="510" t="s">
        <v>150</v>
      </c>
      <c r="D105" s="565">
        <v>1038957</v>
      </c>
      <c r="E105" s="140">
        <v>20</v>
      </c>
      <c r="F105" s="566">
        <f t="shared" si="53"/>
        <v>0</v>
      </c>
      <c r="G105" s="566"/>
      <c r="H105" s="566"/>
      <c r="I105" s="566"/>
      <c r="J105" s="566"/>
      <c r="K105" s="566"/>
      <c r="L105" s="566"/>
      <c r="M105" s="566"/>
      <c r="N105" s="566"/>
      <c r="O105" s="566"/>
      <c r="P105" s="566"/>
      <c r="Q105" s="566"/>
      <c r="R105" s="566"/>
      <c r="S105" s="566"/>
      <c r="T105" s="566"/>
      <c r="U105" s="566"/>
      <c r="V105" s="567">
        <f t="shared" si="71"/>
        <v>0</v>
      </c>
      <c r="W105" s="766" t="s">
        <v>508</v>
      </c>
      <c r="X105" s="567"/>
      <c r="Y105" s="568"/>
    </row>
    <row r="106" spans="1:28" s="438" customFormat="1" x14ac:dyDescent="0.25">
      <c r="A106" s="592" t="s">
        <v>156</v>
      </c>
      <c r="B106" s="586" t="s">
        <v>151</v>
      </c>
      <c r="C106" s="587" t="s">
        <v>151</v>
      </c>
      <c r="D106" s="565">
        <v>1069683</v>
      </c>
      <c r="E106" s="140">
        <v>40</v>
      </c>
      <c r="F106" s="566">
        <f t="shared" si="53"/>
        <v>0</v>
      </c>
      <c r="G106" s="566"/>
      <c r="H106" s="566"/>
      <c r="I106" s="566"/>
      <c r="J106" s="566"/>
      <c r="K106" s="566"/>
      <c r="L106" s="566"/>
      <c r="M106" s="566"/>
      <c r="N106" s="566"/>
      <c r="O106" s="566"/>
      <c r="P106" s="566"/>
      <c r="Q106" s="566"/>
      <c r="R106" s="566"/>
      <c r="S106" s="566"/>
      <c r="T106" s="566"/>
      <c r="U106" s="566"/>
      <c r="V106" s="567">
        <f t="shared" si="71"/>
        <v>0</v>
      </c>
      <c r="W106" s="764" t="s">
        <v>680</v>
      </c>
      <c r="X106" s="567"/>
      <c r="Y106" s="568"/>
    </row>
    <row r="107" spans="1:28" s="438" customFormat="1" ht="15.75" x14ac:dyDescent="0.25">
      <c r="A107" s="592" t="s">
        <v>156</v>
      </c>
      <c r="B107" s="586" t="s">
        <v>426</v>
      </c>
      <c r="C107" s="587" t="s">
        <v>426</v>
      </c>
      <c r="D107" s="565">
        <v>1080673</v>
      </c>
      <c r="E107" s="140">
        <v>20</v>
      </c>
      <c r="F107" s="566">
        <f t="shared" si="53"/>
        <v>0</v>
      </c>
      <c r="G107" s="566"/>
      <c r="H107" s="566"/>
      <c r="I107" s="566"/>
      <c r="J107" s="566"/>
      <c r="K107" s="566"/>
      <c r="L107" s="566"/>
      <c r="M107" s="566"/>
      <c r="N107" s="566"/>
      <c r="O107" s="566"/>
      <c r="P107" s="566"/>
      <c r="Q107" s="566"/>
      <c r="R107" s="566"/>
      <c r="S107" s="566"/>
      <c r="T107" s="566"/>
      <c r="U107" s="566"/>
      <c r="V107" s="567">
        <f t="shared" si="71"/>
        <v>0</v>
      </c>
      <c r="W107" s="766" t="s">
        <v>508</v>
      </c>
      <c r="X107" s="567"/>
      <c r="Y107" s="568"/>
    </row>
    <row r="108" spans="1:28" s="438" customFormat="1" ht="18" customHeight="1" x14ac:dyDescent="0.25">
      <c r="A108" s="1008" t="s">
        <v>172</v>
      </c>
      <c r="B108" s="594" t="s">
        <v>171</v>
      </c>
      <c r="C108" s="582"/>
      <c r="D108" s="556"/>
      <c r="E108" s="557">
        <f t="shared" ref="E108:U108" si="79">SUM(E109:E117)</f>
        <v>273</v>
      </c>
      <c r="F108" s="557">
        <f t="shared" si="79"/>
        <v>13.5</v>
      </c>
      <c r="G108" s="557">
        <f t="shared" si="79"/>
        <v>0</v>
      </c>
      <c r="H108" s="557">
        <f t="shared" si="79"/>
        <v>0</v>
      </c>
      <c r="I108" s="557">
        <f t="shared" si="79"/>
        <v>0</v>
      </c>
      <c r="J108" s="557">
        <f>SUM(J109:J117)</f>
        <v>13.5</v>
      </c>
      <c r="K108" s="557">
        <f>SUM(K109:K117)</f>
        <v>0</v>
      </c>
      <c r="L108" s="557">
        <f>SUM(L109:L117)</f>
        <v>0</v>
      </c>
      <c r="M108" s="557">
        <f t="shared" ref="M108:N108" si="80">SUM(M109:M117)</f>
        <v>0</v>
      </c>
      <c r="N108" s="557">
        <f t="shared" si="80"/>
        <v>0</v>
      </c>
      <c r="O108" s="557">
        <f t="shared" ref="O108:Q108" si="81">SUM(O109:O117)</f>
        <v>0</v>
      </c>
      <c r="P108" s="557">
        <f t="shared" si="81"/>
        <v>0</v>
      </c>
      <c r="Q108" s="557">
        <f t="shared" si="81"/>
        <v>0</v>
      </c>
      <c r="R108" s="557">
        <f t="shared" ref="R108:T108" si="82">SUM(R109:R117)</f>
        <v>0</v>
      </c>
      <c r="S108" s="557">
        <f t="shared" si="82"/>
        <v>0</v>
      </c>
      <c r="T108" s="557">
        <f t="shared" si="82"/>
        <v>0</v>
      </c>
      <c r="U108" s="557">
        <f t="shared" si="79"/>
        <v>0</v>
      </c>
      <c r="V108" s="567">
        <f t="shared" si="71"/>
        <v>4.9450549450549453</v>
      </c>
      <c r="W108" s="764"/>
      <c r="X108" s="567"/>
      <c r="Y108" s="568"/>
    </row>
    <row r="109" spans="1:28" s="438" customFormat="1" x14ac:dyDescent="0.25">
      <c r="A109" s="592" t="s">
        <v>156</v>
      </c>
      <c r="B109" s="590" t="s">
        <v>428</v>
      </c>
      <c r="C109" s="560" t="s">
        <v>428</v>
      </c>
      <c r="D109" s="565">
        <v>1104571</v>
      </c>
      <c r="E109" s="140">
        <v>190</v>
      </c>
      <c r="F109" s="566">
        <f t="shared" si="53"/>
        <v>0</v>
      </c>
      <c r="G109" s="566"/>
      <c r="H109" s="566"/>
      <c r="I109" s="566"/>
      <c r="J109" s="566"/>
      <c r="K109" s="566"/>
      <c r="L109" s="566"/>
      <c r="M109" s="566"/>
      <c r="N109" s="566"/>
      <c r="O109" s="566"/>
      <c r="P109" s="566"/>
      <c r="Q109" s="566"/>
      <c r="R109" s="566"/>
      <c r="S109" s="566"/>
      <c r="T109" s="566"/>
      <c r="U109" s="566"/>
      <c r="V109" s="567">
        <f t="shared" si="71"/>
        <v>0</v>
      </c>
      <c r="W109" s="764" t="s">
        <v>508</v>
      </c>
      <c r="X109" s="567"/>
      <c r="Y109" s="593"/>
      <c r="AA109" s="702"/>
      <c r="AB109" s="702"/>
    </row>
    <row r="110" spans="1:28" s="437" customFormat="1" ht="30" x14ac:dyDescent="0.25">
      <c r="A110" s="584" t="s">
        <v>156</v>
      </c>
      <c r="B110" s="564" t="s">
        <v>178</v>
      </c>
      <c r="C110" s="584" t="s">
        <v>441</v>
      </c>
      <c r="D110" s="585"/>
      <c r="E110" s="140">
        <v>13.5</v>
      </c>
      <c r="F110" s="566">
        <f t="shared" si="53"/>
        <v>13.5</v>
      </c>
      <c r="G110" s="566"/>
      <c r="H110" s="566"/>
      <c r="I110" s="566"/>
      <c r="J110" s="566">
        <v>13.5</v>
      </c>
      <c r="K110" s="566"/>
      <c r="L110" s="566"/>
      <c r="M110" s="566"/>
      <c r="N110" s="566"/>
      <c r="O110" s="566"/>
      <c r="P110" s="566"/>
      <c r="Q110" s="566"/>
      <c r="R110" s="566"/>
      <c r="S110" s="566"/>
      <c r="T110" s="566"/>
      <c r="U110" s="566"/>
      <c r="V110" s="567">
        <f t="shared" si="71"/>
        <v>100</v>
      </c>
      <c r="W110" s="764"/>
      <c r="X110" s="567"/>
      <c r="Y110" s="595" t="s">
        <v>440</v>
      </c>
    </row>
    <row r="111" spans="1:28" s="437" customFormat="1" ht="30" x14ac:dyDescent="0.25">
      <c r="A111" s="584" t="s">
        <v>156</v>
      </c>
      <c r="B111" s="564" t="s">
        <v>177</v>
      </c>
      <c r="C111" s="584" t="s">
        <v>442</v>
      </c>
      <c r="D111" s="585"/>
      <c r="E111" s="140">
        <v>13.5</v>
      </c>
      <c r="F111" s="566">
        <f t="shared" si="53"/>
        <v>0</v>
      </c>
      <c r="G111" s="566"/>
      <c r="H111" s="566"/>
      <c r="I111" s="566"/>
      <c r="J111" s="566"/>
      <c r="K111" s="566"/>
      <c r="L111" s="566"/>
      <c r="M111" s="566"/>
      <c r="N111" s="566"/>
      <c r="O111" s="566"/>
      <c r="P111" s="566"/>
      <c r="Q111" s="566"/>
      <c r="R111" s="566"/>
      <c r="S111" s="566"/>
      <c r="T111" s="566"/>
      <c r="U111" s="566"/>
      <c r="V111" s="567">
        <f t="shared" si="71"/>
        <v>0</v>
      </c>
      <c r="W111" s="764" t="s">
        <v>508</v>
      </c>
      <c r="X111" s="567"/>
      <c r="Y111" s="584" t="s">
        <v>440</v>
      </c>
    </row>
    <row r="112" spans="1:28" s="437" customFormat="1" x14ac:dyDescent="0.25">
      <c r="A112" s="584" t="s">
        <v>156</v>
      </c>
      <c r="B112" s="595" t="s">
        <v>337</v>
      </c>
      <c r="C112" s="584" t="s">
        <v>368</v>
      </c>
      <c r="D112" s="585"/>
      <c r="E112" s="140">
        <v>7</v>
      </c>
      <c r="F112" s="566">
        <f t="shared" si="53"/>
        <v>0</v>
      </c>
      <c r="G112" s="566"/>
      <c r="H112" s="566"/>
      <c r="I112" s="566"/>
      <c r="J112" s="566"/>
      <c r="K112" s="566"/>
      <c r="L112" s="566"/>
      <c r="M112" s="566"/>
      <c r="N112" s="566"/>
      <c r="O112" s="566"/>
      <c r="P112" s="566"/>
      <c r="Q112" s="566"/>
      <c r="R112" s="566"/>
      <c r="S112" s="566"/>
      <c r="T112" s="566"/>
      <c r="U112" s="566"/>
      <c r="V112" s="567">
        <f t="shared" si="71"/>
        <v>0</v>
      </c>
      <c r="W112" s="764" t="s">
        <v>508</v>
      </c>
      <c r="X112" s="567"/>
      <c r="Y112" s="276"/>
      <c r="Z112" s="437" t="s">
        <v>429</v>
      </c>
    </row>
    <row r="113" spans="1:26" s="437" customFormat="1" x14ac:dyDescent="0.25">
      <c r="A113" s="584" t="s">
        <v>156</v>
      </c>
      <c r="B113" s="595" t="s">
        <v>391</v>
      </c>
      <c r="C113" s="584" t="s">
        <v>376</v>
      </c>
      <c r="D113" s="585"/>
      <c r="E113" s="140">
        <v>7</v>
      </c>
      <c r="F113" s="566">
        <f t="shared" si="53"/>
        <v>0</v>
      </c>
      <c r="G113" s="566"/>
      <c r="H113" s="566"/>
      <c r="I113" s="566"/>
      <c r="J113" s="566"/>
      <c r="K113" s="566"/>
      <c r="L113" s="566"/>
      <c r="M113" s="566"/>
      <c r="N113" s="566"/>
      <c r="O113" s="566"/>
      <c r="P113" s="566"/>
      <c r="Q113" s="566"/>
      <c r="R113" s="566"/>
      <c r="S113" s="566"/>
      <c r="T113" s="566"/>
      <c r="U113" s="566"/>
      <c r="V113" s="567">
        <f t="shared" si="71"/>
        <v>0</v>
      </c>
      <c r="W113" s="764" t="s">
        <v>680</v>
      </c>
      <c r="X113" s="567"/>
      <c r="Y113" s="276"/>
      <c r="Z113" s="437" t="s">
        <v>429</v>
      </c>
    </row>
    <row r="114" spans="1:26" s="437" customFormat="1" x14ac:dyDescent="0.25">
      <c r="A114" s="584" t="s">
        <v>156</v>
      </c>
      <c r="B114" s="595" t="s">
        <v>344</v>
      </c>
      <c r="C114" s="584" t="s">
        <v>369</v>
      </c>
      <c r="D114" s="585"/>
      <c r="E114" s="140">
        <v>7</v>
      </c>
      <c r="F114" s="566">
        <f t="shared" si="53"/>
        <v>0</v>
      </c>
      <c r="G114" s="566"/>
      <c r="H114" s="566"/>
      <c r="I114" s="566"/>
      <c r="J114" s="566"/>
      <c r="K114" s="566"/>
      <c r="L114" s="566"/>
      <c r="M114" s="566"/>
      <c r="N114" s="566"/>
      <c r="O114" s="566"/>
      <c r="P114" s="566"/>
      <c r="Q114" s="566"/>
      <c r="R114" s="566"/>
      <c r="S114" s="566"/>
      <c r="T114" s="566"/>
      <c r="U114" s="566"/>
      <c r="V114" s="567">
        <f t="shared" si="71"/>
        <v>0</v>
      </c>
      <c r="W114" s="764" t="s">
        <v>525</v>
      </c>
      <c r="X114" s="567"/>
      <c r="Y114" s="276"/>
      <c r="Z114" s="437" t="s">
        <v>429</v>
      </c>
    </row>
    <row r="115" spans="1:26" s="437" customFormat="1" x14ac:dyDescent="0.25">
      <c r="A115" s="584" t="s">
        <v>156</v>
      </c>
      <c r="B115" s="595" t="s">
        <v>350</v>
      </c>
      <c r="C115" s="584" t="s">
        <v>388</v>
      </c>
      <c r="D115" s="585"/>
      <c r="E115" s="140">
        <v>7</v>
      </c>
      <c r="F115" s="566">
        <f t="shared" si="53"/>
        <v>0</v>
      </c>
      <c r="G115" s="566"/>
      <c r="H115" s="566"/>
      <c r="I115" s="566"/>
      <c r="J115" s="566"/>
      <c r="K115" s="566"/>
      <c r="L115" s="566"/>
      <c r="M115" s="566"/>
      <c r="N115" s="566"/>
      <c r="O115" s="566"/>
      <c r="P115" s="566"/>
      <c r="Q115" s="566"/>
      <c r="R115" s="566"/>
      <c r="S115" s="566"/>
      <c r="T115" s="566"/>
      <c r="U115" s="566"/>
      <c r="V115" s="567">
        <f t="shared" si="71"/>
        <v>0</v>
      </c>
      <c r="W115" s="764" t="s">
        <v>525</v>
      </c>
      <c r="X115" s="567"/>
      <c r="Y115" s="276"/>
      <c r="Z115" s="437" t="s">
        <v>429</v>
      </c>
    </row>
    <row r="116" spans="1:26" s="437" customFormat="1" x14ac:dyDescent="0.25">
      <c r="A116" s="584" t="s">
        <v>156</v>
      </c>
      <c r="B116" s="595" t="s">
        <v>393</v>
      </c>
      <c r="C116" s="584" t="s">
        <v>371</v>
      </c>
      <c r="D116" s="585"/>
      <c r="E116" s="140">
        <v>14</v>
      </c>
      <c r="F116" s="566">
        <f t="shared" si="53"/>
        <v>0</v>
      </c>
      <c r="G116" s="566"/>
      <c r="H116" s="566"/>
      <c r="I116" s="566"/>
      <c r="J116" s="566"/>
      <c r="K116" s="566"/>
      <c r="L116" s="566"/>
      <c r="M116" s="566"/>
      <c r="N116" s="566"/>
      <c r="O116" s="566"/>
      <c r="P116" s="566"/>
      <c r="Q116" s="566"/>
      <c r="R116" s="566"/>
      <c r="S116" s="566"/>
      <c r="T116" s="566"/>
      <c r="U116" s="566"/>
      <c r="V116" s="567">
        <f t="shared" si="71"/>
        <v>0</v>
      </c>
      <c r="W116" s="764" t="s">
        <v>508</v>
      </c>
      <c r="X116" s="567"/>
      <c r="Y116" s="276"/>
      <c r="Z116" s="437" t="s">
        <v>429</v>
      </c>
    </row>
    <row r="117" spans="1:26" s="437" customFormat="1" x14ac:dyDescent="0.25">
      <c r="A117" s="584" t="s">
        <v>156</v>
      </c>
      <c r="B117" s="595" t="s">
        <v>353</v>
      </c>
      <c r="C117" s="596" t="s">
        <v>370</v>
      </c>
      <c r="D117" s="585"/>
      <c r="E117" s="140">
        <v>14</v>
      </c>
      <c r="F117" s="566">
        <f t="shared" si="53"/>
        <v>0</v>
      </c>
      <c r="G117" s="566"/>
      <c r="H117" s="566"/>
      <c r="I117" s="566"/>
      <c r="J117" s="566"/>
      <c r="K117" s="566"/>
      <c r="L117" s="566"/>
      <c r="M117" s="566"/>
      <c r="N117" s="566"/>
      <c r="O117" s="566"/>
      <c r="P117" s="566"/>
      <c r="Q117" s="566"/>
      <c r="R117" s="566"/>
      <c r="S117" s="566"/>
      <c r="T117" s="566"/>
      <c r="U117" s="566"/>
      <c r="V117" s="567">
        <f t="shared" si="71"/>
        <v>0</v>
      </c>
      <c r="W117" s="764" t="s">
        <v>508</v>
      </c>
      <c r="X117" s="567"/>
      <c r="Y117" s="276"/>
      <c r="Z117" s="437" t="s">
        <v>429</v>
      </c>
    </row>
    <row r="118" spans="1:26" s="438" customFormat="1" ht="18" customHeight="1" x14ac:dyDescent="0.25">
      <c r="A118" s="1008" t="s">
        <v>174</v>
      </c>
      <c r="B118" s="554" t="s">
        <v>173</v>
      </c>
      <c r="C118" s="582"/>
      <c r="D118" s="556"/>
      <c r="E118" s="557">
        <f t="shared" ref="E118:U118" si="83">SUM(E119:E125)</f>
        <v>4335</v>
      </c>
      <c r="F118" s="557">
        <f t="shared" si="83"/>
        <v>1085</v>
      </c>
      <c r="G118" s="557">
        <f t="shared" si="83"/>
        <v>155</v>
      </c>
      <c r="H118" s="557">
        <f t="shared" si="83"/>
        <v>0</v>
      </c>
      <c r="I118" s="557">
        <f t="shared" si="83"/>
        <v>0</v>
      </c>
      <c r="J118" s="557">
        <f>SUM(J119:J125)</f>
        <v>155</v>
      </c>
      <c r="K118" s="557">
        <f>SUM(K119:K125)</f>
        <v>0</v>
      </c>
      <c r="L118" s="557">
        <f>SUM(L119:L125)</f>
        <v>0</v>
      </c>
      <c r="M118" s="557">
        <f t="shared" ref="M118:O118" si="84">SUM(M119:M125)</f>
        <v>500</v>
      </c>
      <c r="N118" s="557">
        <f t="shared" si="84"/>
        <v>0</v>
      </c>
      <c r="O118" s="557">
        <f t="shared" si="84"/>
        <v>0</v>
      </c>
      <c r="P118" s="557">
        <f t="shared" ref="P118:T118" si="85">SUM(P119:P125)</f>
        <v>120</v>
      </c>
      <c r="Q118" s="557">
        <f t="shared" si="85"/>
        <v>155</v>
      </c>
      <c r="R118" s="557">
        <f t="shared" si="85"/>
        <v>0</v>
      </c>
      <c r="S118" s="557">
        <f t="shared" si="85"/>
        <v>0</v>
      </c>
      <c r="T118" s="557">
        <f t="shared" si="85"/>
        <v>0</v>
      </c>
      <c r="U118" s="557">
        <f t="shared" si="83"/>
        <v>0</v>
      </c>
      <c r="V118" s="558">
        <f t="shared" si="71"/>
        <v>25.028835063437139</v>
      </c>
      <c r="W118" s="764"/>
      <c r="X118" s="567"/>
      <c r="Y118" s="568"/>
    </row>
    <row r="119" spans="1:26" s="438" customFormat="1" x14ac:dyDescent="0.25">
      <c r="A119" s="592" t="s">
        <v>156</v>
      </c>
      <c r="B119" s="586" t="s">
        <v>443</v>
      </c>
      <c r="C119" s="560" t="s">
        <v>444</v>
      </c>
      <c r="D119" s="565">
        <v>1114606</v>
      </c>
      <c r="E119" s="140">
        <v>3095</v>
      </c>
      <c r="F119" s="566">
        <f t="shared" si="53"/>
        <v>0</v>
      </c>
      <c r="G119" s="566"/>
      <c r="H119" s="566"/>
      <c r="I119" s="566"/>
      <c r="J119" s="566"/>
      <c r="K119" s="566"/>
      <c r="L119" s="566"/>
      <c r="M119" s="566"/>
      <c r="N119" s="566"/>
      <c r="O119" s="566"/>
      <c r="P119" s="566"/>
      <c r="Q119" s="566"/>
      <c r="R119" s="566"/>
      <c r="S119" s="566"/>
      <c r="T119" s="566"/>
      <c r="U119" s="566"/>
      <c r="V119" s="567">
        <f t="shared" si="71"/>
        <v>0</v>
      </c>
      <c r="W119" s="764" t="s">
        <v>508</v>
      </c>
      <c r="X119" s="567"/>
      <c r="Y119" s="568"/>
    </row>
    <row r="120" spans="1:26" s="437" customFormat="1" x14ac:dyDescent="0.25">
      <c r="A120" s="592" t="s">
        <v>156</v>
      </c>
      <c r="B120" s="595" t="s">
        <v>337</v>
      </c>
      <c r="C120" s="584" t="s">
        <v>368</v>
      </c>
      <c r="D120" s="585"/>
      <c r="E120" s="140">
        <v>155</v>
      </c>
      <c r="F120" s="566">
        <f t="shared" si="53"/>
        <v>155</v>
      </c>
      <c r="G120" s="566"/>
      <c r="H120" s="566"/>
      <c r="I120" s="566"/>
      <c r="J120" s="566"/>
      <c r="K120" s="566"/>
      <c r="L120" s="566"/>
      <c r="M120" s="566">
        <v>95</v>
      </c>
      <c r="N120" s="566"/>
      <c r="O120" s="566"/>
      <c r="P120" s="566">
        <v>60</v>
      </c>
      <c r="Q120" s="566"/>
      <c r="R120" s="566"/>
      <c r="S120" s="566"/>
      <c r="T120" s="566"/>
      <c r="U120" s="566"/>
      <c r="V120" s="567">
        <f t="shared" si="71"/>
        <v>100</v>
      </c>
      <c r="W120" s="764"/>
      <c r="X120" s="567"/>
      <c r="Y120" s="276"/>
      <c r="Z120" s="437" t="s">
        <v>429</v>
      </c>
    </row>
    <row r="121" spans="1:26" s="437" customFormat="1" x14ac:dyDescent="0.25">
      <c r="A121" s="592" t="s">
        <v>156</v>
      </c>
      <c r="B121" s="595" t="s">
        <v>391</v>
      </c>
      <c r="C121" s="584" t="s">
        <v>376</v>
      </c>
      <c r="D121" s="585"/>
      <c r="E121" s="140">
        <v>155</v>
      </c>
      <c r="F121" s="566">
        <f t="shared" ref="F121:F174" si="86">SUM(G121:U121)</f>
        <v>155</v>
      </c>
      <c r="G121" s="566"/>
      <c r="H121" s="566"/>
      <c r="I121" s="566"/>
      <c r="J121" s="566"/>
      <c r="K121" s="566"/>
      <c r="L121" s="566"/>
      <c r="M121" s="566">
        <v>155</v>
      </c>
      <c r="N121" s="566"/>
      <c r="O121" s="566"/>
      <c r="P121" s="566"/>
      <c r="Q121" s="566"/>
      <c r="R121" s="566"/>
      <c r="S121" s="566"/>
      <c r="T121" s="566"/>
      <c r="U121" s="566"/>
      <c r="V121" s="567">
        <f t="shared" si="71"/>
        <v>100</v>
      </c>
      <c r="W121" s="764"/>
      <c r="X121" s="567"/>
      <c r="Y121" s="276"/>
      <c r="Z121" s="437" t="s">
        <v>429</v>
      </c>
    </row>
    <row r="122" spans="1:26" s="437" customFormat="1" x14ac:dyDescent="0.25">
      <c r="A122" s="592" t="s">
        <v>156</v>
      </c>
      <c r="B122" s="595" t="s">
        <v>344</v>
      </c>
      <c r="C122" s="584" t="s">
        <v>369</v>
      </c>
      <c r="D122" s="585"/>
      <c r="E122" s="140">
        <v>155</v>
      </c>
      <c r="F122" s="566">
        <f t="shared" si="86"/>
        <v>0</v>
      </c>
      <c r="G122" s="566"/>
      <c r="H122" s="566"/>
      <c r="I122" s="566"/>
      <c r="J122" s="566"/>
      <c r="K122" s="566"/>
      <c r="L122" s="566"/>
      <c r="M122" s="566"/>
      <c r="N122" s="566"/>
      <c r="O122" s="566"/>
      <c r="P122" s="566"/>
      <c r="Q122" s="566"/>
      <c r="R122" s="566"/>
      <c r="S122" s="566"/>
      <c r="T122" s="566"/>
      <c r="U122" s="566"/>
      <c r="V122" s="567">
        <f t="shared" si="71"/>
        <v>0</v>
      </c>
      <c r="W122" s="764" t="s">
        <v>525</v>
      </c>
      <c r="X122" s="567"/>
      <c r="Y122" s="276"/>
      <c r="Z122" s="437" t="s">
        <v>429</v>
      </c>
    </row>
    <row r="123" spans="1:26" s="437" customFormat="1" x14ac:dyDescent="0.25">
      <c r="A123" s="592" t="s">
        <v>156</v>
      </c>
      <c r="B123" s="595" t="s">
        <v>350</v>
      </c>
      <c r="C123" s="584" t="s">
        <v>388</v>
      </c>
      <c r="D123" s="585"/>
      <c r="E123" s="140">
        <v>155</v>
      </c>
      <c r="F123" s="566">
        <f t="shared" si="86"/>
        <v>155</v>
      </c>
      <c r="G123" s="566"/>
      <c r="H123" s="566"/>
      <c r="I123" s="566"/>
      <c r="J123" s="566"/>
      <c r="K123" s="566"/>
      <c r="L123" s="566"/>
      <c r="M123" s="566">
        <v>155</v>
      </c>
      <c r="N123" s="566"/>
      <c r="O123" s="566"/>
      <c r="P123" s="566"/>
      <c r="Q123" s="566"/>
      <c r="R123" s="566"/>
      <c r="S123" s="566"/>
      <c r="T123" s="566"/>
      <c r="U123" s="566"/>
      <c r="V123" s="567">
        <f t="shared" si="71"/>
        <v>100</v>
      </c>
      <c r="W123" s="764"/>
      <c r="X123" s="567"/>
      <c r="Y123" s="276"/>
      <c r="Z123" s="437" t="s">
        <v>429</v>
      </c>
    </row>
    <row r="124" spans="1:26" s="437" customFormat="1" ht="15.75" x14ac:dyDescent="0.25">
      <c r="A124" s="592" t="s">
        <v>156</v>
      </c>
      <c r="B124" s="595" t="s">
        <v>393</v>
      </c>
      <c r="C124" s="584" t="s">
        <v>371</v>
      </c>
      <c r="D124" s="585"/>
      <c r="E124" s="140">
        <f>(2*155000000)/1000000</f>
        <v>310</v>
      </c>
      <c r="F124" s="566">
        <f t="shared" si="86"/>
        <v>310</v>
      </c>
      <c r="G124" s="566"/>
      <c r="H124" s="566"/>
      <c r="I124" s="566"/>
      <c r="J124" s="566"/>
      <c r="K124" s="566"/>
      <c r="L124" s="566"/>
      <c r="M124" s="566">
        <v>95</v>
      </c>
      <c r="N124" s="566"/>
      <c r="O124" s="566"/>
      <c r="P124" s="566">
        <v>60</v>
      </c>
      <c r="Q124" s="566">
        <v>155</v>
      </c>
      <c r="R124" s="566"/>
      <c r="S124" s="566"/>
      <c r="T124" s="566"/>
      <c r="U124" s="566"/>
      <c r="V124" s="567">
        <f t="shared" si="71"/>
        <v>100</v>
      </c>
      <c r="W124" s="766"/>
      <c r="X124" s="567"/>
      <c r="Y124" s="276"/>
      <c r="Z124" s="437" t="s">
        <v>429</v>
      </c>
    </row>
    <row r="125" spans="1:26" s="437" customFormat="1" ht="15.75" x14ac:dyDescent="0.25">
      <c r="A125" s="592" t="s">
        <v>156</v>
      </c>
      <c r="B125" s="595" t="s">
        <v>353</v>
      </c>
      <c r="C125" s="584" t="s">
        <v>370</v>
      </c>
      <c r="D125" s="585"/>
      <c r="E125" s="140">
        <f>(2*155000000)/1000000</f>
        <v>310</v>
      </c>
      <c r="F125" s="566">
        <f t="shared" si="86"/>
        <v>310</v>
      </c>
      <c r="G125" s="148">
        <v>155</v>
      </c>
      <c r="H125" s="566"/>
      <c r="I125" s="566"/>
      <c r="J125" s="148">
        <v>155</v>
      </c>
      <c r="K125" s="566"/>
      <c r="L125" s="566"/>
      <c r="M125" s="566"/>
      <c r="N125" s="566"/>
      <c r="O125" s="566"/>
      <c r="P125" s="566"/>
      <c r="Q125" s="566"/>
      <c r="R125" s="566"/>
      <c r="S125" s="566"/>
      <c r="T125" s="566"/>
      <c r="U125" s="566"/>
      <c r="V125" s="567">
        <f t="shared" si="71"/>
        <v>100</v>
      </c>
      <c r="W125" s="766"/>
      <c r="X125" s="567"/>
      <c r="Y125" s="276"/>
      <c r="Z125" s="437" t="s">
        <v>429</v>
      </c>
    </row>
    <row r="126" spans="1:26" s="438" customFormat="1" ht="33.75" customHeight="1" x14ac:dyDescent="0.25">
      <c r="A126" s="1008" t="s">
        <v>179</v>
      </c>
      <c r="B126" s="554" t="s">
        <v>175</v>
      </c>
      <c r="C126" s="582"/>
      <c r="D126" s="556"/>
      <c r="E126" s="557">
        <f t="shared" ref="E126:U126" si="87">SUM(E127:E135)</f>
        <v>270</v>
      </c>
      <c r="F126" s="557">
        <f t="shared" si="87"/>
        <v>138.72499999999999</v>
      </c>
      <c r="G126" s="557">
        <f t="shared" si="87"/>
        <v>0</v>
      </c>
      <c r="H126" s="557">
        <f t="shared" si="87"/>
        <v>0</v>
      </c>
      <c r="I126" s="557">
        <f t="shared" si="87"/>
        <v>0</v>
      </c>
      <c r="J126" s="557">
        <f>SUM(J127:J135)</f>
        <v>59.965000000000003</v>
      </c>
      <c r="K126" s="557">
        <f>SUM(K127:K135)</f>
        <v>0</v>
      </c>
      <c r="L126" s="557">
        <f>SUM(L127:L135)</f>
        <v>0</v>
      </c>
      <c r="M126" s="557">
        <f t="shared" ref="M126:O126" si="88">SUM(M127:M135)</f>
        <v>12.16</v>
      </c>
      <c r="N126" s="557">
        <f t="shared" si="88"/>
        <v>0</v>
      </c>
      <c r="O126" s="557">
        <f t="shared" si="88"/>
        <v>0</v>
      </c>
      <c r="P126" s="557">
        <f t="shared" ref="P126:T126" si="89">SUM(P127:P135)</f>
        <v>40.387999999999998</v>
      </c>
      <c r="Q126" s="557">
        <f t="shared" si="89"/>
        <v>0</v>
      </c>
      <c r="R126" s="557">
        <f t="shared" si="89"/>
        <v>0</v>
      </c>
      <c r="S126" s="557">
        <f t="shared" si="89"/>
        <v>0</v>
      </c>
      <c r="T126" s="557">
        <f t="shared" si="89"/>
        <v>26.212</v>
      </c>
      <c r="U126" s="557">
        <f t="shared" si="87"/>
        <v>0</v>
      </c>
      <c r="V126" s="558">
        <f t="shared" si="71"/>
        <v>51.379629629629633</v>
      </c>
      <c r="W126" s="764"/>
      <c r="X126" s="567"/>
      <c r="Y126" s="568"/>
    </row>
    <row r="127" spans="1:26" s="438" customFormat="1" x14ac:dyDescent="0.25">
      <c r="A127" s="592" t="s">
        <v>156</v>
      </c>
      <c r="B127" s="564" t="s">
        <v>176</v>
      </c>
      <c r="C127" s="560" t="s">
        <v>445</v>
      </c>
      <c r="D127" s="565">
        <v>1114604</v>
      </c>
      <c r="E127" s="140">
        <v>70</v>
      </c>
      <c r="F127" s="566">
        <f t="shared" si="86"/>
        <v>66.599999999999994</v>
      </c>
      <c r="G127" s="566"/>
      <c r="H127" s="566"/>
      <c r="I127" s="566"/>
      <c r="J127" s="566"/>
      <c r="K127" s="566"/>
      <c r="L127" s="566"/>
      <c r="M127" s="566"/>
      <c r="N127" s="566"/>
      <c r="O127" s="566"/>
      <c r="P127" s="566">
        <v>40.387999999999998</v>
      </c>
      <c r="Q127" s="566"/>
      <c r="R127" s="566"/>
      <c r="S127" s="566"/>
      <c r="T127" s="566">
        <v>26.212</v>
      </c>
      <c r="U127" s="566"/>
      <c r="V127" s="567">
        <f t="shared" si="71"/>
        <v>95.142857142857139</v>
      </c>
      <c r="W127" s="764"/>
      <c r="X127" s="567"/>
      <c r="Y127" s="568"/>
    </row>
    <row r="128" spans="1:26" s="438" customFormat="1" ht="20.25" customHeight="1" x14ac:dyDescent="0.25">
      <c r="A128" s="592" t="s">
        <v>156</v>
      </c>
      <c r="B128" s="564" t="s">
        <v>177</v>
      </c>
      <c r="C128" s="560" t="s">
        <v>442</v>
      </c>
      <c r="D128" s="565">
        <v>1030236</v>
      </c>
      <c r="E128" s="140">
        <v>60</v>
      </c>
      <c r="F128" s="566">
        <f t="shared" si="86"/>
        <v>0</v>
      </c>
      <c r="G128" s="566"/>
      <c r="H128" s="566"/>
      <c r="I128" s="566"/>
      <c r="J128" s="566"/>
      <c r="K128" s="566"/>
      <c r="L128" s="566"/>
      <c r="M128" s="566"/>
      <c r="N128" s="566"/>
      <c r="O128" s="566"/>
      <c r="P128" s="566"/>
      <c r="Q128" s="566"/>
      <c r="R128" s="566"/>
      <c r="S128" s="566"/>
      <c r="T128" s="566"/>
      <c r="U128" s="566"/>
      <c r="V128" s="567">
        <f t="shared" si="71"/>
        <v>0</v>
      </c>
      <c r="W128" s="764" t="s">
        <v>508</v>
      </c>
      <c r="X128" s="567"/>
      <c r="Y128" s="593" t="s">
        <v>436</v>
      </c>
    </row>
    <row r="129" spans="1:28" s="438" customFormat="1" ht="20.25" customHeight="1" x14ac:dyDescent="0.25">
      <c r="A129" s="592" t="s">
        <v>156</v>
      </c>
      <c r="B129" s="564" t="s">
        <v>178</v>
      </c>
      <c r="C129" s="560" t="s">
        <v>441</v>
      </c>
      <c r="D129" s="565">
        <v>1114612</v>
      </c>
      <c r="E129" s="140">
        <v>60</v>
      </c>
      <c r="F129" s="566">
        <f t="shared" si="86"/>
        <v>59.965000000000003</v>
      </c>
      <c r="G129" s="566"/>
      <c r="H129" s="566"/>
      <c r="I129" s="566"/>
      <c r="J129" s="566">
        <v>59.965000000000003</v>
      </c>
      <c r="K129" s="566"/>
      <c r="L129" s="566"/>
      <c r="M129" s="566"/>
      <c r="N129" s="566"/>
      <c r="O129" s="566"/>
      <c r="P129" s="566"/>
      <c r="Q129" s="566"/>
      <c r="R129" s="566"/>
      <c r="S129" s="566"/>
      <c r="T129" s="566"/>
      <c r="U129" s="566"/>
      <c r="V129" s="567">
        <f t="shared" si="71"/>
        <v>99.941666666666677</v>
      </c>
      <c r="W129" s="764"/>
      <c r="X129" s="567"/>
      <c r="Y129" s="593" t="s">
        <v>436</v>
      </c>
      <c r="Z129" s="702">
        <f>+E129+E110</f>
        <v>73.5</v>
      </c>
      <c r="AA129" s="702">
        <f>+F129+F110</f>
        <v>73.465000000000003</v>
      </c>
      <c r="AB129" s="438">
        <f>+AA129/Z129*100</f>
        <v>99.952380952380963</v>
      </c>
    </row>
    <row r="130" spans="1:28" s="437" customFormat="1" x14ac:dyDescent="0.25">
      <c r="A130" s="592" t="s">
        <v>156</v>
      </c>
      <c r="B130" s="595" t="s">
        <v>337</v>
      </c>
      <c r="C130" s="584" t="s">
        <v>368</v>
      </c>
      <c r="D130" s="585"/>
      <c r="E130" s="140">
        <v>10</v>
      </c>
      <c r="F130" s="566">
        <f t="shared" si="86"/>
        <v>0</v>
      </c>
      <c r="G130" s="566"/>
      <c r="H130" s="566"/>
      <c r="I130" s="566"/>
      <c r="J130" s="566"/>
      <c r="K130" s="566"/>
      <c r="L130" s="566"/>
      <c r="M130" s="566"/>
      <c r="N130" s="566"/>
      <c r="O130" s="566"/>
      <c r="P130" s="566"/>
      <c r="Q130" s="566"/>
      <c r="R130" s="566"/>
      <c r="S130" s="566"/>
      <c r="T130" s="566"/>
      <c r="U130" s="566"/>
      <c r="V130" s="567">
        <f t="shared" si="71"/>
        <v>0</v>
      </c>
      <c r="W130" s="764" t="s">
        <v>680</v>
      </c>
      <c r="X130" s="567"/>
      <c r="Y130" s="276"/>
      <c r="Z130" s="437" t="s">
        <v>446</v>
      </c>
    </row>
    <row r="131" spans="1:28" s="437" customFormat="1" x14ac:dyDescent="0.25">
      <c r="A131" s="592" t="s">
        <v>156</v>
      </c>
      <c r="B131" s="595" t="s">
        <v>391</v>
      </c>
      <c r="C131" s="584" t="s">
        <v>376</v>
      </c>
      <c r="D131" s="585"/>
      <c r="E131" s="140">
        <v>10</v>
      </c>
      <c r="F131" s="566">
        <f t="shared" si="86"/>
        <v>0</v>
      </c>
      <c r="G131" s="566"/>
      <c r="H131" s="566"/>
      <c r="I131" s="566"/>
      <c r="J131" s="566"/>
      <c r="K131" s="566"/>
      <c r="L131" s="566"/>
      <c r="M131" s="566"/>
      <c r="N131" s="566"/>
      <c r="O131" s="566"/>
      <c r="P131" s="566"/>
      <c r="Q131" s="566"/>
      <c r="R131" s="566"/>
      <c r="S131" s="566"/>
      <c r="T131" s="566"/>
      <c r="U131" s="566"/>
      <c r="V131" s="567">
        <f t="shared" si="71"/>
        <v>0</v>
      </c>
      <c r="W131" s="764" t="s">
        <v>680</v>
      </c>
      <c r="X131" s="567"/>
      <c r="Y131" s="276"/>
      <c r="Z131" s="437" t="s">
        <v>446</v>
      </c>
    </row>
    <row r="132" spans="1:28" s="437" customFormat="1" x14ac:dyDescent="0.25">
      <c r="A132" s="592" t="s">
        <v>156</v>
      </c>
      <c r="B132" s="595" t="s">
        <v>344</v>
      </c>
      <c r="C132" s="584" t="s">
        <v>369</v>
      </c>
      <c r="D132" s="585"/>
      <c r="E132" s="140">
        <v>10</v>
      </c>
      <c r="F132" s="566">
        <f t="shared" si="86"/>
        <v>0</v>
      </c>
      <c r="G132" s="566"/>
      <c r="H132" s="566"/>
      <c r="I132" s="566"/>
      <c r="J132" s="566"/>
      <c r="K132" s="566"/>
      <c r="L132" s="566"/>
      <c r="M132" s="566"/>
      <c r="N132" s="566"/>
      <c r="O132" s="566"/>
      <c r="P132" s="566"/>
      <c r="Q132" s="566"/>
      <c r="R132" s="566"/>
      <c r="S132" s="566"/>
      <c r="T132" s="566"/>
      <c r="U132" s="566"/>
      <c r="V132" s="567">
        <f t="shared" si="71"/>
        <v>0</v>
      </c>
      <c r="W132" s="764" t="s">
        <v>525</v>
      </c>
      <c r="X132" s="567"/>
      <c r="Y132" s="276"/>
      <c r="Z132" s="437" t="s">
        <v>446</v>
      </c>
    </row>
    <row r="133" spans="1:28" s="437" customFormat="1" x14ac:dyDescent="0.25">
      <c r="A133" s="592" t="s">
        <v>156</v>
      </c>
      <c r="B133" s="595" t="s">
        <v>350</v>
      </c>
      <c r="C133" s="584" t="s">
        <v>388</v>
      </c>
      <c r="D133" s="585"/>
      <c r="E133" s="140">
        <v>10</v>
      </c>
      <c r="F133" s="566">
        <f t="shared" si="86"/>
        <v>0</v>
      </c>
      <c r="G133" s="566"/>
      <c r="H133" s="566"/>
      <c r="I133" s="566"/>
      <c r="J133" s="566"/>
      <c r="K133" s="566"/>
      <c r="L133" s="566"/>
      <c r="M133" s="566"/>
      <c r="N133" s="566"/>
      <c r="O133" s="566"/>
      <c r="P133" s="566"/>
      <c r="Q133" s="566"/>
      <c r="R133" s="566"/>
      <c r="S133" s="566"/>
      <c r="T133" s="566"/>
      <c r="U133" s="566"/>
      <c r="V133" s="567">
        <f t="shared" si="71"/>
        <v>0</v>
      </c>
      <c r="W133" s="764" t="s">
        <v>525</v>
      </c>
      <c r="X133" s="567"/>
      <c r="Y133" s="276"/>
      <c r="Z133" s="437" t="s">
        <v>446</v>
      </c>
    </row>
    <row r="134" spans="1:28" s="437" customFormat="1" x14ac:dyDescent="0.25">
      <c r="A134" s="592" t="s">
        <v>156</v>
      </c>
      <c r="B134" s="595" t="s">
        <v>393</v>
      </c>
      <c r="C134" s="584" t="s">
        <v>371</v>
      </c>
      <c r="D134" s="585"/>
      <c r="E134" s="140">
        <v>20</v>
      </c>
      <c r="F134" s="566">
        <f t="shared" si="86"/>
        <v>12.16</v>
      </c>
      <c r="G134" s="566"/>
      <c r="H134" s="566"/>
      <c r="I134" s="566"/>
      <c r="J134" s="566"/>
      <c r="K134" s="566"/>
      <c r="L134" s="566"/>
      <c r="M134" s="566">
        <v>12.16</v>
      </c>
      <c r="N134" s="566"/>
      <c r="O134" s="566"/>
      <c r="P134" s="566"/>
      <c r="Q134" s="566"/>
      <c r="R134" s="566"/>
      <c r="S134" s="566"/>
      <c r="T134" s="566"/>
      <c r="U134" s="566"/>
      <c r="V134" s="567">
        <f t="shared" si="71"/>
        <v>60.8</v>
      </c>
      <c r="W134" s="764"/>
      <c r="X134" s="567"/>
      <c r="Y134" s="276"/>
      <c r="Z134" s="437" t="s">
        <v>446</v>
      </c>
    </row>
    <row r="135" spans="1:28" s="437" customFormat="1" x14ac:dyDescent="0.25">
      <c r="A135" s="592" t="s">
        <v>156</v>
      </c>
      <c r="B135" s="595" t="s">
        <v>353</v>
      </c>
      <c r="C135" s="584" t="s">
        <v>370</v>
      </c>
      <c r="D135" s="585"/>
      <c r="E135" s="140">
        <v>20</v>
      </c>
      <c r="F135" s="566">
        <f t="shared" si="86"/>
        <v>0</v>
      </c>
      <c r="G135" s="566"/>
      <c r="H135" s="566"/>
      <c r="I135" s="566"/>
      <c r="J135" s="566"/>
      <c r="K135" s="566"/>
      <c r="L135" s="566"/>
      <c r="M135" s="566"/>
      <c r="N135" s="566"/>
      <c r="O135" s="566"/>
      <c r="P135" s="566"/>
      <c r="Q135" s="566"/>
      <c r="R135" s="566"/>
      <c r="S135" s="566"/>
      <c r="T135" s="566"/>
      <c r="U135" s="566"/>
      <c r="V135" s="567">
        <f t="shared" si="71"/>
        <v>0</v>
      </c>
      <c r="W135" s="764" t="s">
        <v>508</v>
      </c>
      <c r="X135" s="567"/>
      <c r="Y135" s="276"/>
      <c r="Z135" s="437" t="s">
        <v>446</v>
      </c>
    </row>
    <row r="136" spans="1:28" s="438" customFormat="1" x14ac:dyDescent="0.25">
      <c r="A136" s="1008" t="s">
        <v>181</v>
      </c>
      <c r="B136" s="594" t="s">
        <v>180</v>
      </c>
      <c r="C136" s="582"/>
      <c r="D136" s="556"/>
      <c r="E136" s="557">
        <f>E137</f>
        <v>0</v>
      </c>
      <c r="F136" s="566">
        <f t="shared" si="86"/>
        <v>0</v>
      </c>
      <c r="G136" s="566"/>
      <c r="H136" s="566"/>
      <c r="I136" s="566"/>
      <c r="J136" s="566"/>
      <c r="K136" s="566"/>
      <c r="L136" s="566"/>
      <c r="M136" s="566"/>
      <c r="N136" s="566"/>
      <c r="O136" s="566"/>
      <c r="P136" s="566"/>
      <c r="Q136" s="566"/>
      <c r="R136" s="566"/>
      <c r="S136" s="566"/>
      <c r="T136" s="566"/>
      <c r="U136" s="566"/>
      <c r="V136" s="567"/>
      <c r="W136" s="764"/>
      <c r="X136" s="567"/>
      <c r="Y136" s="568"/>
    </row>
    <row r="137" spans="1:28" s="438" customFormat="1" x14ac:dyDescent="0.25">
      <c r="A137" s="592" t="s">
        <v>156</v>
      </c>
      <c r="B137" s="586"/>
      <c r="C137" s="587"/>
      <c r="D137" s="565"/>
      <c r="E137" s="566"/>
      <c r="F137" s="566">
        <f t="shared" si="86"/>
        <v>0</v>
      </c>
      <c r="G137" s="566"/>
      <c r="H137" s="566"/>
      <c r="I137" s="566"/>
      <c r="J137" s="566"/>
      <c r="K137" s="566"/>
      <c r="L137" s="566"/>
      <c r="M137" s="566"/>
      <c r="N137" s="566"/>
      <c r="O137" s="566"/>
      <c r="P137" s="566"/>
      <c r="Q137" s="566"/>
      <c r="R137" s="566"/>
      <c r="S137" s="566"/>
      <c r="T137" s="566"/>
      <c r="U137" s="566"/>
      <c r="V137" s="567"/>
      <c r="W137" s="764"/>
      <c r="X137" s="567"/>
      <c r="Y137" s="568"/>
    </row>
    <row r="138" spans="1:28" s="438" customFormat="1" ht="28.5" x14ac:dyDescent="0.25">
      <c r="A138" s="1008" t="s">
        <v>183</v>
      </c>
      <c r="B138" s="594" t="s">
        <v>182</v>
      </c>
      <c r="C138" s="582"/>
      <c r="D138" s="556"/>
      <c r="E138" s="557">
        <f t="shared" ref="E138:U138" si="90">SUM(E139:E145)</f>
        <v>3970.5999999999995</v>
      </c>
      <c r="F138" s="557">
        <f t="shared" si="90"/>
        <v>2044</v>
      </c>
      <c r="G138" s="557">
        <f t="shared" si="90"/>
        <v>0</v>
      </c>
      <c r="H138" s="557">
        <f t="shared" si="90"/>
        <v>0</v>
      </c>
      <c r="I138" s="557">
        <f t="shared" si="90"/>
        <v>217.2</v>
      </c>
      <c r="J138" s="557">
        <f>SUM(J139:J145)</f>
        <v>434.4</v>
      </c>
      <c r="K138" s="557">
        <f>SUM(K139:K145)</f>
        <v>958</v>
      </c>
      <c r="L138" s="557">
        <f>SUM(L139:L145)</f>
        <v>0</v>
      </c>
      <c r="M138" s="557">
        <f t="shared" ref="M138:O138" si="91">SUM(M139:M145)</f>
        <v>0</v>
      </c>
      <c r="N138" s="557">
        <f t="shared" si="91"/>
        <v>0</v>
      </c>
      <c r="O138" s="557">
        <f t="shared" si="91"/>
        <v>0</v>
      </c>
      <c r="P138" s="557">
        <f t="shared" ref="P138" si="92">SUM(P139:P145)</f>
        <v>434.4</v>
      </c>
      <c r="Q138" s="557">
        <f t="shared" ref="Q138" si="93">SUM(Q139:Q145)</f>
        <v>0</v>
      </c>
      <c r="R138" s="557">
        <f t="shared" ref="R138" si="94">SUM(R139:R145)</f>
        <v>0</v>
      </c>
      <c r="S138" s="557">
        <f t="shared" ref="S138" si="95">SUM(S139:S145)</f>
        <v>0</v>
      </c>
      <c r="T138" s="557">
        <f t="shared" ref="T138" si="96">SUM(T139:T145)</f>
        <v>0</v>
      </c>
      <c r="U138" s="557">
        <f t="shared" si="90"/>
        <v>0</v>
      </c>
      <c r="V138" s="558">
        <f t="shared" ref="V138:V174" si="97">+F138/E138*100</f>
        <v>51.47836599002671</v>
      </c>
      <c r="W138" s="764"/>
      <c r="X138" s="567"/>
      <c r="Y138" s="568"/>
    </row>
    <row r="139" spans="1:28" s="438" customFormat="1" x14ac:dyDescent="0.25">
      <c r="A139" s="563" t="s">
        <v>156</v>
      </c>
      <c r="B139" s="564" t="s">
        <v>447</v>
      </c>
      <c r="C139" s="510" t="s">
        <v>448</v>
      </c>
      <c r="D139" s="565">
        <v>1114605</v>
      </c>
      <c r="E139" s="140">
        <v>2233</v>
      </c>
      <c r="F139" s="566">
        <f t="shared" si="86"/>
        <v>958</v>
      </c>
      <c r="G139" s="566"/>
      <c r="H139" s="566"/>
      <c r="I139" s="566"/>
      <c r="J139" s="566"/>
      <c r="K139" s="566">
        <v>958</v>
      </c>
      <c r="L139" s="566"/>
      <c r="M139" s="566"/>
      <c r="N139" s="566"/>
      <c r="O139" s="566"/>
      <c r="P139" s="566"/>
      <c r="Q139" s="566"/>
      <c r="R139" s="566"/>
      <c r="S139" s="566"/>
      <c r="T139" s="566"/>
      <c r="U139" s="566"/>
      <c r="V139" s="567">
        <f t="shared" si="97"/>
        <v>42.901925660546354</v>
      </c>
      <c r="W139" s="764"/>
      <c r="X139" s="567"/>
      <c r="Y139" s="568"/>
    </row>
    <row r="140" spans="1:28" s="437" customFormat="1" x14ac:dyDescent="0.25">
      <c r="A140" s="563" t="s">
        <v>156</v>
      </c>
      <c r="B140" s="595" t="s">
        <v>337</v>
      </c>
      <c r="C140" s="584" t="s">
        <v>368</v>
      </c>
      <c r="D140" s="585"/>
      <c r="E140" s="140">
        <v>217.2</v>
      </c>
      <c r="F140" s="566">
        <f t="shared" si="86"/>
        <v>217.2</v>
      </c>
      <c r="G140" s="566"/>
      <c r="H140" s="566"/>
      <c r="I140" s="140">
        <v>217.2</v>
      </c>
      <c r="J140" s="566"/>
      <c r="K140" s="566"/>
      <c r="L140" s="566"/>
      <c r="M140" s="566"/>
      <c r="N140" s="566"/>
      <c r="O140" s="566"/>
      <c r="P140" s="566"/>
      <c r="Q140" s="566"/>
      <c r="R140" s="566"/>
      <c r="S140" s="566"/>
      <c r="T140" s="566"/>
      <c r="U140" s="566"/>
      <c r="V140" s="567">
        <f t="shared" si="97"/>
        <v>100</v>
      </c>
      <c r="W140" s="764"/>
      <c r="X140" s="567"/>
      <c r="Y140" s="276"/>
      <c r="Z140" s="437" t="s">
        <v>446</v>
      </c>
    </row>
    <row r="141" spans="1:28" s="437" customFormat="1" x14ac:dyDescent="0.25">
      <c r="A141" s="563" t="s">
        <v>156</v>
      </c>
      <c r="B141" s="595" t="s">
        <v>391</v>
      </c>
      <c r="C141" s="584" t="s">
        <v>376</v>
      </c>
      <c r="D141" s="585"/>
      <c r="E141" s="140">
        <v>217.2</v>
      </c>
      <c r="F141" s="566">
        <f t="shared" si="86"/>
        <v>0</v>
      </c>
      <c r="G141" s="566"/>
      <c r="H141" s="566"/>
      <c r="I141" s="566"/>
      <c r="J141" s="566"/>
      <c r="K141" s="566"/>
      <c r="L141" s="566"/>
      <c r="M141" s="566"/>
      <c r="N141" s="566"/>
      <c r="O141" s="566"/>
      <c r="P141" s="566"/>
      <c r="Q141" s="566"/>
      <c r="R141" s="566"/>
      <c r="S141" s="566"/>
      <c r="T141" s="566"/>
      <c r="U141" s="566"/>
      <c r="V141" s="567">
        <f t="shared" si="97"/>
        <v>0</v>
      </c>
      <c r="W141" s="764" t="s">
        <v>517</v>
      </c>
      <c r="X141" s="567"/>
      <c r="Y141" s="276"/>
      <c r="Z141" s="437" t="s">
        <v>446</v>
      </c>
    </row>
    <row r="142" spans="1:28" s="437" customFormat="1" x14ac:dyDescent="0.25">
      <c r="A142" s="563" t="s">
        <v>156</v>
      </c>
      <c r="B142" s="595" t="s">
        <v>344</v>
      </c>
      <c r="C142" s="584" t="s">
        <v>369</v>
      </c>
      <c r="D142" s="585"/>
      <c r="E142" s="140">
        <v>217.2</v>
      </c>
      <c r="F142" s="566">
        <f t="shared" si="86"/>
        <v>0</v>
      </c>
      <c r="G142" s="566"/>
      <c r="H142" s="566"/>
      <c r="I142" s="566"/>
      <c r="J142" s="566"/>
      <c r="K142" s="566"/>
      <c r="L142" s="566"/>
      <c r="M142" s="566"/>
      <c r="N142" s="566"/>
      <c r="O142" s="566"/>
      <c r="P142" s="566"/>
      <c r="Q142" s="566"/>
      <c r="R142" s="566"/>
      <c r="S142" s="566"/>
      <c r="T142" s="566"/>
      <c r="U142" s="566"/>
      <c r="V142" s="567">
        <f t="shared" si="97"/>
        <v>0</v>
      </c>
      <c r="W142" s="764" t="s">
        <v>519</v>
      </c>
      <c r="X142" s="567"/>
      <c r="Y142" s="276"/>
      <c r="Z142" s="437" t="s">
        <v>446</v>
      </c>
    </row>
    <row r="143" spans="1:28" s="437" customFormat="1" ht="15.75" x14ac:dyDescent="0.25">
      <c r="A143" s="563" t="s">
        <v>156</v>
      </c>
      <c r="B143" s="595" t="s">
        <v>350</v>
      </c>
      <c r="C143" s="584" t="s">
        <v>388</v>
      </c>
      <c r="D143" s="585"/>
      <c r="E143" s="140">
        <v>217.2</v>
      </c>
      <c r="F143" s="566">
        <f t="shared" si="86"/>
        <v>0</v>
      </c>
      <c r="G143" s="566"/>
      <c r="H143" s="566"/>
      <c r="I143" s="566"/>
      <c r="J143" s="566"/>
      <c r="K143" s="566"/>
      <c r="L143" s="566"/>
      <c r="M143" s="566"/>
      <c r="N143" s="566"/>
      <c r="O143" s="566"/>
      <c r="P143" s="566"/>
      <c r="Q143" s="566"/>
      <c r="R143" s="566"/>
      <c r="S143" s="566"/>
      <c r="T143" s="566"/>
      <c r="U143" s="566"/>
      <c r="V143" s="567">
        <f t="shared" si="97"/>
        <v>0</v>
      </c>
      <c r="W143" s="768" t="s">
        <v>514</v>
      </c>
      <c r="X143" s="567"/>
      <c r="Y143" s="276"/>
      <c r="Z143" s="437" t="s">
        <v>446</v>
      </c>
    </row>
    <row r="144" spans="1:28" s="437" customFormat="1" ht="15.75" x14ac:dyDescent="0.25">
      <c r="A144" s="563" t="s">
        <v>156</v>
      </c>
      <c r="B144" s="595" t="s">
        <v>393</v>
      </c>
      <c r="C144" s="584" t="s">
        <v>371</v>
      </c>
      <c r="D144" s="585"/>
      <c r="E144" s="140">
        <f>(2*217200000)/1000000</f>
        <v>434.4</v>
      </c>
      <c r="F144" s="566">
        <f t="shared" si="86"/>
        <v>434.4</v>
      </c>
      <c r="G144" s="566"/>
      <c r="H144" s="566"/>
      <c r="I144" s="566"/>
      <c r="J144" s="566"/>
      <c r="K144" s="566"/>
      <c r="L144" s="566"/>
      <c r="M144" s="566"/>
      <c r="N144" s="566"/>
      <c r="O144" s="566"/>
      <c r="P144" s="140">
        <f>(2*217200000)/1000000</f>
        <v>434.4</v>
      </c>
      <c r="Q144" s="566"/>
      <c r="R144" s="566"/>
      <c r="S144" s="566"/>
      <c r="T144" s="566"/>
      <c r="U144" s="566"/>
      <c r="V144" s="567">
        <f t="shared" si="97"/>
        <v>100</v>
      </c>
      <c r="W144" s="768" t="s">
        <v>514</v>
      </c>
      <c r="X144" s="567"/>
      <c r="Y144" s="276"/>
      <c r="Z144" s="437" t="s">
        <v>446</v>
      </c>
    </row>
    <row r="145" spans="1:26" s="437" customFormat="1" ht="15.75" x14ac:dyDescent="0.25">
      <c r="A145" s="563" t="s">
        <v>156</v>
      </c>
      <c r="B145" s="595" t="s">
        <v>353</v>
      </c>
      <c r="C145" s="584" t="s">
        <v>370</v>
      </c>
      <c r="D145" s="585"/>
      <c r="E145" s="140">
        <f>(2*217200000)/1000000</f>
        <v>434.4</v>
      </c>
      <c r="F145" s="566">
        <f t="shared" si="86"/>
        <v>434.4</v>
      </c>
      <c r="G145" s="566"/>
      <c r="H145" s="566"/>
      <c r="I145" s="566"/>
      <c r="J145" s="140">
        <f>(2*217200000)/1000000</f>
        <v>434.4</v>
      </c>
      <c r="K145" s="566"/>
      <c r="L145" s="566"/>
      <c r="M145" s="566"/>
      <c r="N145" s="566"/>
      <c r="O145" s="566"/>
      <c r="P145" s="566"/>
      <c r="Q145" s="566"/>
      <c r="R145" s="566"/>
      <c r="S145" s="566"/>
      <c r="T145" s="566"/>
      <c r="U145" s="566"/>
      <c r="V145" s="567">
        <f t="shared" si="97"/>
        <v>100</v>
      </c>
      <c r="W145" s="768"/>
      <c r="X145" s="567"/>
      <c r="Y145" s="276"/>
      <c r="Z145" s="437" t="s">
        <v>446</v>
      </c>
    </row>
    <row r="146" spans="1:26" s="438" customFormat="1" x14ac:dyDescent="0.25">
      <c r="A146" s="1008" t="s">
        <v>185</v>
      </c>
      <c r="B146" s="594" t="s">
        <v>184</v>
      </c>
      <c r="C146" s="582"/>
      <c r="D146" s="556"/>
      <c r="E146" s="557">
        <f t="shared" ref="E146:U146" si="98">SUM(E147:E166)</f>
        <v>270</v>
      </c>
      <c r="F146" s="557">
        <f t="shared" si="98"/>
        <v>4.96</v>
      </c>
      <c r="G146" s="557">
        <f t="shared" si="98"/>
        <v>0</v>
      </c>
      <c r="H146" s="557">
        <f t="shared" si="98"/>
        <v>0</v>
      </c>
      <c r="I146" s="557">
        <f t="shared" si="98"/>
        <v>0</v>
      </c>
      <c r="J146" s="557">
        <f>SUM(J147:J166)</f>
        <v>0</v>
      </c>
      <c r="K146" s="557">
        <f>SUM(K147:K166)</f>
        <v>0</v>
      </c>
      <c r="L146" s="557">
        <f>SUM(L147:L166)</f>
        <v>0</v>
      </c>
      <c r="M146" s="557">
        <f t="shared" ref="M146:O146" si="99">SUM(M147:M166)</f>
        <v>0</v>
      </c>
      <c r="N146" s="557">
        <f t="shared" si="99"/>
        <v>0</v>
      </c>
      <c r="O146" s="557">
        <f t="shared" si="99"/>
        <v>0</v>
      </c>
      <c r="P146" s="557">
        <f t="shared" ref="P146:T146" si="100">SUM(P147:P166)</f>
        <v>0</v>
      </c>
      <c r="Q146" s="557">
        <f t="shared" si="100"/>
        <v>0</v>
      </c>
      <c r="R146" s="557">
        <f t="shared" si="100"/>
        <v>0</v>
      </c>
      <c r="S146" s="557">
        <f t="shared" si="100"/>
        <v>0</v>
      </c>
      <c r="T146" s="557">
        <f t="shared" si="100"/>
        <v>4.96</v>
      </c>
      <c r="U146" s="557">
        <f t="shared" si="98"/>
        <v>0</v>
      </c>
      <c r="V146" s="567">
        <f t="shared" si="97"/>
        <v>1.837037037037037</v>
      </c>
      <c r="W146" s="764"/>
      <c r="X146" s="567"/>
      <c r="Y146" s="568"/>
    </row>
    <row r="147" spans="1:26" s="438" customFormat="1" x14ac:dyDescent="0.25">
      <c r="A147" s="563" t="s">
        <v>156</v>
      </c>
      <c r="B147" s="597" t="s">
        <v>140</v>
      </c>
      <c r="C147" s="510" t="s">
        <v>140</v>
      </c>
      <c r="D147" s="565">
        <v>1037894</v>
      </c>
      <c r="E147" s="140">
        <v>10</v>
      </c>
      <c r="F147" s="566">
        <f t="shared" si="86"/>
        <v>0</v>
      </c>
      <c r="G147" s="566"/>
      <c r="H147" s="566"/>
      <c r="I147" s="566"/>
      <c r="J147" s="566"/>
      <c r="K147" s="566"/>
      <c r="L147" s="566"/>
      <c r="M147" s="566"/>
      <c r="N147" s="566"/>
      <c r="O147" s="566"/>
      <c r="P147" s="566"/>
      <c r="Q147" s="566"/>
      <c r="R147" s="566"/>
      <c r="S147" s="566"/>
      <c r="T147" s="566"/>
      <c r="U147" s="566"/>
      <c r="V147" s="567">
        <f t="shared" si="97"/>
        <v>0</v>
      </c>
      <c r="W147" s="764" t="s">
        <v>680</v>
      </c>
      <c r="X147" s="567"/>
      <c r="Y147" s="568"/>
    </row>
    <row r="148" spans="1:26" s="643" customFormat="1" x14ac:dyDescent="0.25">
      <c r="A148" s="637" t="s">
        <v>156</v>
      </c>
      <c r="B148" s="645" t="s">
        <v>141</v>
      </c>
      <c r="C148" s="635" t="s">
        <v>141</v>
      </c>
      <c r="D148" s="639">
        <v>1022551</v>
      </c>
      <c r="E148" s="148">
        <v>10</v>
      </c>
      <c r="F148" s="640">
        <f t="shared" si="86"/>
        <v>4.96</v>
      </c>
      <c r="G148" s="640"/>
      <c r="H148" s="640"/>
      <c r="I148" s="640"/>
      <c r="J148" s="640"/>
      <c r="K148" s="640"/>
      <c r="L148" s="640"/>
      <c r="M148" s="640"/>
      <c r="N148" s="640"/>
      <c r="O148" s="640"/>
      <c r="P148" s="640"/>
      <c r="Q148" s="640"/>
      <c r="R148" s="640"/>
      <c r="S148" s="640"/>
      <c r="T148" s="640">
        <v>4.96</v>
      </c>
      <c r="U148" s="640"/>
      <c r="V148" s="641">
        <f t="shared" si="97"/>
        <v>49.6</v>
      </c>
      <c r="W148" s="764" t="s">
        <v>594</v>
      </c>
      <c r="X148" s="641"/>
      <c r="Y148" s="642"/>
    </row>
    <row r="149" spans="1:26" s="438" customFormat="1" x14ac:dyDescent="0.25">
      <c r="A149" s="563" t="s">
        <v>156</v>
      </c>
      <c r="B149" s="564" t="s">
        <v>142</v>
      </c>
      <c r="C149" s="510" t="s">
        <v>142</v>
      </c>
      <c r="D149" s="565">
        <v>1071263</v>
      </c>
      <c r="E149" s="140">
        <v>10</v>
      </c>
      <c r="F149" s="566">
        <f t="shared" si="86"/>
        <v>0</v>
      </c>
      <c r="G149" s="566"/>
      <c r="H149" s="566"/>
      <c r="I149" s="566"/>
      <c r="J149" s="566"/>
      <c r="K149" s="566"/>
      <c r="L149" s="566"/>
      <c r="M149" s="566"/>
      <c r="N149" s="566"/>
      <c r="O149" s="566"/>
      <c r="P149" s="566"/>
      <c r="Q149" s="566"/>
      <c r="R149" s="566"/>
      <c r="S149" s="566"/>
      <c r="T149" s="566"/>
      <c r="U149" s="566"/>
      <c r="V149" s="567">
        <f t="shared" si="97"/>
        <v>0</v>
      </c>
      <c r="W149" s="764" t="s">
        <v>680</v>
      </c>
      <c r="X149" s="567"/>
      <c r="Y149" s="568"/>
    </row>
    <row r="150" spans="1:26" s="438" customFormat="1" x14ac:dyDescent="0.25">
      <c r="A150" s="563" t="s">
        <v>156</v>
      </c>
      <c r="B150" s="598" t="s">
        <v>425</v>
      </c>
      <c r="C150" s="587" t="s">
        <v>425</v>
      </c>
      <c r="D150" s="565">
        <v>1071255</v>
      </c>
      <c r="E150" s="140">
        <v>30</v>
      </c>
      <c r="F150" s="566">
        <f t="shared" si="86"/>
        <v>0</v>
      </c>
      <c r="G150" s="566"/>
      <c r="H150" s="566"/>
      <c r="I150" s="566"/>
      <c r="J150" s="566"/>
      <c r="K150" s="566"/>
      <c r="L150" s="566"/>
      <c r="M150" s="566"/>
      <c r="N150" s="566"/>
      <c r="O150" s="566"/>
      <c r="P150" s="566"/>
      <c r="Q150" s="566"/>
      <c r="R150" s="566"/>
      <c r="S150" s="566"/>
      <c r="T150" s="566"/>
      <c r="U150" s="566"/>
      <c r="V150" s="567">
        <f t="shared" si="97"/>
        <v>0</v>
      </c>
      <c r="W150" s="764" t="s">
        <v>519</v>
      </c>
      <c r="X150" s="567"/>
      <c r="Y150" s="568"/>
    </row>
    <row r="151" spans="1:26" s="438" customFormat="1" x14ac:dyDescent="0.25">
      <c r="A151" s="563" t="s">
        <v>156</v>
      </c>
      <c r="B151" s="597" t="s">
        <v>143</v>
      </c>
      <c r="C151" s="510" t="s">
        <v>143</v>
      </c>
      <c r="D151" s="565">
        <v>1038855</v>
      </c>
      <c r="E151" s="140">
        <v>10</v>
      </c>
      <c r="F151" s="566">
        <f t="shared" si="86"/>
        <v>0</v>
      </c>
      <c r="G151" s="566"/>
      <c r="H151" s="566"/>
      <c r="I151" s="566"/>
      <c r="J151" s="566"/>
      <c r="K151" s="566"/>
      <c r="L151" s="566"/>
      <c r="M151" s="566"/>
      <c r="N151" s="566"/>
      <c r="O151" s="566"/>
      <c r="P151" s="566"/>
      <c r="Q151" s="566"/>
      <c r="R151" s="566"/>
      <c r="S151" s="566"/>
      <c r="T151" s="566"/>
      <c r="U151" s="566"/>
      <c r="V151" s="567">
        <f t="shared" si="97"/>
        <v>0</v>
      </c>
      <c r="W151" s="764" t="s">
        <v>680</v>
      </c>
      <c r="X151" s="567"/>
      <c r="Y151" s="568"/>
    </row>
    <row r="152" spans="1:26" s="438" customFormat="1" x14ac:dyDescent="0.25">
      <c r="A152" s="563" t="s">
        <v>156</v>
      </c>
      <c r="B152" s="597" t="s">
        <v>144</v>
      </c>
      <c r="C152" s="510" t="s">
        <v>144</v>
      </c>
      <c r="D152" s="565">
        <v>1037893</v>
      </c>
      <c r="E152" s="140">
        <v>10</v>
      </c>
      <c r="F152" s="566">
        <f t="shared" si="86"/>
        <v>0</v>
      </c>
      <c r="G152" s="566"/>
      <c r="H152" s="566"/>
      <c r="I152" s="566"/>
      <c r="J152" s="566"/>
      <c r="K152" s="566"/>
      <c r="L152" s="566"/>
      <c r="M152" s="566"/>
      <c r="N152" s="566"/>
      <c r="O152" s="566"/>
      <c r="P152" s="566"/>
      <c r="Q152" s="566"/>
      <c r="R152" s="566"/>
      <c r="S152" s="566"/>
      <c r="T152" s="566"/>
      <c r="U152" s="566"/>
      <c r="V152" s="567">
        <f t="shared" si="97"/>
        <v>0</v>
      </c>
      <c r="W152" s="764" t="s">
        <v>680</v>
      </c>
      <c r="X152" s="567"/>
      <c r="Y152" s="568"/>
    </row>
    <row r="153" spans="1:26" s="438" customFormat="1" x14ac:dyDescent="0.25">
      <c r="A153" s="563" t="s">
        <v>156</v>
      </c>
      <c r="B153" s="597" t="s">
        <v>145</v>
      </c>
      <c r="C153" s="510" t="s">
        <v>145</v>
      </c>
      <c r="D153" s="565">
        <v>1037139</v>
      </c>
      <c r="E153" s="140">
        <v>10</v>
      </c>
      <c r="F153" s="566">
        <f t="shared" si="86"/>
        <v>0</v>
      </c>
      <c r="G153" s="566"/>
      <c r="H153" s="566"/>
      <c r="I153" s="566"/>
      <c r="J153" s="566"/>
      <c r="K153" s="566"/>
      <c r="L153" s="566"/>
      <c r="M153" s="566"/>
      <c r="N153" s="566"/>
      <c r="O153" s="566"/>
      <c r="P153" s="566"/>
      <c r="Q153" s="566"/>
      <c r="R153" s="566"/>
      <c r="S153" s="566"/>
      <c r="T153" s="566"/>
      <c r="U153" s="566"/>
      <c r="V153" s="567">
        <f t="shared" si="97"/>
        <v>0</v>
      </c>
      <c r="W153" s="764" t="s">
        <v>680</v>
      </c>
      <c r="X153" s="567"/>
      <c r="Y153" s="568"/>
    </row>
    <row r="154" spans="1:26" s="438" customFormat="1" x14ac:dyDescent="0.25">
      <c r="A154" s="563" t="s">
        <v>156</v>
      </c>
      <c r="B154" s="564" t="s">
        <v>146</v>
      </c>
      <c r="C154" s="510" t="s">
        <v>146</v>
      </c>
      <c r="D154" s="565">
        <v>1037897</v>
      </c>
      <c r="E154" s="140">
        <v>10</v>
      </c>
      <c r="F154" s="566">
        <f t="shared" si="86"/>
        <v>0</v>
      </c>
      <c r="G154" s="566"/>
      <c r="H154" s="566"/>
      <c r="I154" s="566"/>
      <c r="J154" s="566"/>
      <c r="K154" s="566"/>
      <c r="L154" s="566"/>
      <c r="M154" s="566"/>
      <c r="N154" s="566"/>
      <c r="O154" s="566"/>
      <c r="P154" s="566"/>
      <c r="Q154" s="566"/>
      <c r="R154" s="566"/>
      <c r="S154" s="566"/>
      <c r="T154" s="566"/>
      <c r="U154" s="566"/>
      <c r="V154" s="567">
        <f t="shared" si="97"/>
        <v>0</v>
      </c>
      <c r="W154" s="764" t="s">
        <v>508</v>
      </c>
      <c r="X154" s="567"/>
      <c r="Y154" s="568"/>
    </row>
    <row r="155" spans="1:26" s="438" customFormat="1" x14ac:dyDescent="0.25">
      <c r="A155" s="563" t="s">
        <v>156</v>
      </c>
      <c r="B155" s="597" t="s">
        <v>148</v>
      </c>
      <c r="C155" s="510" t="s">
        <v>148</v>
      </c>
      <c r="D155" s="565">
        <v>1071011</v>
      </c>
      <c r="E155" s="140">
        <v>20</v>
      </c>
      <c r="F155" s="566">
        <f t="shared" si="86"/>
        <v>0</v>
      </c>
      <c r="G155" s="566"/>
      <c r="H155" s="566"/>
      <c r="I155" s="566"/>
      <c r="J155" s="566"/>
      <c r="K155" s="566"/>
      <c r="L155" s="566"/>
      <c r="M155" s="566"/>
      <c r="N155" s="566"/>
      <c r="O155" s="566"/>
      <c r="P155" s="566"/>
      <c r="Q155" s="566"/>
      <c r="R155" s="566"/>
      <c r="S155" s="566"/>
      <c r="T155" s="566"/>
      <c r="U155" s="566"/>
      <c r="V155" s="567">
        <f t="shared" si="97"/>
        <v>0</v>
      </c>
      <c r="W155" s="764" t="s">
        <v>508</v>
      </c>
      <c r="X155" s="567"/>
      <c r="Y155" s="568"/>
    </row>
    <row r="156" spans="1:26" s="438" customFormat="1" x14ac:dyDescent="0.25">
      <c r="A156" s="563" t="s">
        <v>156</v>
      </c>
      <c r="B156" s="597" t="s">
        <v>149</v>
      </c>
      <c r="C156" s="510" t="s">
        <v>149</v>
      </c>
      <c r="D156" s="565">
        <v>1080671</v>
      </c>
      <c r="E156" s="140">
        <v>20</v>
      </c>
      <c r="F156" s="566">
        <f t="shared" si="86"/>
        <v>0</v>
      </c>
      <c r="G156" s="566"/>
      <c r="H156" s="566"/>
      <c r="I156" s="566"/>
      <c r="J156" s="566"/>
      <c r="K156" s="566"/>
      <c r="L156" s="566"/>
      <c r="M156" s="566"/>
      <c r="N156" s="566"/>
      <c r="O156" s="566"/>
      <c r="P156" s="566"/>
      <c r="Q156" s="566"/>
      <c r="R156" s="566"/>
      <c r="S156" s="566"/>
      <c r="T156" s="566"/>
      <c r="U156" s="566"/>
      <c r="V156" s="567">
        <f t="shared" si="97"/>
        <v>0</v>
      </c>
      <c r="W156" s="764" t="s">
        <v>680</v>
      </c>
      <c r="X156" s="567"/>
      <c r="Y156" s="568"/>
    </row>
    <row r="157" spans="1:26" s="438" customFormat="1" x14ac:dyDescent="0.25">
      <c r="A157" s="563" t="s">
        <v>156</v>
      </c>
      <c r="B157" s="564" t="s">
        <v>150</v>
      </c>
      <c r="C157" s="510" t="s">
        <v>150</v>
      </c>
      <c r="D157" s="565">
        <v>1038957</v>
      </c>
      <c r="E157" s="140">
        <v>10</v>
      </c>
      <c r="F157" s="566">
        <f t="shared" si="86"/>
        <v>0</v>
      </c>
      <c r="G157" s="566"/>
      <c r="H157" s="566"/>
      <c r="I157" s="566"/>
      <c r="J157" s="566"/>
      <c r="K157" s="566"/>
      <c r="L157" s="566"/>
      <c r="M157" s="566"/>
      <c r="N157" s="566"/>
      <c r="O157" s="566"/>
      <c r="P157" s="566"/>
      <c r="Q157" s="566"/>
      <c r="R157" s="566"/>
      <c r="S157" s="566"/>
      <c r="T157" s="566"/>
      <c r="U157" s="566"/>
      <c r="V157" s="567">
        <f t="shared" si="97"/>
        <v>0</v>
      </c>
      <c r="W157" s="764"/>
      <c r="X157" s="567"/>
      <c r="Y157" s="568"/>
    </row>
    <row r="158" spans="1:26" s="438" customFormat="1" x14ac:dyDescent="0.25">
      <c r="A158" s="563" t="s">
        <v>156</v>
      </c>
      <c r="B158" s="598" t="s">
        <v>151</v>
      </c>
      <c r="C158" s="587" t="s">
        <v>151</v>
      </c>
      <c r="D158" s="565">
        <v>1069683</v>
      </c>
      <c r="E158" s="140">
        <v>20</v>
      </c>
      <c r="F158" s="566">
        <f t="shared" si="86"/>
        <v>0</v>
      </c>
      <c r="G158" s="566"/>
      <c r="H158" s="566"/>
      <c r="I158" s="566"/>
      <c r="J158" s="566"/>
      <c r="K158" s="566"/>
      <c r="L158" s="566"/>
      <c r="M158" s="566"/>
      <c r="N158" s="566"/>
      <c r="O158" s="566"/>
      <c r="P158" s="566"/>
      <c r="Q158" s="566"/>
      <c r="R158" s="566"/>
      <c r="S158" s="566"/>
      <c r="T158" s="566"/>
      <c r="U158" s="566"/>
      <c r="V158" s="567">
        <f t="shared" si="97"/>
        <v>0</v>
      </c>
      <c r="W158" s="764" t="s">
        <v>680</v>
      </c>
      <c r="X158" s="567"/>
      <c r="Y158" s="568"/>
    </row>
    <row r="159" spans="1:26" s="438" customFormat="1" x14ac:dyDescent="0.25">
      <c r="A159" s="563" t="s">
        <v>156</v>
      </c>
      <c r="B159" s="597" t="s">
        <v>152</v>
      </c>
      <c r="C159" s="510" t="s">
        <v>152</v>
      </c>
      <c r="D159" s="565">
        <v>1071005</v>
      </c>
      <c r="E159" s="140">
        <v>10</v>
      </c>
      <c r="F159" s="566">
        <f t="shared" si="86"/>
        <v>0</v>
      </c>
      <c r="G159" s="566"/>
      <c r="H159" s="566"/>
      <c r="I159" s="566"/>
      <c r="J159" s="566"/>
      <c r="K159" s="566"/>
      <c r="L159" s="566"/>
      <c r="M159" s="566"/>
      <c r="N159" s="566"/>
      <c r="O159" s="566"/>
      <c r="P159" s="566"/>
      <c r="Q159" s="566"/>
      <c r="R159" s="566"/>
      <c r="S159" s="566"/>
      <c r="T159" s="566"/>
      <c r="U159" s="566"/>
      <c r="V159" s="567">
        <f t="shared" si="97"/>
        <v>0</v>
      </c>
      <c r="W159" s="764" t="s">
        <v>680</v>
      </c>
      <c r="X159" s="567"/>
      <c r="Y159" s="568"/>
    </row>
    <row r="160" spans="1:26" s="438" customFormat="1" x14ac:dyDescent="0.25">
      <c r="A160" s="563" t="s">
        <v>156</v>
      </c>
      <c r="B160" s="586" t="s">
        <v>426</v>
      </c>
      <c r="C160" s="587" t="s">
        <v>426</v>
      </c>
      <c r="D160" s="565">
        <v>1080673</v>
      </c>
      <c r="E160" s="140">
        <v>10</v>
      </c>
      <c r="F160" s="566">
        <f t="shared" si="86"/>
        <v>0</v>
      </c>
      <c r="G160" s="566"/>
      <c r="H160" s="566"/>
      <c r="I160" s="566"/>
      <c r="J160" s="566"/>
      <c r="K160" s="566"/>
      <c r="L160" s="566"/>
      <c r="M160" s="566"/>
      <c r="N160" s="566"/>
      <c r="O160" s="566"/>
      <c r="P160" s="566"/>
      <c r="Q160" s="566"/>
      <c r="R160" s="566"/>
      <c r="S160" s="566"/>
      <c r="T160" s="566"/>
      <c r="U160" s="566"/>
      <c r="V160" s="567">
        <f t="shared" si="97"/>
        <v>0</v>
      </c>
      <c r="W160" s="764" t="s">
        <v>508</v>
      </c>
      <c r="X160" s="567"/>
      <c r="Y160" s="568"/>
    </row>
    <row r="161" spans="1:26" s="437" customFormat="1" x14ac:dyDescent="0.25">
      <c r="A161" s="563" t="s">
        <v>156</v>
      </c>
      <c r="B161" s="595" t="s">
        <v>337</v>
      </c>
      <c r="C161" s="584" t="s">
        <v>368</v>
      </c>
      <c r="D161" s="585"/>
      <c r="E161" s="140">
        <v>10</v>
      </c>
      <c r="F161" s="566">
        <f t="shared" si="86"/>
        <v>0</v>
      </c>
      <c r="G161" s="566"/>
      <c r="H161" s="566"/>
      <c r="I161" s="566"/>
      <c r="J161" s="566"/>
      <c r="K161" s="566"/>
      <c r="L161" s="566"/>
      <c r="M161" s="566"/>
      <c r="N161" s="566"/>
      <c r="O161" s="566"/>
      <c r="P161" s="566"/>
      <c r="Q161" s="566"/>
      <c r="R161" s="566"/>
      <c r="S161" s="566"/>
      <c r="T161" s="566"/>
      <c r="U161" s="566"/>
      <c r="V161" s="567">
        <f t="shared" si="97"/>
        <v>0</v>
      </c>
      <c r="W161" s="764"/>
      <c r="X161" s="567"/>
      <c r="Y161" s="276"/>
      <c r="Z161" s="437" t="s">
        <v>449</v>
      </c>
    </row>
    <row r="162" spans="1:26" s="437" customFormat="1" x14ac:dyDescent="0.25">
      <c r="A162" s="563" t="s">
        <v>156</v>
      </c>
      <c r="B162" s="595" t="s">
        <v>391</v>
      </c>
      <c r="C162" s="584" t="s">
        <v>376</v>
      </c>
      <c r="D162" s="585"/>
      <c r="E162" s="140">
        <v>10</v>
      </c>
      <c r="F162" s="566">
        <f t="shared" si="86"/>
        <v>0</v>
      </c>
      <c r="G162" s="566"/>
      <c r="H162" s="566"/>
      <c r="I162" s="566"/>
      <c r="J162" s="566"/>
      <c r="K162" s="566"/>
      <c r="L162" s="566"/>
      <c r="M162" s="566"/>
      <c r="N162" s="566"/>
      <c r="O162" s="566"/>
      <c r="P162" s="566"/>
      <c r="Q162" s="566"/>
      <c r="R162" s="566"/>
      <c r="S162" s="566"/>
      <c r="T162" s="566"/>
      <c r="U162" s="566"/>
      <c r="V162" s="567">
        <f t="shared" si="97"/>
        <v>0</v>
      </c>
      <c r="W162" s="764" t="s">
        <v>680</v>
      </c>
      <c r="X162" s="567"/>
      <c r="Y162" s="276"/>
      <c r="Z162" s="437" t="s">
        <v>449</v>
      </c>
    </row>
    <row r="163" spans="1:26" s="437" customFormat="1" x14ac:dyDescent="0.25">
      <c r="A163" s="563" t="s">
        <v>156</v>
      </c>
      <c r="B163" s="595" t="s">
        <v>344</v>
      </c>
      <c r="C163" s="584" t="s">
        <v>369</v>
      </c>
      <c r="D163" s="585"/>
      <c r="E163" s="140">
        <v>10</v>
      </c>
      <c r="F163" s="566">
        <f t="shared" si="86"/>
        <v>0</v>
      </c>
      <c r="G163" s="566"/>
      <c r="H163" s="566"/>
      <c r="I163" s="566"/>
      <c r="J163" s="566"/>
      <c r="K163" s="566"/>
      <c r="L163" s="566"/>
      <c r="M163" s="566"/>
      <c r="N163" s="566"/>
      <c r="O163" s="566"/>
      <c r="P163" s="566"/>
      <c r="Q163" s="566"/>
      <c r="R163" s="566"/>
      <c r="S163" s="566"/>
      <c r="T163" s="566"/>
      <c r="U163" s="566"/>
      <c r="V163" s="567">
        <f t="shared" si="97"/>
        <v>0</v>
      </c>
      <c r="W163" s="764" t="s">
        <v>519</v>
      </c>
      <c r="X163" s="567"/>
      <c r="Y163" s="276"/>
      <c r="Z163" s="437" t="s">
        <v>449</v>
      </c>
    </row>
    <row r="164" spans="1:26" s="437" customFormat="1" x14ac:dyDescent="0.25">
      <c r="A164" s="563" t="s">
        <v>156</v>
      </c>
      <c r="B164" s="595" t="s">
        <v>350</v>
      </c>
      <c r="C164" s="584" t="s">
        <v>388</v>
      </c>
      <c r="D164" s="585"/>
      <c r="E164" s="140">
        <v>10</v>
      </c>
      <c r="F164" s="566">
        <f t="shared" si="86"/>
        <v>0</v>
      </c>
      <c r="G164" s="566"/>
      <c r="H164" s="566"/>
      <c r="I164" s="566"/>
      <c r="J164" s="566"/>
      <c r="K164" s="566"/>
      <c r="L164" s="566"/>
      <c r="M164" s="566"/>
      <c r="N164" s="566"/>
      <c r="O164" s="566"/>
      <c r="P164" s="566"/>
      <c r="Q164" s="566"/>
      <c r="R164" s="566"/>
      <c r="S164" s="566"/>
      <c r="T164" s="566"/>
      <c r="U164" s="566"/>
      <c r="V164" s="567">
        <f t="shared" si="97"/>
        <v>0</v>
      </c>
      <c r="W164" s="764" t="s">
        <v>519</v>
      </c>
      <c r="X164" s="567"/>
      <c r="Y164" s="276"/>
      <c r="Z164" s="437" t="s">
        <v>449</v>
      </c>
    </row>
    <row r="165" spans="1:26" s="437" customFormat="1" ht="15.75" x14ac:dyDescent="0.25">
      <c r="A165" s="563" t="s">
        <v>156</v>
      </c>
      <c r="B165" s="595" t="s">
        <v>393</v>
      </c>
      <c r="C165" s="584" t="s">
        <v>371</v>
      </c>
      <c r="D165" s="585"/>
      <c r="E165" s="140">
        <v>20</v>
      </c>
      <c r="F165" s="566">
        <f t="shared" si="86"/>
        <v>0</v>
      </c>
      <c r="G165" s="566"/>
      <c r="H165" s="566"/>
      <c r="I165" s="566"/>
      <c r="J165" s="566"/>
      <c r="K165" s="566"/>
      <c r="L165" s="566"/>
      <c r="M165" s="566"/>
      <c r="N165" s="566"/>
      <c r="O165" s="566"/>
      <c r="P165" s="566"/>
      <c r="Q165" s="566"/>
      <c r="R165" s="566"/>
      <c r="S165" s="566"/>
      <c r="T165" s="566"/>
      <c r="U165" s="566"/>
      <c r="V165" s="567">
        <f t="shared" si="97"/>
        <v>0</v>
      </c>
      <c r="W165" s="768" t="s">
        <v>512</v>
      </c>
      <c r="X165" s="567"/>
      <c r="Y165" s="276"/>
      <c r="Z165" s="437" t="s">
        <v>449</v>
      </c>
    </row>
    <row r="166" spans="1:26" s="437" customFormat="1" ht="15.75" x14ac:dyDescent="0.25">
      <c r="A166" s="563" t="s">
        <v>156</v>
      </c>
      <c r="B166" s="595" t="s">
        <v>353</v>
      </c>
      <c r="C166" s="584" t="s">
        <v>370</v>
      </c>
      <c r="D166" s="585"/>
      <c r="E166" s="140">
        <v>20</v>
      </c>
      <c r="F166" s="566">
        <f t="shared" si="86"/>
        <v>0</v>
      </c>
      <c r="G166" s="566"/>
      <c r="H166" s="566"/>
      <c r="I166" s="566"/>
      <c r="J166" s="566"/>
      <c r="K166" s="566"/>
      <c r="L166" s="566"/>
      <c r="M166" s="566"/>
      <c r="N166" s="566"/>
      <c r="O166" s="566"/>
      <c r="P166" s="566"/>
      <c r="Q166" s="566"/>
      <c r="R166" s="566"/>
      <c r="S166" s="566"/>
      <c r="T166" s="566"/>
      <c r="U166" s="566"/>
      <c r="V166" s="567">
        <f t="shared" si="97"/>
        <v>0</v>
      </c>
      <c r="W166" s="768" t="s">
        <v>512</v>
      </c>
      <c r="X166" s="567"/>
      <c r="Y166" s="276"/>
      <c r="Z166" s="437" t="s">
        <v>449</v>
      </c>
    </row>
    <row r="167" spans="1:26" s="438" customFormat="1" x14ac:dyDescent="0.25">
      <c r="A167" s="1008" t="s">
        <v>450</v>
      </c>
      <c r="B167" s="594" t="s">
        <v>186</v>
      </c>
      <c r="C167" s="582"/>
      <c r="D167" s="556"/>
      <c r="E167" s="557">
        <f t="shared" ref="E167:U167" si="101">SUM(E168:E174)</f>
        <v>390</v>
      </c>
      <c r="F167" s="599">
        <f t="shared" si="101"/>
        <v>20.38</v>
      </c>
      <c r="G167" s="599">
        <f t="shared" si="101"/>
        <v>20.38</v>
      </c>
      <c r="H167" s="557">
        <f t="shared" si="101"/>
        <v>0</v>
      </c>
      <c r="I167" s="557">
        <f t="shared" si="101"/>
        <v>0</v>
      </c>
      <c r="J167" s="557">
        <f>SUM(J168:J174)</f>
        <v>0</v>
      </c>
      <c r="K167" s="557">
        <f>SUM(K168:K174)</f>
        <v>0</v>
      </c>
      <c r="L167" s="557">
        <f>SUM(L168:L174)</f>
        <v>0</v>
      </c>
      <c r="M167" s="557">
        <f t="shared" ref="M167:N167" si="102">SUM(M168:M174)</f>
        <v>0</v>
      </c>
      <c r="N167" s="557">
        <f t="shared" si="102"/>
        <v>0</v>
      </c>
      <c r="O167" s="557">
        <f t="shared" ref="O167:T167" si="103">SUM(O168:O174)</f>
        <v>0</v>
      </c>
      <c r="P167" s="557">
        <f t="shared" si="103"/>
        <v>0</v>
      </c>
      <c r="Q167" s="557">
        <f t="shared" si="103"/>
        <v>0</v>
      </c>
      <c r="R167" s="557">
        <f t="shared" si="103"/>
        <v>0</v>
      </c>
      <c r="S167" s="557">
        <f t="shared" si="103"/>
        <v>0</v>
      </c>
      <c r="T167" s="557">
        <f t="shared" si="103"/>
        <v>0</v>
      </c>
      <c r="U167" s="557">
        <f t="shared" si="101"/>
        <v>0</v>
      </c>
      <c r="V167" s="567">
        <f t="shared" si="97"/>
        <v>5.2256410256410257</v>
      </c>
      <c r="W167" s="764"/>
      <c r="X167" s="567"/>
      <c r="Y167" s="568"/>
    </row>
    <row r="168" spans="1:26" s="438" customFormat="1" x14ac:dyDescent="0.25">
      <c r="A168" s="592" t="s">
        <v>156</v>
      </c>
      <c r="B168" s="590" t="s">
        <v>428</v>
      </c>
      <c r="C168" s="560" t="s">
        <v>428</v>
      </c>
      <c r="D168" s="565">
        <v>1104571</v>
      </c>
      <c r="E168" s="140">
        <f>(250000000+60000000)/1000000</f>
        <v>310</v>
      </c>
      <c r="F168" s="600">
        <f t="shared" si="86"/>
        <v>20.38</v>
      </c>
      <c r="G168" s="148">
        <v>20.38</v>
      </c>
      <c r="H168" s="566"/>
      <c r="I168" s="566"/>
      <c r="J168" s="566"/>
      <c r="K168" s="566"/>
      <c r="L168" s="566"/>
      <c r="M168" s="566"/>
      <c r="N168" s="566"/>
      <c r="O168" s="566"/>
      <c r="P168" s="566"/>
      <c r="Q168" s="566"/>
      <c r="R168" s="566"/>
      <c r="S168" s="566"/>
      <c r="T168" s="566"/>
      <c r="U168" s="566"/>
      <c r="V168" s="567">
        <f t="shared" si="97"/>
        <v>6.5741935483870959</v>
      </c>
      <c r="W168" s="764"/>
      <c r="X168" s="567"/>
      <c r="Y168" s="593"/>
    </row>
    <row r="169" spans="1:26" s="437" customFormat="1" x14ac:dyDescent="0.25">
      <c r="A169" s="592" t="s">
        <v>156</v>
      </c>
      <c r="B169" s="595" t="s">
        <v>337</v>
      </c>
      <c r="C169" s="584" t="s">
        <v>368</v>
      </c>
      <c r="D169" s="585"/>
      <c r="E169" s="140">
        <v>10</v>
      </c>
      <c r="F169" s="566">
        <f t="shared" si="86"/>
        <v>0</v>
      </c>
      <c r="G169" s="140">
        <v>0</v>
      </c>
      <c r="H169" s="566"/>
      <c r="I169" s="566"/>
      <c r="J169" s="566"/>
      <c r="K169" s="566"/>
      <c r="L169" s="566"/>
      <c r="M169" s="566"/>
      <c r="N169" s="566"/>
      <c r="O169" s="566"/>
      <c r="P169" s="566"/>
      <c r="Q169" s="566"/>
      <c r="R169" s="566"/>
      <c r="S169" s="566"/>
      <c r="T169" s="566"/>
      <c r="U169" s="566"/>
      <c r="V169" s="567">
        <f t="shared" si="97"/>
        <v>0</v>
      </c>
      <c r="W169" s="764" t="s">
        <v>508</v>
      </c>
      <c r="X169" s="567"/>
      <c r="Y169" s="276"/>
    </row>
    <row r="170" spans="1:26" s="437" customFormat="1" x14ac:dyDescent="0.25">
      <c r="A170" s="592" t="s">
        <v>156</v>
      </c>
      <c r="B170" s="595" t="s">
        <v>391</v>
      </c>
      <c r="C170" s="584" t="s">
        <v>376</v>
      </c>
      <c r="D170" s="585"/>
      <c r="E170" s="140">
        <v>10</v>
      </c>
      <c r="F170" s="566">
        <f t="shared" si="86"/>
        <v>0</v>
      </c>
      <c r="G170" s="566"/>
      <c r="H170" s="566"/>
      <c r="I170" s="566"/>
      <c r="J170" s="566"/>
      <c r="K170" s="566"/>
      <c r="L170" s="566"/>
      <c r="M170" s="566"/>
      <c r="N170" s="566"/>
      <c r="O170" s="566"/>
      <c r="P170" s="566"/>
      <c r="Q170" s="566"/>
      <c r="R170" s="566"/>
      <c r="S170" s="566"/>
      <c r="T170" s="566"/>
      <c r="U170" s="566"/>
      <c r="V170" s="567">
        <f t="shared" si="97"/>
        <v>0</v>
      </c>
      <c r="W170" s="764" t="s">
        <v>680</v>
      </c>
      <c r="X170" s="567"/>
      <c r="Y170" s="276"/>
    </row>
    <row r="171" spans="1:26" s="437" customFormat="1" x14ac:dyDescent="0.25">
      <c r="A171" s="592" t="s">
        <v>156</v>
      </c>
      <c r="B171" s="595" t="s">
        <v>344</v>
      </c>
      <c r="C171" s="584" t="s">
        <v>369</v>
      </c>
      <c r="D171" s="585"/>
      <c r="E171" s="140">
        <v>10</v>
      </c>
      <c r="F171" s="566">
        <f t="shared" si="86"/>
        <v>0</v>
      </c>
      <c r="G171" s="566"/>
      <c r="H171" s="566"/>
      <c r="I171" s="566"/>
      <c r="J171" s="566"/>
      <c r="K171" s="566"/>
      <c r="L171" s="566"/>
      <c r="M171" s="566"/>
      <c r="N171" s="566"/>
      <c r="O171" s="566"/>
      <c r="P171" s="566"/>
      <c r="Q171" s="566"/>
      <c r="R171" s="566"/>
      <c r="S171" s="566"/>
      <c r="T171" s="566"/>
      <c r="U171" s="566"/>
      <c r="V171" s="567">
        <f t="shared" si="97"/>
        <v>0</v>
      </c>
      <c r="W171" s="764" t="s">
        <v>519</v>
      </c>
      <c r="X171" s="567"/>
      <c r="Y171" s="276"/>
    </row>
    <row r="172" spans="1:26" s="437" customFormat="1" x14ac:dyDescent="0.25">
      <c r="A172" s="592" t="s">
        <v>156</v>
      </c>
      <c r="B172" s="595" t="s">
        <v>350</v>
      </c>
      <c r="C172" s="584" t="s">
        <v>388</v>
      </c>
      <c r="D172" s="585"/>
      <c r="E172" s="140">
        <v>10</v>
      </c>
      <c r="F172" s="566">
        <f t="shared" si="86"/>
        <v>0</v>
      </c>
      <c r="G172" s="566"/>
      <c r="H172" s="566"/>
      <c r="I172" s="566"/>
      <c r="J172" s="566"/>
      <c r="K172" s="566"/>
      <c r="L172" s="566"/>
      <c r="M172" s="566"/>
      <c r="N172" s="566"/>
      <c r="O172" s="566"/>
      <c r="P172" s="566"/>
      <c r="Q172" s="566"/>
      <c r="R172" s="566"/>
      <c r="S172" s="566"/>
      <c r="T172" s="566"/>
      <c r="U172" s="566"/>
      <c r="V172" s="567">
        <f t="shared" si="97"/>
        <v>0</v>
      </c>
      <c r="W172" s="764" t="s">
        <v>519</v>
      </c>
      <c r="X172" s="567"/>
      <c r="Y172" s="276"/>
    </row>
    <row r="173" spans="1:26" s="437" customFormat="1" ht="15.75" x14ac:dyDescent="0.25">
      <c r="A173" s="592" t="s">
        <v>156</v>
      </c>
      <c r="B173" s="595" t="s">
        <v>393</v>
      </c>
      <c r="C173" s="584" t="s">
        <v>371</v>
      </c>
      <c r="D173" s="585"/>
      <c r="E173" s="140">
        <v>20</v>
      </c>
      <c r="F173" s="566">
        <f t="shared" si="86"/>
        <v>0</v>
      </c>
      <c r="G173" s="566"/>
      <c r="H173" s="566"/>
      <c r="I173" s="566"/>
      <c r="J173" s="566"/>
      <c r="K173" s="566"/>
      <c r="L173" s="566"/>
      <c r="M173" s="566"/>
      <c r="N173" s="566"/>
      <c r="O173" s="566"/>
      <c r="P173" s="566"/>
      <c r="Q173" s="566"/>
      <c r="R173" s="566"/>
      <c r="S173" s="566"/>
      <c r="T173" s="566"/>
      <c r="U173" s="566"/>
      <c r="V173" s="567">
        <f t="shared" si="97"/>
        <v>0</v>
      </c>
      <c r="W173" s="768" t="s">
        <v>512</v>
      </c>
      <c r="X173" s="567"/>
      <c r="Y173" s="276"/>
    </row>
    <row r="174" spans="1:26" s="437" customFormat="1" ht="15.75" x14ac:dyDescent="0.25">
      <c r="A174" s="592" t="s">
        <v>156</v>
      </c>
      <c r="B174" s="595" t="s">
        <v>353</v>
      </c>
      <c r="C174" s="584" t="s">
        <v>370</v>
      </c>
      <c r="D174" s="585"/>
      <c r="E174" s="140">
        <v>20</v>
      </c>
      <c r="F174" s="566">
        <f t="shared" si="86"/>
        <v>0</v>
      </c>
      <c r="G174" s="566"/>
      <c r="H174" s="566"/>
      <c r="I174" s="566"/>
      <c r="J174" s="566"/>
      <c r="K174" s="566"/>
      <c r="L174" s="566"/>
      <c r="M174" s="566"/>
      <c r="N174" s="566"/>
      <c r="O174" s="566"/>
      <c r="P174" s="566"/>
      <c r="Q174" s="566"/>
      <c r="R174" s="566"/>
      <c r="S174" s="566"/>
      <c r="T174" s="566"/>
      <c r="U174" s="566"/>
      <c r="V174" s="567">
        <f t="shared" si="97"/>
        <v>0</v>
      </c>
      <c r="W174" s="768" t="s">
        <v>512</v>
      </c>
      <c r="X174" s="567"/>
      <c r="Y174" s="276"/>
    </row>
    <row r="175" spans="1:26" x14ac:dyDescent="0.25">
      <c r="A175" s="444"/>
      <c r="B175" s="445"/>
      <c r="C175" s="22"/>
      <c r="D175" s="446"/>
      <c r="E175" s="447"/>
      <c r="F175" s="447"/>
      <c r="G175" s="447"/>
      <c r="H175" s="447"/>
      <c r="I175" s="447"/>
      <c r="J175" s="447"/>
      <c r="K175" s="447"/>
      <c r="L175" s="447"/>
      <c r="M175" s="447"/>
      <c r="N175" s="447"/>
      <c r="O175" s="447"/>
      <c r="P175" s="447"/>
      <c r="Q175" s="447"/>
      <c r="R175" s="447"/>
      <c r="S175" s="447"/>
      <c r="T175" s="447"/>
      <c r="U175" s="447"/>
      <c r="V175" s="447"/>
      <c r="W175" s="769"/>
      <c r="X175" s="447"/>
      <c r="Y175" s="448"/>
      <c r="Z175" s="22"/>
    </row>
    <row r="176" spans="1:26" x14ac:dyDescent="0.25">
      <c r="A176" s="1259" t="s">
        <v>668</v>
      </c>
      <c r="B176" s="1259"/>
      <c r="C176" s="1259"/>
      <c r="D176" s="1259"/>
      <c r="E176" s="1259"/>
      <c r="F176" s="1259"/>
      <c r="G176" s="1259"/>
      <c r="H176" s="1259"/>
      <c r="I176" s="1259"/>
      <c r="J176" s="1259"/>
      <c r="K176" s="1259"/>
      <c r="L176" s="1259"/>
      <c r="M176" s="1259"/>
      <c r="N176" s="1259"/>
      <c r="O176" s="1259"/>
      <c r="P176" s="1259"/>
      <c r="Q176" s="1259"/>
      <c r="R176" s="1259"/>
      <c r="S176" s="1259"/>
      <c r="T176" s="1259"/>
      <c r="U176" s="1259"/>
      <c r="V176" s="1259"/>
      <c r="W176" s="1259"/>
      <c r="X176" s="1259"/>
      <c r="Y176" s="1259"/>
    </row>
    <row r="181" spans="1:25" ht="49.5" hidden="1" x14ac:dyDescent="0.25">
      <c r="A181" s="1146" t="s">
        <v>815</v>
      </c>
      <c r="B181" s="1147" t="s">
        <v>816</v>
      </c>
      <c r="C181" s="1147"/>
      <c r="D181" s="1148"/>
      <c r="E181" s="1149" t="s">
        <v>451</v>
      </c>
      <c r="F181" s="1149" t="s">
        <v>817</v>
      </c>
      <c r="G181" s="1149"/>
      <c r="H181" s="1149"/>
      <c r="I181" s="1149"/>
      <c r="J181" s="1149"/>
      <c r="K181" s="1149"/>
      <c r="L181" s="1149"/>
      <c r="M181" s="1149"/>
      <c r="N181" s="1149"/>
      <c r="O181" s="1149"/>
      <c r="P181" s="1149"/>
      <c r="Q181" s="1149"/>
      <c r="R181" s="1149"/>
      <c r="S181" s="1149"/>
      <c r="T181" s="1149"/>
      <c r="U181" s="1149"/>
      <c r="V181" s="1164" t="s">
        <v>818</v>
      </c>
    </row>
    <row r="182" spans="1:25" ht="21.75" hidden="1" customHeight="1" x14ac:dyDescent="0.25">
      <c r="A182" s="1150">
        <v>1</v>
      </c>
      <c r="B182" s="1151" t="s">
        <v>152</v>
      </c>
      <c r="C182" s="1152"/>
      <c r="D182" s="1153"/>
      <c r="E182" s="1154">
        <f>SUM(E183:E184)</f>
        <v>512.20000000000005</v>
      </c>
      <c r="F182" s="1154">
        <f t="shared" ref="F182" si="104">SUM(F183:F184)</f>
        <v>192.62</v>
      </c>
      <c r="G182" s="1154">
        <f t="shared" ref="G182:R182" si="105">SUM(G183:G184)</f>
        <v>0</v>
      </c>
      <c r="H182" s="1154">
        <f t="shared" si="105"/>
        <v>0</v>
      </c>
      <c r="I182" s="1154">
        <f t="shared" si="105"/>
        <v>0</v>
      </c>
      <c r="J182" s="1154">
        <f t="shared" si="105"/>
        <v>0</v>
      </c>
      <c r="K182" s="1154">
        <f t="shared" si="105"/>
        <v>0</v>
      </c>
      <c r="L182" s="1154">
        <f t="shared" si="105"/>
        <v>0</v>
      </c>
      <c r="M182" s="1154">
        <f t="shared" si="105"/>
        <v>0</v>
      </c>
      <c r="N182" s="1154">
        <f t="shared" si="105"/>
        <v>0</v>
      </c>
      <c r="O182" s="1154">
        <f t="shared" si="105"/>
        <v>0</v>
      </c>
      <c r="P182" s="1154">
        <f t="shared" si="105"/>
        <v>0</v>
      </c>
      <c r="Q182" s="1154">
        <f t="shared" si="105"/>
        <v>0</v>
      </c>
      <c r="R182" s="1154">
        <f t="shared" si="105"/>
        <v>0</v>
      </c>
      <c r="S182" s="1154">
        <f t="shared" ref="S182:U182" si="106">SUM(S183:S184)</f>
        <v>0</v>
      </c>
      <c r="T182" s="1154">
        <f t="shared" si="106"/>
        <v>0</v>
      </c>
      <c r="U182" s="1154">
        <f t="shared" si="106"/>
        <v>0</v>
      </c>
      <c r="V182" s="1165">
        <f>+F182/E182*100</f>
        <v>37.606403748535726</v>
      </c>
      <c r="W182" s="1010"/>
    </row>
    <row r="183" spans="1:25" ht="21.75" hidden="1" customHeight="1" x14ac:dyDescent="0.25">
      <c r="A183" s="1150"/>
      <c r="B183" s="1155" t="s">
        <v>136</v>
      </c>
      <c r="C183" s="1152"/>
      <c r="D183" s="1153"/>
      <c r="E183" s="1156">
        <f>+E25+E48</f>
        <v>256</v>
      </c>
      <c r="F183" s="1156">
        <f t="shared" ref="F183" si="107">+F25+F48</f>
        <v>192.62</v>
      </c>
      <c r="G183" s="1156">
        <f t="shared" ref="G183:R183" si="108">+G25+G48</f>
        <v>0</v>
      </c>
      <c r="H183" s="1156">
        <f t="shared" si="108"/>
        <v>0</v>
      </c>
      <c r="I183" s="1156">
        <f t="shared" si="108"/>
        <v>0</v>
      </c>
      <c r="J183" s="1156">
        <f t="shared" si="108"/>
        <v>0</v>
      </c>
      <c r="K183" s="1156">
        <f t="shared" si="108"/>
        <v>0</v>
      </c>
      <c r="L183" s="1156">
        <f t="shared" si="108"/>
        <v>0</v>
      </c>
      <c r="M183" s="1156">
        <f t="shared" si="108"/>
        <v>0</v>
      </c>
      <c r="N183" s="1156">
        <f t="shared" si="108"/>
        <v>0</v>
      </c>
      <c r="O183" s="1156">
        <f t="shared" si="108"/>
        <v>0</v>
      </c>
      <c r="P183" s="1156">
        <f t="shared" si="108"/>
        <v>0</v>
      </c>
      <c r="Q183" s="1156">
        <f t="shared" si="108"/>
        <v>0</v>
      </c>
      <c r="R183" s="1156">
        <f t="shared" si="108"/>
        <v>0</v>
      </c>
      <c r="S183" s="1156"/>
      <c r="T183" s="1156"/>
      <c r="U183" s="1156"/>
      <c r="V183" s="1166">
        <f>+F183/E183*100</f>
        <v>75.2421875</v>
      </c>
      <c r="W183" s="1010"/>
    </row>
    <row r="184" spans="1:25" s="1014" customFormat="1" ht="21.75" hidden="1" customHeight="1" x14ac:dyDescent="0.25">
      <c r="A184" s="1150"/>
      <c r="B184" s="1155" t="s">
        <v>160</v>
      </c>
      <c r="C184" s="1152"/>
      <c r="D184" s="1153"/>
      <c r="E184" s="1156">
        <f>+E82+E103+E159</f>
        <v>256.2</v>
      </c>
      <c r="F184" s="1156">
        <f t="shared" ref="F184" si="109">+F82+F103+F159</f>
        <v>0</v>
      </c>
      <c r="G184" s="1156">
        <f t="shared" ref="G184:R184" si="110">+G82+G103+G159</f>
        <v>0</v>
      </c>
      <c r="H184" s="1156">
        <f t="shared" si="110"/>
        <v>0</v>
      </c>
      <c r="I184" s="1156">
        <f t="shared" si="110"/>
        <v>0</v>
      </c>
      <c r="J184" s="1156">
        <f t="shared" si="110"/>
        <v>0</v>
      </c>
      <c r="K184" s="1156">
        <f t="shared" si="110"/>
        <v>0</v>
      </c>
      <c r="L184" s="1156">
        <f t="shared" si="110"/>
        <v>0</v>
      </c>
      <c r="M184" s="1156">
        <f t="shared" si="110"/>
        <v>0</v>
      </c>
      <c r="N184" s="1156">
        <f t="shared" si="110"/>
        <v>0</v>
      </c>
      <c r="O184" s="1156">
        <f t="shared" si="110"/>
        <v>0</v>
      </c>
      <c r="P184" s="1156">
        <f t="shared" si="110"/>
        <v>0</v>
      </c>
      <c r="Q184" s="1156">
        <f t="shared" si="110"/>
        <v>0</v>
      </c>
      <c r="R184" s="1156">
        <f t="shared" si="110"/>
        <v>0</v>
      </c>
      <c r="S184" s="1156"/>
      <c r="T184" s="1156"/>
      <c r="U184" s="1156"/>
      <c r="V184" s="1166">
        <f t="shared" ref="V184:V246" si="111">+F184/E184*100</f>
        <v>0</v>
      </c>
      <c r="W184" s="1012"/>
      <c r="X184" s="1011"/>
      <c r="Y184" s="1013"/>
    </row>
    <row r="185" spans="1:25" ht="21.75" hidden="1" customHeight="1" x14ac:dyDescent="0.25">
      <c r="A185" s="1150">
        <v>2</v>
      </c>
      <c r="B185" s="1151" t="s">
        <v>144</v>
      </c>
      <c r="C185" s="1152"/>
      <c r="D185" s="1153"/>
      <c r="E185" s="1154">
        <f>SUM(E186:E187)</f>
        <v>1426.018</v>
      </c>
      <c r="F185" s="1154">
        <f t="shared" ref="F185" si="112">SUM(F186:F187)</f>
        <v>789.40000000000009</v>
      </c>
      <c r="G185" s="1154">
        <f t="shared" ref="G185:R185" si="113">SUM(G186:G187)</f>
        <v>0</v>
      </c>
      <c r="H185" s="1154">
        <f t="shared" si="113"/>
        <v>0</v>
      </c>
      <c r="I185" s="1154">
        <f t="shared" si="113"/>
        <v>0</v>
      </c>
      <c r="J185" s="1154">
        <f t="shared" si="113"/>
        <v>0</v>
      </c>
      <c r="K185" s="1154">
        <f t="shared" si="113"/>
        <v>0</v>
      </c>
      <c r="L185" s="1154">
        <f t="shared" si="113"/>
        <v>0</v>
      </c>
      <c r="M185" s="1154">
        <f t="shared" si="113"/>
        <v>13.59</v>
      </c>
      <c r="N185" s="1154">
        <f t="shared" si="113"/>
        <v>0</v>
      </c>
      <c r="O185" s="1154">
        <f t="shared" si="113"/>
        <v>0</v>
      </c>
      <c r="P185" s="1154">
        <f t="shared" si="113"/>
        <v>0</v>
      </c>
      <c r="Q185" s="1154">
        <f t="shared" si="113"/>
        <v>0</v>
      </c>
      <c r="R185" s="1154">
        <f t="shared" si="113"/>
        <v>0</v>
      </c>
      <c r="S185" s="1154">
        <f t="shared" ref="S185:U185" si="114">SUM(S186:S187)</f>
        <v>0</v>
      </c>
      <c r="T185" s="1154">
        <f t="shared" si="114"/>
        <v>0</v>
      </c>
      <c r="U185" s="1154">
        <f t="shared" si="114"/>
        <v>0</v>
      </c>
      <c r="V185" s="1165">
        <f t="shared" si="111"/>
        <v>55.356945003499256</v>
      </c>
      <c r="W185" s="1010"/>
    </row>
    <row r="186" spans="1:25" ht="21.75" hidden="1" customHeight="1" x14ac:dyDescent="0.25">
      <c r="A186" s="1150"/>
      <c r="B186" s="1155" t="s">
        <v>136</v>
      </c>
      <c r="C186" s="1152"/>
      <c r="D186" s="1153"/>
      <c r="E186" s="1156">
        <f>+E20+E36</f>
        <v>1159.818</v>
      </c>
      <c r="F186" s="1156">
        <f t="shared" ref="F186" si="115">+F20+F36</f>
        <v>661.71</v>
      </c>
      <c r="G186" s="1156">
        <f t="shared" ref="G186:R186" si="116">+G20+G36</f>
        <v>0</v>
      </c>
      <c r="H186" s="1156">
        <f t="shared" si="116"/>
        <v>0</v>
      </c>
      <c r="I186" s="1156">
        <f t="shared" si="116"/>
        <v>0</v>
      </c>
      <c r="J186" s="1156">
        <f t="shared" si="116"/>
        <v>0</v>
      </c>
      <c r="K186" s="1156">
        <f t="shared" si="116"/>
        <v>0</v>
      </c>
      <c r="L186" s="1156">
        <f t="shared" si="116"/>
        <v>0</v>
      </c>
      <c r="M186" s="1156">
        <f t="shared" si="116"/>
        <v>0</v>
      </c>
      <c r="N186" s="1156">
        <f t="shared" si="116"/>
        <v>0</v>
      </c>
      <c r="O186" s="1156">
        <f t="shared" si="116"/>
        <v>0</v>
      </c>
      <c r="P186" s="1156">
        <f t="shared" si="116"/>
        <v>0</v>
      </c>
      <c r="Q186" s="1156">
        <f t="shared" si="116"/>
        <v>0</v>
      </c>
      <c r="R186" s="1156">
        <f t="shared" si="116"/>
        <v>0</v>
      </c>
      <c r="S186" s="1156"/>
      <c r="T186" s="1156"/>
      <c r="U186" s="1156"/>
      <c r="V186" s="1166">
        <f t="shared" si="111"/>
        <v>57.05291692317244</v>
      </c>
      <c r="W186" s="1010"/>
    </row>
    <row r="187" spans="1:25" ht="21.75" hidden="1" customHeight="1" x14ac:dyDescent="0.25">
      <c r="A187" s="1150"/>
      <c r="B187" s="1155" t="s">
        <v>160</v>
      </c>
      <c r="C187" s="1152"/>
      <c r="D187" s="1153"/>
      <c r="E187" s="1156">
        <f>+E78+E99+E152</f>
        <v>266.2</v>
      </c>
      <c r="F187" s="1156">
        <f t="shared" ref="F187" si="117">+F78+F99+F152</f>
        <v>127.69</v>
      </c>
      <c r="G187" s="1156">
        <f t="shared" ref="G187:R187" si="118">+G78+G99+G152</f>
        <v>0</v>
      </c>
      <c r="H187" s="1156">
        <f t="shared" si="118"/>
        <v>0</v>
      </c>
      <c r="I187" s="1156">
        <f t="shared" si="118"/>
        <v>0</v>
      </c>
      <c r="J187" s="1156">
        <f t="shared" si="118"/>
        <v>0</v>
      </c>
      <c r="K187" s="1156">
        <f t="shared" si="118"/>
        <v>0</v>
      </c>
      <c r="L187" s="1156">
        <f t="shared" si="118"/>
        <v>0</v>
      </c>
      <c r="M187" s="1156">
        <f t="shared" si="118"/>
        <v>13.59</v>
      </c>
      <c r="N187" s="1156">
        <f t="shared" si="118"/>
        <v>0</v>
      </c>
      <c r="O187" s="1156">
        <f t="shared" si="118"/>
        <v>0</v>
      </c>
      <c r="P187" s="1156">
        <f t="shared" si="118"/>
        <v>0</v>
      </c>
      <c r="Q187" s="1156">
        <f t="shared" si="118"/>
        <v>0</v>
      </c>
      <c r="R187" s="1156">
        <f t="shared" si="118"/>
        <v>0</v>
      </c>
      <c r="S187" s="1156"/>
      <c r="T187" s="1156"/>
      <c r="U187" s="1156"/>
      <c r="V187" s="1166">
        <f t="shared" si="111"/>
        <v>47.967693463561233</v>
      </c>
      <c r="W187" s="1010"/>
    </row>
    <row r="188" spans="1:25" ht="21.75" hidden="1" customHeight="1" x14ac:dyDescent="0.25">
      <c r="A188" s="1150">
        <v>3</v>
      </c>
      <c r="B188" s="1151" t="s">
        <v>145</v>
      </c>
      <c r="C188" s="1152"/>
      <c r="D188" s="1153"/>
      <c r="E188" s="1154">
        <f>SUM(E189:E190)</f>
        <v>807.35</v>
      </c>
      <c r="F188" s="1154">
        <f t="shared" ref="F188" si="119">SUM(F189:F190)</f>
        <v>348.77000000000004</v>
      </c>
      <c r="G188" s="1154">
        <f t="shared" ref="G188:R188" si="120">SUM(G189:G190)</f>
        <v>0</v>
      </c>
      <c r="H188" s="1154">
        <f t="shared" si="120"/>
        <v>0</v>
      </c>
      <c r="I188" s="1154">
        <f t="shared" si="120"/>
        <v>0</v>
      </c>
      <c r="J188" s="1154">
        <f t="shared" si="120"/>
        <v>0</v>
      </c>
      <c r="K188" s="1154">
        <f t="shared" si="120"/>
        <v>0</v>
      </c>
      <c r="L188" s="1154">
        <f t="shared" si="120"/>
        <v>0</v>
      </c>
      <c r="M188" s="1154">
        <f t="shared" si="120"/>
        <v>0</v>
      </c>
      <c r="N188" s="1154">
        <f t="shared" si="120"/>
        <v>0</v>
      </c>
      <c r="O188" s="1154">
        <f t="shared" si="120"/>
        <v>0</v>
      </c>
      <c r="P188" s="1154">
        <f t="shared" si="120"/>
        <v>0</v>
      </c>
      <c r="Q188" s="1154">
        <f t="shared" si="120"/>
        <v>0</v>
      </c>
      <c r="R188" s="1154">
        <f t="shared" si="120"/>
        <v>0</v>
      </c>
      <c r="S188" s="1154">
        <f t="shared" ref="S188:U188" si="121">SUM(S189:S190)</f>
        <v>41.6</v>
      </c>
      <c r="T188" s="1154">
        <f t="shared" si="121"/>
        <v>307.17</v>
      </c>
      <c r="U188" s="1154">
        <f t="shared" si="121"/>
        <v>0</v>
      </c>
      <c r="V188" s="1165">
        <f t="shared" si="111"/>
        <v>43.199355917507901</v>
      </c>
    </row>
    <row r="189" spans="1:25" ht="21.75" hidden="1" customHeight="1" x14ac:dyDescent="0.25">
      <c r="A189" s="1150"/>
      <c r="B189" s="1155" t="s">
        <v>136</v>
      </c>
      <c r="C189" s="1152"/>
      <c r="D189" s="1156">
        <v>1159.818</v>
      </c>
      <c r="E189" s="1156">
        <f>+E37+E21</f>
        <v>540.85</v>
      </c>
      <c r="F189" s="1156">
        <f t="shared" ref="F189" si="122">+F37+F21</f>
        <v>307.17</v>
      </c>
      <c r="G189" s="1156">
        <f t="shared" ref="G189:R189" si="123">+G37+G21</f>
        <v>0</v>
      </c>
      <c r="H189" s="1156">
        <f t="shared" si="123"/>
        <v>0</v>
      </c>
      <c r="I189" s="1156">
        <f t="shared" si="123"/>
        <v>0</v>
      </c>
      <c r="J189" s="1156">
        <f t="shared" si="123"/>
        <v>0</v>
      </c>
      <c r="K189" s="1156">
        <f t="shared" si="123"/>
        <v>0</v>
      </c>
      <c r="L189" s="1156">
        <f t="shared" si="123"/>
        <v>0</v>
      </c>
      <c r="M189" s="1156">
        <f t="shared" si="123"/>
        <v>0</v>
      </c>
      <c r="N189" s="1156">
        <f t="shared" si="123"/>
        <v>0</v>
      </c>
      <c r="O189" s="1156">
        <f t="shared" si="123"/>
        <v>0</v>
      </c>
      <c r="P189" s="1156">
        <f t="shared" si="123"/>
        <v>0</v>
      </c>
      <c r="Q189" s="1156">
        <f t="shared" si="123"/>
        <v>0</v>
      </c>
      <c r="R189" s="1156">
        <f t="shared" si="123"/>
        <v>0</v>
      </c>
      <c r="S189" s="1156">
        <f t="shared" ref="S189:U189" si="124">+S37+S21</f>
        <v>0</v>
      </c>
      <c r="T189" s="1156">
        <f t="shared" si="124"/>
        <v>307.17</v>
      </c>
      <c r="U189" s="1156">
        <f t="shared" si="124"/>
        <v>0</v>
      </c>
      <c r="V189" s="1166">
        <f t="shared" si="111"/>
        <v>56.793935471942312</v>
      </c>
      <c r="W189" s="26"/>
      <c r="X189" s="26"/>
      <c r="Y189" s="26"/>
    </row>
    <row r="190" spans="1:25" ht="21.75" hidden="1" customHeight="1" x14ac:dyDescent="0.25">
      <c r="A190" s="1150"/>
      <c r="B190" s="1155" t="s">
        <v>160</v>
      </c>
      <c r="C190" s="1152"/>
      <c r="D190" s="1156">
        <v>266.2</v>
      </c>
      <c r="E190" s="1156">
        <f>+E79+E100+E153</f>
        <v>266.5</v>
      </c>
      <c r="F190" s="1156">
        <f t="shared" ref="F190" si="125">+F79+F100+F153</f>
        <v>41.6</v>
      </c>
      <c r="G190" s="1156">
        <f t="shared" ref="G190:R190" si="126">+G79+G100+G153</f>
        <v>0</v>
      </c>
      <c r="H190" s="1156">
        <f t="shared" si="126"/>
        <v>0</v>
      </c>
      <c r="I190" s="1156">
        <f t="shared" si="126"/>
        <v>0</v>
      </c>
      <c r="J190" s="1156">
        <f t="shared" si="126"/>
        <v>0</v>
      </c>
      <c r="K190" s="1156">
        <f t="shared" si="126"/>
        <v>0</v>
      </c>
      <c r="L190" s="1156">
        <f t="shared" si="126"/>
        <v>0</v>
      </c>
      <c r="M190" s="1156">
        <f t="shared" si="126"/>
        <v>0</v>
      </c>
      <c r="N190" s="1156">
        <f t="shared" si="126"/>
        <v>0</v>
      </c>
      <c r="O190" s="1156">
        <f t="shared" si="126"/>
        <v>0</v>
      </c>
      <c r="P190" s="1156">
        <f t="shared" si="126"/>
        <v>0</v>
      </c>
      <c r="Q190" s="1156">
        <f t="shared" si="126"/>
        <v>0</v>
      </c>
      <c r="R190" s="1156">
        <f t="shared" si="126"/>
        <v>0</v>
      </c>
      <c r="S190" s="1156">
        <f t="shared" ref="S190:U190" si="127">+S79+S100+S153</f>
        <v>41.6</v>
      </c>
      <c r="T190" s="1156">
        <f t="shared" si="127"/>
        <v>0</v>
      </c>
      <c r="U190" s="1156">
        <f t="shared" si="127"/>
        <v>0</v>
      </c>
      <c r="V190" s="1166">
        <f t="shared" si="111"/>
        <v>15.609756097560975</v>
      </c>
      <c r="W190" s="26"/>
      <c r="X190" s="26"/>
      <c r="Y190" s="26"/>
    </row>
    <row r="191" spans="1:25" ht="21.75" hidden="1" customHeight="1" x14ac:dyDescent="0.25">
      <c r="A191" s="1150">
        <v>4</v>
      </c>
      <c r="B191" s="1151" t="s">
        <v>146</v>
      </c>
      <c r="C191" s="1152"/>
      <c r="D191" s="1153"/>
      <c r="E191" s="1154">
        <f>SUM(E192:E193)</f>
        <v>671.60699999999997</v>
      </c>
      <c r="F191" s="1154">
        <f t="shared" ref="F191" si="128">SUM(F192:F193)</f>
        <v>0</v>
      </c>
      <c r="G191" s="1154">
        <f t="shared" ref="G191:R191" si="129">SUM(G192:G193)</f>
        <v>0</v>
      </c>
      <c r="H191" s="1154">
        <f t="shared" si="129"/>
        <v>0</v>
      </c>
      <c r="I191" s="1154">
        <f t="shared" si="129"/>
        <v>0</v>
      </c>
      <c r="J191" s="1154">
        <f t="shared" si="129"/>
        <v>0</v>
      </c>
      <c r="K191" s="1154">
        <f t="shared" si="129"/>
        <v>0</v>
      </c>
      <c r="L191" s="1154">
        <f t="shared" si="129"/>
        <v>0</v>
      </c>
      <c r="M191" s="1154">
        <f t="shared" si="129"/>
        <v>0</v>
      </c>
      <c r="N191" s="1154">
        <f t="shared" si="129"/>
        <v>0</v>
      </c>
      <c r="O191" s="1154">
        <f t="shared" si="129"/>
        <v>0</v>
      </c>
      <c r="P191" s="1154">
        <f t="shared" si="129"/>
        <v>0</v>
      </c>
      <c r="Q191" s="1154">
        <f t="shared" si="129"/>
        <v>0</v>
      </c>
      <c r="R191" s="1154">
        <f t="shared" si="129"/>
        <v>0</v>
      </c>
      <c r="S191" s="1154">
        <f t="shared" ref="S191:U191" si="130">SUM(S192:S193)</f>
        <v>0</v>
      </c>
      <c r="T191" s="1154">
        <f t="shared" si="130"/>
        <v>0</v>
      </c>
      <c r="U191" s="1154">
        <f t="shared" si="130"/>
        <v>0</v>
      </c>
      <c r="V191" s="1165">
        <f t="shared" si="111"/>
        <v>0</v>
      </c>
    </row>
    <row r="192" spans="1:25" ht="21.75" hidden="1" customHeight="1" x14ac:dyDescent="0.25">
      <c r="A192" s="1150"/>
      <c r="B192" s="1155" t="s">
        <v>136</v>
      </c>
      <c r="C192" s="1152"/>
      <c r="D192" s="1156">
        <v>540.85</v>
      </c>
      <c r="E192" s="1156">
        <f>+E22+E38</f>
        <v>504.20699999999999</v>
      </c>
      <c r="F192" s="1156">
        <f t="shared" ref="F192" si="131">+F22+F38</f>
        <v>0</v>
      </c>
      <c r="G192" s="1156">
        <f t="shared" ref="G192:R192" si="132">+G22+G38</f>
        <v>0</v>
      </c>
      <c r="H192" s="1156">
        <f t="shared" si="132"/>
        <v>0</v>
      </c>
      <c r="I192" s="1156">
        <f t="shared" si="132"/>
        <v>0</v>
      </c>
      <c r="J192" s="1156">
        <f t="shared" si="132"/>
        <v>0</v>
      </c>
      <c r="K192" s="1156">
        <f t="shared" si="132"/>
        <v>0</v>
      </c>
      <c r="L192" s="1156">
        <f t="shared" si="132"/>
        <v>0</v>
      </c>
      <c r="M192" s="1156">
        <f t="shared" si="132"/>
        <v>0</v>
      </c>
      <c r="N192" s="1156">
        <f t="shared" si="132"/>
        <v>0</v>
      </c>
      <c r="O192" s="1156">
        <f t="shared" si="132"/>
        <v>0</v>
      </c>
      <c r="P192" s="1156">
        <f t="shared" si="132"/>
        <v>0</v>
      </c>
      <c r="Q192" s="1156">
        <f t="shared" si="132"/>
        <v>0</v>
      </c>
      <c r="R192" s="1156">
        <f t="shared" si="132"/>
        <v>0</v>
      </c>
      <c r="S192" s="1156">
        <f t="shared" ref="S192:U192" si="133">+S22+S38</f>
        <v>0</v>
      </c>
      <c r="T192" s="1156">
        <f t="shared" si="133"/>
        <v>0</v>
      </c>
      <c r="U192" s="1156">
        <f t="shared" si="133"/>
        <v>0</v>
      </c>
      <c r="V192" s="1166">
        <f t="shared" si="111"/>
        <v>0</v>
      </c>
      <c r="W192" s="26"/>
      <c r="X192" s="26"/>
      <c r="Y192" s="26"/>
    </row>
    <row r="193" spans="1:25" ht="21.75" hidden="1" customHeight="1" x14ac:dyDescent="0.25">
      <c r="A193" s="1150"/>
      <c r="B193" s="1155" t="s">
        <v>160</v>
      </c>
      <c r="C193" s="1152"/>
      <c r="D193" s="1156">
        <v>266.5</v>
      </c>
      <c r="E193" s="1156">
        <f>+E80+E101+E154</f>
        <v>167.4</v>
      </c>
      <c r="F193" s="1156">
        <f t="shared" ref="F193" si="134">+F80+F101+F154</f>
        <v>0</v>
      </c>
      <c r="G193" s="1156">
        <f t="shared" ref="G193:R193" si="135">+G80+G101+G154</f>
        <v>0</v>
      </c>
      <c r="H193" s="1156">
        <f t="shared" si="135"/>
        <v>0</v>
      </c>
      <c r="I193" s="1156">
        <f t="shared" si="135"/>
        <v>0</v>
      </c>
      <c r="J193" s="1156">
        <f t="shared" si="135"/>
        <v>0</v>
      </c>
      <c r="K193" s="1156">
        <f t="shared" si="135"/>
        <v>0</v>
      </c>
      <c r="L193" s="1156">
        <f t="shared" si="135"/>
        <v>0</v>
      </c>
      <c r="M193" s="1156">
        <f t="shared" si="135"/>
        <v>0</v>
      </c>
      <c r="N193" s="1156">
        <f t="shared" si="135"/>
        <v>0</v>
      </c>
      <c r="O193" s="1156">
        <f t="shared" si="135"/>
        <v>0</v>
      </c>
      <c r="P193" s="1156">
        <f t="shared" si="135"/>
        <v>0</v>
      </c>
      <c r="Q193" s="1156">
        <f t="shared" si="135"/>
        <v>0</v>
      </c>
      <c r="R193" s="1156">
        <f t="shared" si="135"/>
        <v>0</v>
      </c>
      <c r="S193" s="1156">
        <f t="shared" ref="S193:U193" si="136">+S80+S101+S154</f>
        <v>0</v>
      </c>
      <c r="T193" s="1156">
        <f t="shared" si="136"/>
        <v>0</v>
      </c>
      <c r="U193" s="1156">
        <f t="shared" si="136"/>
        <v>0</v>
      </c>
      <c r="V193" s="1166">
        <f t="shared" si="111"/>
        <v>0</v>
      </c>
      <c r="W193" s="26"/>
      <c r="X193" s="26"/>
      <c r="Y193" s="26"/>
    </row>
    <row r="194" spans="1:25" ht="21.75" hidden="1" customHeight="1" x14ac:dyDescent="0.25">
      <c r="A194" s="1150">
        <v>5</v>
      </c>
      <c r="B194" s="1157" t="s">
        <v>425</v>
      </c>
      <c r="C194" s="1152"/>
      <c r="D194" s="1153"/>
      <c r="E194" s="1154">
        <f>SUM(E195:E196)</f>
        <v>1974.1529999999998</v>
      </c>
      <c r="F194" s="1154">
        <f t="shared" ref="F194" si="137">SUM(F195:F196)</f>
        <v>211.5</v>
      </c>
      <c r="G194" s="1154">
        <f t="shared" ref="G194:R194" si="138">SUM(G195:G196)</f>
        <v>0</v>
      </c>
      <c r="H194" s="1154">
        <f t="shared" si="138"/>
        <v>0</v>
      </c>
      <c r="I194" s="1154">
        <f t="shared" si="138"/>
        <v>0</v>
      </c>
      <c r="J194" s="1154">
        <f t="shared" si="138"/>
        <v>0</v>
      </c>
      <c r="K194" s="1154">
        <f t="shared" si="138"/>
        <v>0</v>
      </c>
      <c r="L194" s="1154">
        <f t="shared" si="138"/>
        <v>0</v>
      </c>
      <c r="M194" s="1154">
        <f t="shared" si="138"/>
        <v>0</v>
      </c>
      <c r="N194" s="1154">
        <f t="shared" si="138"/>
        <v>0</v>
      </c>
      <c r="O194" s="1154">
        <f t="shared" si="138"/>
        <v>0</v>
      </c>
      <c r="P194" s="1154">
        <f t="shared" si="138"/>
        <v>0</v>
      </c>
      <c r="Q194" s="1154">
        <f t="shared" si="138"/>
        <v>0</v>
      </c>
      <c r="R194" s="1154">
        <f t="shared" si="138"/>
        <v>0</v>
      </c>
      <c r="S194" s="1154">
        <f t="shared" ref="S194:U194" si="139">SUM(S195:S196)</f>
        <v>211.5</v>
      </c>
      <c r="T194" s="1154">
        <f t="shared" si="139"/>
        <v>0</v>
      </c>
      <c r="U194" s="1154">
        <f t="shared" si="139"/>
        <v>0</v>
      </c>
      <c r="V194" s="1165">
        <f t="shared" si="111"/>
        <v>10.713455340087624</v>
      </c>
    </row>
    <row r="195" spans="1:25" ht="21.75" hidden="1" customHeight="1" x14ac:dyDescent="0.25">
      <c r="A195" s="1150"/>
      <c r="B195" s="1155" t="s">
        <v>136</v>
      </c>
      <c r="C195" s="1152"/>
      <c r="D195" s="1156">
        <v>504.20699999999999</v>
      </c>
      <c r="E195" s="1156">
        <f>E16+E32</f>
        <v>1536.2529999999999</v>
      </c>
      <c r="F195" s="1156">
        <f t="shared" ref="F195" si="140">F16+F32</f>
        <v>0</v>
      </c>
      <c r="G195" s="1156">
        <f t="shared" ref="G195:R195" si="141">G16+G32</f>
        <v>0</v>
      </c>
      <c r="H195" s="1156">
        <f t="shared" si="141"/>
        <v>0</v>
      </c>
      <c r="I195" s="1156">
        <f t="shared" si="141"/>
        <v>0</v>
      </c>
      <c r="J195" s="1156">
        <f t="shared" si="141"/>
        <v>0</v>
      </c>
      <c r="K195" s="1156">
        <f t="shared" si="141"/>
        <v>0</v>
      </c>
      <c r="L195" s="1156">
        <f t="shared" si="141"/>
        <v>0</v>
      </c>
      <c r="M195" s="1156">
        <f t="shared" si="141"/>
        <v>0</v>
      </c>
      <c r="N195" s="1156">
        <f t="shared" si="141"/>
        <v>0</v>
      </c>
      <c r="O195" s="1156">
        <f t="shared" si="141"/>
        <v>0</v>
      </c>
      <c r="P195" s="1156">
        <f t="shared" si="141"/>
        <v>0</v>
      </c>
      <c r="Q195" s="1156">
        <f t="shared" si="141"/>
        <v>0</v>
      </c>
      <c r="R195" s="1156">
        <f t="shared" si="141"/>
        <v>0</v>
      </c>
      <c r="S195" s="1156">
        <f t="shared" ref="S195:U195" si="142">S16+S32</f>
        <v>0</v>
      </c>
      <c r="T195" s="1156">
        <f t="shared" si="142"/>
        <v>0</v>
      </c>
      <c r="U195" s="1156">
        <f t="shared" si="142"/>
        <v>0</v>
      </c>
      <c r="V195" s="1166">
        <f t="shared" si="111"/>
        <v>0</v>
      </c>
      <c r="W195" s="26"/>
      <c r="X195" s="26"/>
      <c r="Y195" s="26"/>
    </row>
    <row r="196" spans="1:25" ht="21.75" hidden="1" customHeight="1" x14ac:dyDescent="0.25">
      <c r="A196" s="1150"/>
      <c r="B196" s="1155" t="s">
        <v>160</v>
      </c>
      <c r="C196" s="1152"/>
      <c r="D196" s="1156">
        <v>167.4</v>
      </c>
      <c r="E196" s="1156">
        <f>+E150+E97+E75</f>
        <v>437.9</v>
      </c>
      <c r="F196" s="1156">
        <f t="shared" ref="F196" si="143">+F150+F97+F75</f>
        <v>211.5</v>
      </c>
      <c r="G196" s="1156">
        <f t="shared" ref="G196:R196" si="144">+G150+G97+G75</f>
        <v>0</v>
      </c>
      <c r="H196" s="1156">
        <f t="shared" si="144"/>
        <v>0</v>
      </c>
      <c r="I196" s="1156">
        <f t="shared" si="144"/>
        <v>0</v>
      </c>
      <c r="J196" s="1156">
        <f t="shared" si="144"/>
        <v>0</v>
      </c>
      <c r="K196" s="1156">
        <f t="shared" si="144"/>
        <v>0</v>
      </c>
      <c r="L196" s="1156">
        <f t="shared" si="144"/>
        <v>0</v>
      </c>
      <c r="M196" s="1156">
        <f t="shared" si="144"/>
        <v>0</v>
      </c>
      <c r="N196" s="1156">
        <f t="shared" si="144"/>
        <v>0</v>
      </c>
      <c r="O196" s="1156">
        <f t="shared" si="144"/>
        <v>0</v>
      </c>
      <c r="P196" s="1156">
        <f t="shared" si="144"/>
        <v>0</v>
      </c>
      <c r="Q196" s="1156">
        <f t="shared" si="144"/>
        <v>0</v>
      </c>
      <c r="R196" s="1156">
        <f t="shared" si="144"/>
        <v>0</v>
      </c>
      <c r="S196" s="1156">
        <f t="shared" ref="S196:U196" si="145">+S150+S97+S75</f>
        <v>211.5</v>
      </c>
      <c r="T196" s="1156">
        <f t="shared" si="145"/>
        <v>0</v>
      </c>
      <c r="U196" s="1156">
        <f t="shared" si="145"/>
        <v>0</v>
      </c>
      <c r="V196" s="1166">
        <f t="shared" si="111"/>
        <v>48.298698332952732</v>
      </c>
      <c r="W196" s="26"/>
      <c r="X196" s="26"/>
      <c r="Y196" s="26"/>
    </row>
    <row r="197" spans="1:25" ht="21.75" hidden="1" customHeight="1" x14ac:dyDescent="0.25">
      <c r="A197" s="1150">
        <v>6</v>
      </c>
      <c r="B197" s="1158" t="s">
        <v>148</v>
      </c>
      <c r="C197" s="1152"/>
      <c r="D197" s="1153"/>
      <c r="E197" s="1154">
        <f>SUM(E198:E199)</f>
        <v>696.3</v>
      </c>
      <c r="F197" s="1154">
        <f t="shared" ref="F197" si="146">SUM(F198:F199)</f>
        <v>289.09299999999996</v>
      </c>
      <c r="G197" s="1154">
        <f t="shared" ref="G197:R197" si="147">SUM(G198:G199)</f>
        <v>0</v>
      </c>
      <c r="H197" s="1154">
        <f t="shared" si="147"/>
        <v>0</v>
      </c>
      <c r="I197" s="1154">
        <f t="shared" si="147"/>
        <v>0</v>
      </c>
      <c r="J197" s="1154">
        <f t="shared" si="147"/>
        <v>0</v>
      </c>
      <c r="K197" s="1154">
        <f t="shared" si="147"/>
        <v>0</v>
      </c>
      <c r="L197" s="1154">
        <f t="shared" si="147"/>
        <v>0</v>
      </c>
      <c r="M197" s="1154">
        <f t="shared" si="147"/>
        <v>224.803</v>
      </c>
      <c r="N197" s="1154">
        <f t="shared" si="147"/>
        <v>64.289999999999992</v>
      </c>
      <c r="O197" s="1154">
        <f t="shared" si="147"/>
        <v>0</v>
      </c>
      <c r="P197" s="1154">
        <f t="shared" si="147"/>
        <v>0</v>
      </c>
      <c r="Q197" s="1154">
        <f t="shared" si="147"/>
        <v>0</v>
      </c>
      <c r="R197" s="1154">
        <f t="shared" si="147"/>
        <v>0</v>
      </c>
      <c r="S197" s="1154">
        <f t="shared" ref="S197:U197" si="148">SUM(S198:S199)</f>
        <v>0</v>
      </c>
      <c r="T197" s="1154">
        <f t="shared" si="148"/>
        <v>0</v>
      </c>
      <c r="U197" s="1154">
        <f t="shared" si="148"/>
        <v>0</v>
      </c>
      <c r="V197" s="1165">
        <f t="shared" si="111"/>
        <v>41.518454689070801</v>
      </c>
    </row>
    <row r="198" spans="1:25" ht="21.75" hidden="1" customHeight="1" x14ac:dyDescent="0.25">
      <c r="A198" s="1150"/>
      <c r="B198" s="1155" t="s">
        <v>136</v>
      </c>
      <c r="C198" s="1152"/>
      <c r="D198" s="1156">
        <v>504.20699999999999</v>
      </c>
      <c r="E198" s="1156">
        <f>E24+E46</f>
        <v>352</v>
      </c>
      <c r="F198" s="1156">
        <f t="shared" ref="F198" si="149">F24+F46</f>
        <v>289.09299999999996</v>
      </c>
      <c r="G198" s="1156">
        <f t="shared" ref="G198:R198" si="150">G24+G46</f>
        <v>0</v>
      </c>
      <c r="H198" s="1156">
        <f t="shared" si="150"/>
        <v>0</v>
      </c>
      <c r="I198" s="1156">
        <f t="shared" si="150"/>
        <v>0</v>
      </c>
      <c r="J198" s="1156">
        <f t="shared" si="150"/>
        <v>0</v>
      </c>
      <c r="K198" s="1156">
        <f t="shared" si="150"/>
        <v>0</v>
      </c>
      <c r="L198" s="1156">
        <f t="shared" si="150"/>
        <v>0</v>
      </c>
      <c r="M198" s="1156">
        <f t="shared" si="150"/>
        <v>224.803</v>
      </c>
      <c r="N198" s="1156">
        <f t="shared" si="150"/>
        <v>64.289999999999992</v>
      </c>
      <c r="O198" s="1156">
        <f t="shared" si="150"/>
        <v>0</v>
      </c>
      <c r="P198" s="1156">
        <f t="shared" si="150"/>
        <v>0</v>
      </c>
      <c r="Q198" s="1156">
        <f t="shared" si="150"/>
        <v>0</v>
      </c>
      <c r="R198" s="1156">
        <f t="shared" si="150"/>
        <v>0</v>
      </c>
      <c r="S198" s="1156">
        <f t="shared" ref="S198:U198" si="151">S24+S46</f>
        <v>0</v>
      </c>
      <c r="T198" s="1156">
        <f t="shared" si="151"/>
        <v>0</v>
      </c>
      <c r="U198" s="1156">
        <f t="shared" si="151"/>
        <v>0</v>
      </c>
      <c r="V198" s="1166">
        <f t="shared" si="111"/>
        <v>82.128693181818164</v>
      </c>
      <c r="W198" s="26"/>
      <c r="X198" s="26"/>
      <c r="Y198" s="26"/>
    </row>
    <row r="199" spans="1:25" ht="21.75" hidden="1" customHeight="1" x14ac:dyDescent="0.25">
      <c r="A199" s="1150"/>
      <c r="B199" s="1155" t="s">
        <v>160</v>
      </c>
      <c r="C199" s="1152"/>
      <c r="D199" s="1156">
        <v>167.4</v>
      </c>
      <c r="E199" s="1156">
        <f>+E155+E102+E81</f>
        <v>344.3</v>
      </c>
      <c r="F199" s="1156">
        <f t="shared" ref="F199" si="152">+F155+F102+F81</f>
        <v>0</v>
      </c>
      <c r="G199" s="1156">
        <f t="shared" ref="G199:R199" si="153">+G155+G102+G81</f>
        <v>0</v>
      </c>
      <c r="H199" s="1156">
        <f t="shared" si="153"/>
        <v>0</v>
      </c>
      <c r="I199" s="1156">
        <f t="shared" si="153"/>
        <v>0</v>
      </c>
      <c r="J199" s="1156">
        <f t="shared" si="153"/>
        <v>0</v>
      </c>
      <c r="K199" s="1156">
        <f t="shared" si="153"/>
        <v>0</v>
      </c>
      <c r="L199" s="1156">
        <f t="shared" si="153"/>
        <v>0</v>
      </c>
      <c r="M199" s="1156">
        <f t="shared" si="153"/>
        <v>0</v>
      </c>
      <c r="N199" s="1156">
        <f t="shared" si="153"/>
        <v>0</v>
      </c>
      <c r="O199" s="1156">
        <f t="shared" si="153"/>
        <v>0</v>
      </c>
      <c r="P199" s="1156">
        <f t="shared" si="153"/>
        <v>0</v>
      </c>
      <c r="Q199" s="1156">
        <f t="shared" si="153"/>
        <v>0</v>
      </c>
      <c r="R199" s="1156">
        <f t="shared" si="153"/>
        <v>0</v>
      </c>
      <c r="S199" s="1156">
        <f t="shared" ref="S199:U199" si="154">+S155+S102+S81</f>
        <v>0</v>
      </c>
      <c r="T199" s="1156">
        <f t="shared" si="154"/>
        <v>0</v>
      </c>
      <c r="U199" s="1156">
        <f t="shared" si="154"/>
        <v>0</v>
      </c>
      <c r="V199" s="1166">
        <f t="shared" si="111"/>
        <v>0</v>
      </c>
      <c r="W199" s="26"/>
      <c r="X199" s="26"/>
      <c r="Y199" s="26"/>
    </row>
    <row r="200" spans="1:25" ht="21.75" hidden="1" customHeight="1" x14ac:dyDescent="0.25">
      <c r="A200" s="1150">
        <v>7</v>
      </c>
      <c r="B200" s="1151" t="s">
        <v>149</v>
      </c>
      <c r="C200" s="1152"/>
      <c r="D200" s="1153"/>
      <c r="E200" s="1154">
        <f>SUM(E201:E202)</f>
        <v>688.4</v>
      </c>
      <c r="F200" s="1154">
        <f t="shared" ref="F200" si="155">SUM(F201:F202)</f>
        <v>153.16800000000001</v>
      </c>
      <c r="G200" s="1154">
        <f t="shared" ref="G200:R200" si="156">SUM(G201:G202)</f>
        <v>0</v>
      </c>
      <c r="H200" s="1154">
        <f t="shared" si="156"/>
        <v>0</v>
      </c>
      <c r="I200" s="1154">
        <f t="shared" si="156"/>
        <v>0</v>
      </c>
      <c r="J200" s="1154">
        <f t="shared" si="156"/>
        <v>0</v>
      </c>
      <c r="K200" s="1154">
        <f t="shared" si="156"/>
        <v>0</v>
      </c>
      <c r="L200" s="1154">
        <f t="shared" si="156"/>
        <v>0</v>
      </c>
      <c r="M200" s="1154">
        <f t="shared" si="156"/>
        <v>0</v>
      </c>
      <c r="N200" s="1154">
        <f t="shared" si="156"/>
        <v>0</v>
      </c>
      <c r="O200" s="1154">
        <f t="shared" si="156"/>
        <v>0</v>
      </c>
      <c r="P200" s="1154">
        <f t="shared" si="156"/>
        <v>55.268000000000001</v>
      </c>
      <c r="Q200" s="1154">
        <f t="shared" si="156"/>
        <v>0</v>
      </c>
      <c r="R200" s="1154">
        <f t="shared" si="156"/>
        <v>0</v>
      </c>
      <c r="S200" s="1154">
        <f t="shared" ref="S200:U200" si="157">SUM(S201:S202)</f>
        <v>0</v>
      </c>
      <c r="T200" s="1154">
        <f t="shared" si="157"/>
        <v>97.9</v>
      </c>
      <c r="U200" s="1154">
        <f t="shared" si="157"/>
        <v>0</v>
      </c>
      <c r="V200" s="1165">
        <f t="shared" si="111"/>
        <v>22.249854735618829</v>
      </c>
    </row>
    <row r="201" spans="1:25" ht="21.75" hidden="1" customHeight="1" x14ac:dyDescent="0.25">
      <c r="A201" s="1150"/>
      <c r="B201" s="1155" t="s">
        <v>136</v>
      </c>
      <c r="C201" s="1152"/>
      <c r="D201" s="1156">
        <v>504.20699999999999</v>
      </c>
      <c r="E201" s="1156">
        <f>E17+E33</f>
        <v>489.7</v>
      </c>
      <c r="F201" s="1156">
        <f t="shared" ref="F201" si="158">F17+F33</f>
        <v>55.268000000000001</v>
      </c>
      <c r="G201" s="1156">
        <f t="shared" ref="G201:R201" si="159">G17+G33</f>
        <v>0</v>
      </c>
      <c r="H201" s="1156">
        <f t="shared" si="159"/>
        <v>0</v>
      </c>
      <c r="I201" s="1156">
        <f t="shared" si="159"/>
        <v>0</v>
      </c>
      <c r="J201" s="1156">
        <f t="shared" si="159"/>
        <v>0</v>
      </c>
      <c r="K201" s="1156">
        <f t="shared" si="159"/>
        <v>0</v>
      </c>
      <c r="L201" s="1156">
        <f t="shared" si="159"/>
        <v>0</v>
      </c>
      <c r="M201" s="1156">
        <f t="shared" si="159"/>
        <v>0</v>
      </c>
      <c r="N201" s="1156">
        <f t="shared" si="159"/>
        <v>0</v>
      </c>
      <c r="O201" s="1156">
        <f t="shared" si="159"/>
        <v>0</v>
      </c>
      <c r="P201" s="1156">
        <f t="shared" si="159"/>
        <v>55.268000000000001</v>
      </c>
      <c r="Q201" s="1156">
        <f t="shared" si="159"/>
        <v>0</v>
      </c>
      <c r="R201" s="1156">
        <f t="shared" si="159"/>
        <v>0</v>
      </c>
      <c r="S201" s="1156">
        <f t="shared" ref="S201:U201" si="160">S17+S33</f>
        <v>0</v>
      </c>
      <c r="T201" s="1156">
        <f t="shared" si="160"/>
        <v>0</v>
      </c>
      <c r="U201" s="1156">
        <f t="shared" si="160"/>
        <v>0</v>
      </c>
      <c r="V201" s="1166">
        <f t="shared" si="111"/>
        <v>11.286093526648969</v>
      </c>
      <c r="W201" s="26"/>
      <c r="X201" s="26"/>
      <c r="Y201" s="26"/>
    </row>
    <row r="202" spans="1:25" ht="21.75" hidden="1" customHeight="1" x14ac:dyDescent="0.25">
      <c r="A202" s="1150"/>
      <c r="B202" s="1155" t="s">
        <v>160</v>
      </c>
      <c r="C202" s="1152"/>
      <c r="D202" s="1156">
        <v>167.4</v>
      </c>
      <c r="E202" s="1156">
        <f>+E83+E104+E156</f>
        <v>198.7</v>
      </c>
      <c r="F202" s="1156">
        <f t="shared" ref="F202" si="161">+F83+F104+F156</f>
        <v>97.9</v>
      </c>
      <c r="G202" s="1156">
        <f t="shared" ref="G202:R202" si="162">+G83+G104+G156</f>
        <v>0</v>
      </c>
      <c r="H202" s="1156">
        <f t="shared" si="162"/>
        <v>0</v>
      </c>
      <c r="I202" s="1156">
        <f t="shared" si="162"/>
        <v>0</v>
      </c>
      <c r="J202" s="1156">
        <f t="shared" si="162"/>
        <v>0</v>
      </c>
      <c r="K202" s="1156">
        <f t="shared" si="162"/>
        <v>0</v>
      </c>
      <c r="L202" s="1156">
        <f t="shared" si="162"/>
        <v>0</v>
      </c>
      <c r="M202" s="1156">
        <f t="shared" si="162"/>
        <v>0</v>
      </c>
      <c r="N202" s="1156">
        <f t="shared" si="162"/>
        <v>0</v>
      </c>
      <c r="O202" s="1156">
        <f t="shared" si="162"/>
        <v>0</v>
      </c>
      <c r="P202" s="1156">
        <f t="shared" si="162"/>
        <v>0</v>
      </c>
      <c r="Q202" s="1156">
        <f t="shared" si="162"/>
        <v>0</v>
      </c>
      <c r="R202" s="1156">
        <f t="shared" si="162"/>
        <v>0</v>
      </c>
      <c r="S202" s="1156">
        <f t="shared" ref="S202:U202" si="163">+S83+S104+S156</f>
        <v>0</v>
      </c>
      <c r="T202" s="1156">
        <f t="shared" si="163"/>
        <v>97.9</v>
      </c>
      <c r="U202" s="1156">
        <f t="shared" si="163"/>
        <v>0</v>
      </c>
      <c r="V202" s="1166">
        <f t="shared" si="111"/>
        <v>49.270256668344246</v>
      </c>
      <c r="W202" s="26"/>
      <c r="X202" s="26"/>
      <c r="Y202" s="26"/>
    </row>
    <row r="203" spans="1:25" ht="21.75" hidden="1" customHeight="1" x14ac:dyDescent="0.25">
      <c r="A203" s="1150">
        <v>8</v>
      </c>
      <c r="B203" s="1157" t="s">
        <v>151</v>
      </c>
      <c r="C203" s="1152"/>
      <c r="D203" s="1153"/>
      <c r="E203" s="1154">
        <f>SUM(E204:E205)</f>
        <v>932.2650000000001</v>
      </c>
      <c r="F203" s="1154">
        <f t="shared" ref="F203" si="164">SUM(F204:F205)</f>
        <v>0</v>
      </c>
      <c r="G203" s="1154">
        <f t="shared" ref="G203:R203" si="165">SUM(G204:G205)</f>
        <v>0</v>
      </c>
      <c r="H203" s="1154">
        <f t="shared" si="165"/>
        <v>0</v>
      </c>
      <c r="I203" s="1154">
        <f t="shared" si="165"/>
        <v>0</v>
      </c>
      <c r="J203" s="1154">
        <f t="shared" si="165"/>
        <v>0</v>
      </c>
      <c r="K203" s="1154">
        <f t="shared" si="165"/>
        <v>0</v>
      </c>
      <c r="L203" s="1154">
        <f t="shared" si="165"/>
        <v>0</v>
      </c>
      <c r="M203" s="1154">
        <f t="shared" si="165"/>
        <v>0</v>
      </c>
      <c r="N203" s="1154">
        <f t="shared" si="165"/>
        <v>0</v>
      </c>
      <c r="O203" s="1154">
        <f t="shared" si="165"/>
        <v>0</v>
      </c>
      <c r="P203" s="1154">
        <f t="shared" si="165"/>
        <v>0</v>
      </c>
      <c r="Q203" s="1154">
        <f t="shared" si="165"/>
        <v>0</v>
      </c>
      <c r="R203" s="1154">
        <f t="shared" si="165"/>
        <v>0</v>
      </c>
      <c r="S203" s="1154">
        <f t="shared" ref="S203:U203" si="166">SUM(S204:S205)</f>
        <v>0</v>
      </c>
      <c r="T203" s="1154">
        <f t="shared" si="166"/>
        <v>0</v>
      </c>
      <c r="U203" s="1154">
        <f t="shared" si="166"/>
        <v>0</v>
      </c>
      <c r="V203" s="1165">
        <f t="shared" si="111"/>
        <v>0</v>
      </c>
    </row>
    <row r="204" spans="1:25" ht="21.75" hidden="1" customHeight="1" x14ac:dyDescent="0.25">
      <c r="A204" s="1150"/>
      <c r="B204" s="1155" t="s">
        <v>136</v>
      </c>
      <c r="C204" s="1152"/>
      <c r="D204" s="1156">
        <v>489.7</v>
      </c>
      <c r="E204" s="1156">
        <f>E19+E35</f>
        <v>637.06500000000005</v>
      </c>
      <c r="F204" s="1156">
        <f t="shared" ref="F204" si="167">F19+F35</f>
        <v>0</v>
      </c>
      <c r="G204" s="1156">
        <f t="shared" ref="G204:R204" si="168">G19+G35</f>
        <v>0</v>
      </c>
      <c r="H204" s="1156">
        <f t="shared" si="168"/>
        <v>0</v>
      </c>
      <c r="I204" s="1156">
        <f t="shared" si="168"/>
        <v>0</v>
      </c>
      <c r="J204" s="1156">
        <f t="shared" si="168"/>
        <v>0</v>
      </c>
      <c r="K204" s="1156">
        <f t="shared" si="168"/>
        <v>0</v>
      </c>
      <c r="L204" s="1156">
        <f t="shared" si="168"/>
        <v>0</v>
      </c>
      <c r="M204" s="1156">
        <f t="shared" si="168"/>
        <v>0</v>
      </c>
      <c r="N204" s="1156">
        <f t="shared" si="168"/>
        <v>0</v>
      </c>
      <c r="O204" s="1156">
        <f t="shared" si="168"/>
        <v>0</v>
      </c>
      <c r="P204" s="1156">
        <f t="shared" si="168"/>
        <v>0</v>
      </c>
      <c r="Q204" s="1156">
        <f t="shared" si="168"/>
        <v>0</v>
      </c>
      <c r="R204" s="1156">
        <f t="shared" si="168"/>
        <v>0</v>
      </c>
      <c r="S204" s="1156">
        <f t="shared" ref="S204:U204" si="169">S19+S35</f>
        <v>0</v>
      </c>
      <c r="T204" s="1156">
        <f t="shared" si="169"/>
        <v>0</v>
      </c>
      <c r="U204" s="1156">
        <f t="shared" si="169"/>
        <v>0</v>
      </c>
      <c r="V204" s="1166">
        <f t="shared" si="111"/>
        <v>0</v>
      </c>
      <c r="W204" s="26"/>
      <c r="X204" s="26"/>
      <c r="Y204" s="26"/>
    </row>
    <row r="205" spans="1:25" ht="21.75" hidden="1" customHeight="1" x14ac:dyDescent="0.25">
      <c r="A205" s="1150"/>
      <c r="B205" s="1155" t="s">
        <v>160</v>
      </c>
      <c r="C205" s="1152"/>
      <c r="D205" s="1156">
        <v>198.7</v>
      </c>
      <c r="E205" s="1156">
        <f>+E77+E106+E158</f>
        <v>295.2</v>
      </c>
      <c r="F205" s="1156">
        <f t="shared" ref="F205" si="170">+F77+F106+F158</f>
        <v>0</v>
      </c>
      <c r="G205" s="1156">
        <f t="shared" ref="G205:R205" si="171">+G77+G106+G158</f>
        <v>0</v>
      </c>
      <c r="H205" s="1156">
        <f t="shared" si="171"/>
        <v>0</v>
      </c>
      <c r="I205" s="1156">
        <f t="shared" si="171"/>
        <v>0</v>
      </c>
      <c r="J205" s="1156">
        <f t="shared" si="171"/>
        <v>0</v>
      </c>
      <c r="K205" s="1156">
        <f t="shared" si="171"/>
        <v>0</v>
      </c>
      <c r="L205" s="1156">
        <f t="shared" si="171"/>
        <v>0</v>
      </c>
      <c r="M205" s="1156">
        <f t="shared" si="171"/>
        <v>0</v>
      </c>
      <c r="N205" s="1156">
        <f t="shared" si="171"/>
        <v>0</v>
      </c>
      <c r="O205" s="1156">
        <f t="shared" si="171"/>
        <v>0</v>
      </c>
      <c r="P205" s="1156">
        <f t="shared" si="171"/>
        <v>0</v>
      </c>
      <c r="Q205" s="1156">
        <f t="shared" si="171"/>
        <v>0</v>
      </c>
      <c r="R205" s="1156">
        <f t="shared" si="171"/>
        <v>0</v>
      </c>
      <c r="S205" s="1156">
        <f t="shared" ref="S205:U205" si="172">+S77+S106+S158</f>
        <v>0</v>
      </c>
      <c r="T205" s="1156">
        <f t="shared" si="172"/>
        <v>0</v>
      </c>
      <c r="U205" s="1156">
        <f t="shared" si="172"/>
        <v>0</v>
      </c>
      <c r="V205" s="1166">
        <f t="shared" si="111"/>
        <v>0</v>
      </c>
      <c r="W205" s="26"/>
      <c r="X205" s="26"/>
      <c r="Y205" s="26"/>
    </row>
    <row r="206" spans="1:25" ht="21.75" hidden="1" customHeight="1" x14ac:dyDescent="0.25">
      <c r="A206" s="1150">
        <v>9</v>
      </c>
      <c r="B206" s="1151" t="s">
        <v>177</v>
      </c>
      <c r="C206" s="1152"/>
      <c r="D206" s="1153"/>
      <c r="E206" s="1154">
        <f>SUM(E207:E208)</f>
        <v>73.5</v>
      </c>
      <c r="F206" s="1154">
        <f t="shared" ref="F206" si="173">SUM(F207:F208)</f>
        <v>0</v>
      </c>
      <c r="G206" s="1154">
        <f t="shared" ref="G206:R206" si="174">SUM(G207:G208)</f>
        <v>0</v>
      </c>
      <c r="H206" s="1154">
        <f t="shared" si="174"/>
        <v>0</v>
      </c>
      <c r="I206" s="1154">
        <f t="shared" si="174"/>
        <v>0</v>
      </c>
      <c r="J206" s="1154">
        <f t="shared" si="174"/>
        <v>0</v>
      </c>
      <c r="K206" s="1154">
        <f t="shared" si="174"/>
        <v>0</v>
      </c>
      <c r="L206" s="1154">
        <f t="shared" si="174"/>
        <v>0</v>
      </c>
      <c r="M206" s="1154">
        <f t="shared" si="174"/>
        <v>0</v>
      </c>
      <c r="N206" s="1154">
        <f t="shared" si="174"/>
        <v>0</v>
      </c>
      <c r="O206" s="1154">
        <f t="shared" si="174"/>
        <v>0</v>
      </c>
      <c r="P206" s="1154">
        <f t="shared" si="174"/>
        <v>0</v>
      </c>
      <c r="Q206" s="1154">
        <f t="shared" si="174"/>
        <v>0</v>
      </c>
      <c r="R206" s="1154">
        <f t="shared" si="174"/>
        <v>0</v>
      </c>
      <c r="S206" s="1154">
        <f t="shared" ref="S206:U206" si="175">SUM(S207:S208)</f>
        <v>0</v>
      </c>
      <c r="T206" s="1154">
        <f t="shared" si="175"/>
        <v>0</v>
      </c>
      <c r="U206" s="1154">
        <f t="shared" si="175"/>
        <v>0</v>
      </c>
      <c r="V206" s="1165">
        <f t="shared" si="111"/>
        <v>0</v>
      </c>
    </row>
    <row r="207" spans="1:25" ht="21.75" hidden="1" customHeight="1" x14ac:dyDescent="0.25">
      <c r="A207" s="1150"/>
      <c r="B207" s="1155" t="s">
        <v>136</v>
      </c>
      <c r="C207" s="1152"/>
      <c r="D207" s="1156">
        <v>489.7</v>
      </c>
      <c r="E207" s="1156"/>
      <c r="F207" s="1156"/>
      <c r="G207" s="1156"/>
      <c r="H207" s="1156"/>
      <c r="I207" s="1156"/>
      <c r="J207" s="1156"/>
      <c r="K207" s="1156"/>
      <c r="L207" s="1156"/>
      <c r="M207" s="1156"/>
      <c r="N207" s="1156"/>
      <c r="O207" s="1156"/>
      <c r="P207" s="1156"/>
      <c r="Q207" s="1156"/>
      <c r="R207" s="1156"/>
      <c r="S207" s="1156"/>
      <c r="T207" s="1156"/>
      <c r="U207" s="1156"/>
      <c r="V207" s="1166"/>
      <c r="W207" s="26"/>
      <c r="X207" s="26"/>
      <c r="Y207" s="26"/>
    </row>
    <row r="208" spans="1:25" ht="21.75" hidden="1" customHeight="1" x14ac:dyDescent="0.25">
      <c r="A208" s="1150"/>
      <c r="B208" s="1155" t="s">
        <v>160</v>
      </c>
      <c r="C208" s="1152"/>
      <c r="D208" s="1156">
        <v>198.7</v>
      </c>
      <c r="E208" s="1156">
        <f>+E128+E111</f>
        <v>73.5</v>
      </c>
      <c r="F208" s="1156">
        <f t="shared" ref="F208" si="176">+F128+F111</f>
        <v>0</v>
      </c>
      <c r="G208" s="1156">
        <f t="shared" ref="G208:R208" si="177">+G128+G111</f>
        <v>0</v>
      </c>
      <c r="H208" s="1156">
        <f t="shared" si="177"/>
        <v>0</v>
      </c>
      <c r="I208" s="1156">
        <f t="shared" si="177"/>
        <v>0</v>
      </c>
      <c r="J208" s="1156">
        <f t="shared" si="177"/>
        <v>0</v>
      </c>
      <c r="K208" s="1156">
        <f t="shared" si="177"/>
        <v>0</v>
      </c>
      <c r="L208" s="1156">
        <f t="shared" si="177"/>
        <v>0</v>
      </c>
      <c r="M208" s="1156">
        <f t="shared" si="177"/>
        <v>0</v>
      </c>
      <c r="N208" s="1156">
        <f t="shared" si="177"/>
        <v>0</v>
      </c>
      <c r="O208" s="1156">
        <f t="shared" si="177"/>
        <v>0</v>
      </c>
      <c r="P208" s="1156">
        <f t="shared" si="177"/>
        <v>0</v>
      </c>
      <c r="Q208" s="1156">
        <f t="shared" si="177"/>
        <v>0</v>
      </c>
      <c r="R208" s="1156">
        <f t="shared" si="177"/>
        <v>0</v>
      </c>
      <c r="S208" s="1156">
        <f t="shared" ref="S208:U208" si="178">+S128+S111</f>
        <v>0</v>
      </c>
      <c r="T208" s="1156">
        <f t="shared" si="178"/>
        <v>0</v>
      </c>
      <c r="U208" s="1156">
        <f t="shared" si="178"/>
        <v>0</v>
      </c>
      <c r="V208" s="1166">
        <f t="shared" si="111"/>
        <v>0</v>
      </c>
      <c r="W208" s="26"/>
      <c r="X208" s="26"/>
      <c r="Y208" s="26"/>
    </row>
    <row r="209" spans="1:25" ht="21.75" hidden="1" customHeight="1" x14ac:dyDescent="0.25">
      <c r="A209" s="1150">
        <v>10</v>
      </c>
      <c r="B209" s="1151" t="s">
        <v>141</v>
      </c>
      <c r="C209" s="1152"/>
      <c r="D209" s="1153"/>
      <c r="E209" s="1154">
        <f>SUM(E210:E211)</f>
        <v>800.60299999999995</v>
      </c>
      <c r="F209" s="1154">
        <f t="shared" ref="F209" si="179">SUM(F210:F211)</f>
        <v>447.62299999999999</v>
      </c>
      <c r="G209" s="1154">
        <f t="shared" ref="G209:R209" si="180">SUM(G210:G211)</f>
        <v>0</v>
      </c>
      <c r="H209" s="1154">
        <f t="shared" si="180"/>
        <v>0</v>
      </c>
      <c r="I209" s="1154">
        <f t="shared" si="180"/>
        <v>0</v>
      </c>
      <c r="J209" s="1154">
        <f t="shared" si="180"/>
        <v>0</v>
      </c>
      <c r="K209" s="1154">
        <f t="shared" si="180"/>
        <v>0</v>
      </c>
      <c r="L209" s="1154">
        <f t="shared" si="180"/>
        <v>0</v>
      </c>
      <c r="M209" s="1154">
        <f t="shared" si="180"/>
        <v>0</v>
      </c>
      <c r="N209" s="1154">
        <f t="shared" si="180"/>
        <v>0</v>
      </c>
      <c r="O209" s="1154">
        <f t="shared" si="180"/>
        <v>378.66300000000001</v>
      </c>
      <c r="P209" s="1154">
        <f t="shared" si="180"/>
        <v>64</v>
      </c>
      <c r="Q209" s="1154">
        <f t="shared" si="180"/>
        <v>0</v>
      </c>
      <c r="R209" s="1154">
        <f t="shared" si="180"/>
        <v>0</v>
      </c>
      <c r="S209" s="1154">
        <f t="shared" ref="S209:U209" si="181">SUM(S210:S211)</f>
        <v>0</v>
      </c>
      <c r="T209" s="1154">
        <f t="shared" si="181"/>
        <v>4.96</v>
      </c>
      <c r="U209" s="1154">
        <f t="shared" si="181"/>
        <v>0</v>
      </c>
      <c r="V209" s="1165">
        <f t="shared" si="111"/>
        <v>55.91073228553978</v>
      </c>
    </row>
    <row r="210" spans="1:25" ht="21.75" hidden="1" customHeight="1" x14ac:dyDescent="0.25">
      <c r="A210" s="1150"/>
      <c r="B210" s="1155" t="s">
        <v>136</v>
      </c>
      <c r="C210" s="1152"/>
      <c r="D210" s="1156">
        <v>489.7</v>
      </c>
      <c r="E210" s="1156">
        <f>E14+E30</f>
        <v>452.20299999999997</v>
      </c>
      <c r="F210" s="1156">
        <f t="shared" ref="F210" si="182">F14+F30</f>
        <v>442.66300000000001</v>
      </c>
      <c r="G210" s="1156">
        <f t="shared" ref="G210:R210" si="183">G14+G30</f>
        <v>0</v>
      </c>
      <c r="H210" s="1156">
        <f t="shared" si="183"/>
        <v>0</v>
      </c>
      <c r="I210" s="1156">
        <f t="shared" si="183"/>
        <v>0</v>
      </c>
      <c r="J210" s="1156">
        <f t="shared" si="183"/>
        <v>0</v>
      </c>
      <c r="K210" s="1156">
        <f t="shared" si="183"/>
        <v>0</v>
      </c>
      <c r="L210" s="1156">
        <f t="shared" si="183"/>
        <v>0</v>
      </c>
      <c r="M210" s="1156">
        <f t="shared" si="183"/>
        <v>0</v>
      </c>
      <c r="N210" s="1156">
        <f t="shared" si="183"/>
        <v>0</v>
      </c>
      <c r="O210" s="1156">
        <f t="shared" si="183"/>
        <v>378.66300000000001</v>
      </c>
      <c r="P210" s="1156">
        <f t="shared" si="183"/>
        <v>64</v>
      </c>
      <c r="Q210" s="1156">
        <f t="shared" si="183"/>
        <v>0</v>
      </c>
      <c r="R210" s="1156">
        <f t="shared" si="183"/>
        <v>0</v>
      </c>
      <c r="S210" s="1156">
        <f t="shared" ref="S210:U210" si="184">S14+S30</f>
        <v>0</v>
      </c>
      <c r="T210" s="1156">
        <f t="shared" si="184"/>
        <v>0</v>
      </c>
      <c r="U210" s="1156">
        <f t="shared" si="184"/>
        <v>0</v>
      </c>
      <c r="V210" s="1166">
        <f t="shared" si="111"/>
        <v>97.890328016399721</v>
      </c>
      <c r="W210" s="26"/>
      <c r="X210" s="26"/>
      <c r="Y210" s="26"/>
    </row>
    <row r="211" spans="1:25" ht="21.75" hidden="1" customHeight="1" x14ac:dyDescent="0.25">
      <c r="A211" s="1150"/>
      <c r="B211" s="1155" t="s">
        <v>160</v>
      </c>
      <c r="C211" s="1152"/>
      <c r="D211" s="1156">
        <v>198.7</v>
      </c>
      <c r="E211" s="1156">
        <f>+E73+E95+E148</f>
        <v>348.4</v>
      </c>
      <c r="F211" s="1156">
        <f t="shared" ref="F211" si="185">+F73+F95+F148</f>
        <v>4.96</v>
      </c>
      <c r="G211" s="1156">
        <f t="shared" ref="G211:R211" si="186">+G73+G95+G148</f>
        <v>0</v>
      </c>
      <c r="H211" s="1156">
        <f t="shared" si="186"/>
        <v>0</v>
      </c>
      <c r="I211" s="1156">
        <f t="shared" si="186"/>
        <v>0</v>
      </c>
      <c r="J211" s="1156">
        <f t="shared" si="186"/>
        <v>0</v>
      </c>
      <c r="K211" s="1156">
        <f t="shared" si="186"/>
        <v>0</v>
      </c>
      <c r="L211" s="1156">
        <f t="shared" si="186"/>
        <v>0</v>
      </c>
      <c r="M211" s="1156">
        <f t="shared" si="186"/>
        <v>0</v>
      </c>
      <c r="N211" s="1156">
        <f t="shared" si="186"/>
        <v>0</v>
      </c>
      <c r="O211" s="1156">
        <f t="shared" si="186"/>
        <v>0</v>
      </c>
      <c r="P211" s="1156">
        <f t="shared" si="186"/>
        <v>0</v>
      </c>
      <c r="Q211" s="1156">
        <f t="shared" si="186"/>
        <v>0</v>
      </c>
      <c r="R211" s="1156">
        <f t="shared" si="186"/>
        <v>0</v>
      </c>
      <c r="S211" s="1156">
        <f t="shared" ref="S211:U211" si="187">+S73+S95+S148</f>
        <v>0</v>
      </c>
      <c r="T211" s="1156">
        <f t="shared" si="187"/>
        <v>4.96</v>
      </c>
      <c r="U211" s="1156">
        <f t="shared" si="187"/>
        <v>0</v>
      </c>
      <c r="V211" s="1166">
        <f t="shared" si="111"/>
        <v>1.423650975889782</v>
      </c>
      <c r="W211" s="26"/>
      <c r="X211" s="26"/>
      <c r="Y211" s="26"/>
    </row>
    <row r="212" spans="1:25" ht="21.75" hidden="1" customHeight="1" x14ac:dyDescent="0.25">
      <c r="A212" s="1150">
        <v>11</v>
      </c>
      <c r="B212" s="1151" t="s">
        <v>140</v>
      </c>
      <c r="C212" s="1152"/>
      <c r="D212" s="1153"/>
      <c r="E212" s="1154">
        <f>SUM(E213:E214)</f>
        <v>759.79100000000005</v>
      </c>
      <c r="F212" s="1154">
        <f t="shared" ref="F212" si="188">SUM(F213:F214)</f>
        <v>501.39099999999996</v>
      </c>
      <c r="G212" s="1154">
        <f t="shared" ref="G212:R212" si="189">SUM(G213:G214)</f>
        <v>0</v>
      </c>
      <c r="H212" s="1154">
        <f t="shared" si="189"/>
        <v>0</v>
      </c>
      <c r="I212" s="1154">
        <f t="shared" si="189"/>
        <v>0</v>
      </c>
      <c r="J212" s="1154">
        <f t="shared" si="189"/>
        <v>0</v>
      </c>
      <c r="K212" s="1154">
        <f t="shared" si="189"/>
        <v>0</v>
      </c>
      <c r="L212" s="1154">
        <f t="shared" si="189"/>
        <v>0</v>
      </c>
      <c r="M212" s="1154">
        <f t="shared" si="189"/>
        <v>0</v>
      </c>
      <c r="N212" s="1154">
        <f t="shared" si="189"/>
        <v>0</v>
      </c>
      <c r="O212" s="1154">
        <f t="shared" si="189"/>
        <v>10.55</v>
      </c>
      <c r="P212" s="1154">
        <f t="shared" si="189"/>
        <v>0</v>
      </c>
      <c r="Q212" s="1154">
        <f t="shared" si="189"/>
        <v>4.9660000000000002</v>
      </c>
      <c r="R212" s="1154">
        <f t="shared" si="189"/>
        <v>0</v>
      </c>
      <c r="S212" s="1154">
        <f t="shared" ref="S212:U212" si="190">SUM(S213:S214)</f>
        <v>158.6</v>
      </c>
      <c r="T212" s="1154">
        <f t="shared" si="190"/>
        <v>327.27499999999998</v>
      </c>
      <c r="U212" s="1154">
        <f t="shared" si="190"/>
        <v>0</v>
      </c>
      <c r="V212" s="1165">
        <f t="shared" si="111"/>
        <v>65.990647428042706</v>
      </c>
    </row>
    <row r="213" spans="1:25" ht="21.75" hidden="1" customHeight="1" x14ac:dyDescent="0.25">
      <c r="A213" s="1150"/>
      <c r="B213" s="1155" t="s">
        <v>136</v>
      </c>
      <c r="C213" s="1152"/>
      <c r="D213" s="1156">
        <v>489.7</v>
      </c>
      <c r="E213" s="1156">
        <f>E13+E29</f>
        <v>576.39100000000008</v>
      </c>
      <c r="F213" s="1156">
        <f t="shared" ref="F213" si="191">F13+F29</f>
        <v>501.39099999999996</v>
      </c>
      <c r="G213" s="1156">
        <f t="shared" ref="G213:R213" si="192">G13+G29</f>
        <v>0</v>
      </c>
      <c r="H213" s="1156">
        <f t="shared" si="192"/>
        <v>0</v>
      </c>
      <c r="I213" s="1156">
        <f t="shared" si="192"/>
        <v>0</v>
      </c>
      <c r="J213" s="1156">
        <f t="shared" si="192"/>
        <v>0</v>
      </c>
      <c r="K213" s="1156">
        <f t="shared" si="192"/>
        <v>0</v>
      </c>
      <c r="L213" s="1156">
        <f t="shared" si="192"/>
        <v>0</v>
      </c>
      <c r="M213" s="1156">
        <f t="shared" si="192"/>
        <v>0</v>
      </c>
      <c r="N213" s="1156">
        <f t="shared" si="192"/>
        <v>0</v>
      </c>
      <c r="O213" s="1156">
        <f t="shared" si="192"/>
        <v>10.55</v>
      </c>
      <c r="P213" s="1156">
        <f t="shared" si="192"/>
        <v>0</v>
      </c>
      <c r="Q213" s="1156">
        <f t="shared" si="192"/>
        <v>4.9660000000000002</v>
      </c>
      <c r="R213" s="1156">
        <f t="shared" si="192"/>
        <v>0</v>
      </c>
      <c r="S213" s="1156">
        <f t="shared" ref="S213:U213" si="193">S13+S29</f>
        <v>158.6</v>
      </c>
      <c r="T213" s="1156">
        <f t="shared" si="193"/>
        <v>327.27499999999998</v>
      </c>
      <c r="U213" s="1156">
        <f t="shared" si="193"/>
        <v>0</v>
      </c>
      <c r="V213" s="1166">
        <f t="shared" si="111"/>
        <v>86.987999465640499</v>
      </c>
      <c r="W213" s="26"/>
      <c r="X213" s="26"/>
      <c r="Y213" s="26"/>
    </row>
    <row r="214" spans="1:25" ht="21.75" hidden="1" customHeight="1" x14ac:dyDescent="0.25">
      <c r="A214" s="1150"/>
      <c r="B214" s="1155" t="s">
        <v>160</v>
      </c>
      <c r="C214" s="1152"/>
      <c r="D214" s="1156">
        <v>198.7</v>
      </c>
      <c r="E214" s="1156">
        <f>+E72+E94+E147</f>
        <v>183.4</v>
      </c>
      <c r="F214" s="1156">
        <f t="shared" ref="F214" si="194">+F72+F94+F147</f>
        <v>0</v>
      </c>
      <c r="G214" s="1156">
        <f t="shared" ref="G214:R214" si="195">+G72+G94+G147</f>
        <v>0</v>
      </c>
      <c r="H214" s="1156">
        <f t="shared" si="195"/>
        <v>0</v>
      </c>
      <c r="I214" s="1156">
        <f t="shared" si="195"/>
        <v>0</v>
      </c>
      <c r="J214" s="1156">
        <f t="shared" si="195"/>
        <v>0</v>
      </c>
      <c r="K214" s="1156">
        <f t="shared" si="195"/>
        <v>0</v>
      </c>
      <c r="L214" s="1156">
        <f t="shared" si="195"/>
        <v>0</v>
      </c>
      <c r="M214" s="1156">
        <f t="shared" si="195"/>
        <v>0</v>
      </c>
      <c r="N214" s="1156">
        <f t="shared" si="195"/>
        <v>0</v>
      </c>
      <c r="O214" s="1156">
        <f t="shared" si="195"/>
        <v>0</v>
      </c>
      <c r="P214" s="1156">
        <f t="shared" si="195"/>
        <v>0</v>
      </c>
      <c r="Q214" s="1156">
        <f t="shared" si="195"/>
        <v>0</v>
      </c>
      <c r="R214" s="1156">
        <f t="shared" si="195"/>
        <v>0</v>
      </c>
      <c r="S214" s="1156">
        <f t="shared" ref="S214:U214" si="196">+S72+S94+S147</f>
        <v>0</v>
      </c>
      <c r="T214" s="1156">
        <f t="shared" si="196"/>
        <v>0</v>
      </c>
      <c r="U214" s="1156">
        <f t="shared" si="196"/>
        <v>0</v>
      </c>
      <c r="V214" s="1166">
        <f t="shared" si="111"/>
        <v>0</v>
      </c>
      <c r="W214" s="26"/>
      <c r="X214" s="26"/>
      <c r="Y214" s="26"/>
    </row>
    <row r="215" spans="1:25" ht="21.75" hidden="1" customHeight="1" x14ac:dyDescent="0.25">
      <c r="A215" s="1150">
        <v>12</v>
      </c>
      <c r="B215" s="1159" t="s">
        <v>432</v>
      </c>
      <c r="C215" s="1152"/>
      <c r="D215" s="1153"/>
      <c r="E215" s="1154">
        <f>SUM(E216:E217)</f>
        <v>2245</v>
      </c>
      <c r="F215" s="1154">
        <f t="shared" ref="F215" si="197">SUM(F216:F217)</f>
        <v>2028.0150000000001</v>
      </c>
      <c r="G215" s="1154">
        <f t="shared" ref="G215:R215" si="198">SUM(G216:G217)</f>
        <v>0</v>
      </c>
      <c r="H215" s="1154">
        <f t="shared" si="198"/>
        <v>0</v>
      </c>
      <c r="I215" s="1154">
        <f t="shared" si="198"/>
        <v>0</v>
      </c>
      <c r="J215" s="1154">
        <f t="shared" si="198"/>
        <v>0</v>
      </c>
      <c r="K215" s="1154">
        <f t="shared" si="198"/>
        <v>0</v>
      </c>
      <c r="L215" s="1154">
        <f t="shared" si="198"/>
        <v>0</v>
      </c>
      <c r="M215" s="1154">
        <f t="shared" si="198"/>
        <v>0</v>
      </c>
      <c r="N215" s="1154">
        <f t="shared" si="198"/>
        <v>0</v>
      </c>
      <c r="O215" s="1154">
        <f t="shared" si="198"/>
        <v>0</v>
      </c>
      <c r="P215" s="1154">
        <f t="shared" si="198"/>
        <v>25.8</v>
      </c>
      <c r="Q215" s="1154">
        <f t="shared" si="198"/>
        <v>0</v>
      </c>
      <c r="R215" s="1154">
        <f t="shared" si="198"/>
        <v>0</v>
      </c>
      <c r="S215" s="1154">
        <f t="shared" ref="S215:U215" si="199">SUM(S216:S217)</f>
        <v>947.93100000000004</v>
      </c>
      <c r="T215" s="1154">
        <f t="shared" si="199"/>
        <v>1054.2840000000001</v>
      </c>
      <c r="U215" s="1154">
        <f t="shared" si="199"/>
        <v>0</v>
      </c>
      <c r="V215" s="1165">
        <f t="shared" si="111"/>
        <v>90.334743875278406</v>
      </c>
    </row>
    <row r="216" spans="1:25" ht="21.75" hidden="1" customHeight="1" x14ac:dyDescent="0.25">
      <c r="A216" s="1150"/>
      <c r="B216" s="1155" t="s">
        <v>136</v>
      </c>
      <c r="C216" s="1152"/>
      <c r="D216" s="1156">
        <v>489.7</v>
      </c>
      <c r="E216" s="1156">
        <f>E52</f>
        <v>2245</v>
      </c>
      <c r="F216" s="1156">
        <f t="shared" ref="F216" si="200">F52</f>
        <v>2028.0150000000001</v>
      </c>
      <c r="G216" s="1156">
        <f t="shared" ref="G216:R216" si="201">G52</f>
        <v>0</v>
      </c>
      <c r="H216" s="1156">
        <f t="shared" si="201"/>
        <v>0</v>
      </c>
      <c r="I216" s="1156">
        <f t="shared" si="201"/>
        <v>0</v>
      </c>
      <c r="J216" s="1156">
        <f t="shared" si="201"/>
        <v>0</v>
      </c>
      <c r="K216" s="1156">
        <f t="shared" si="201"/>
        <v>0</v>
      </c>
      <c r="L216" s="1156">
        <f t="shared" si="201"/>
        <v>0</v>
      </c>
      <c r="M216" s="1156">
        <f t="shared" si="201"/>
        <v>0</v>
      </c>
      <c r="N216" s="1156">
        <f t="shared" si="201"/>
        <v>0</v>
      </c>
      <c r="O216" s="1156">
        <f t="shared" si="201"/>
        <v>0</v>
      </c>
      <c r="P216" s="1156">
        <f t="shared" si="201"/>
        <v>25.8</v>
      </c>
      <c r="Q216" s="1156">
        <f t="shared" si="201"/>
        <v>0</v>
      </c>
      <c r="R216" s="1156">
        <f t="shared" si="201"/>
        <v>0</v>
      </c>
      <c r="S216" s="1156">
        <f t="shared" ref="S216:U216" si="202">S52</f>
        <v>947.93100000000004</v>
      </c>
      <c r="T216" s="1156">
        <f t="shared" si="202"/>
        <v>1054.2840000000001</v>
      </c>
      <c r="U216" s="1156">
        <f t="shared" si="202"/>
        <v>0</v>
      </c>
      <c r="V216" s="1166">
        <f t="shared" si="111"/>
        <v>90.334743875278406</v>
      </c>
      <c r="W216" s="26"/>
      <c r="X216" s="26"/>
      <c r="Y216" s="26"/>
    </row>
    <row r="217" spans="1:25" ht="21.75" hidden="1" customHeight="1" x14ac:dyDescent="0.25">
      <c r="A217" s="1150"/>
      <c r="B217" s="1155" t="s">
        <v>160</v>
      </c>
      <c r="C217" s="1152"/>
      <c r="D217" s="1156">
        <v>198.7</v>
      </c>
      <c r="E217" s="1156"/>
      <c r="F217" s="1156"/>
      <c r="G217" s="1156"/>
      <c r="H217" s="1156"/>
      <c r="I217" s="1156"/>
      <c r="J217" s="1156"/>
      <c r="K217" s="1156"/>
      <c r="L217" s="1156"/>
      <c r="M217" s="1156"/>
      <c r="N217" s="1156"/>
      <c r="O217" s="1156"/>
      <c r="P217" s="1156"/>
      <c r="Q217" s="1156"/>
      <c r="R217" s="1156"/>
      <c r="S217" s="1156"/>
      <c r="T217" s="1156"/>
      <c r="U217" s="1156"/>
      <c r="V217" s="1166" t="e">
        <f t="shared" si="111"/>
        <v>#DIV/0!</v>
      </c>
      <c r="W217" s="26"/>
      <c r="X217" s="26"/>
      <c r="Y217" s="26"/>
    </row>
    <row r="218" spans="1:25" ht="21.75" hidden="1" customHeight="1" x14ac:dyDescent="0.25">
      <c r="A218" s="1150">
        <v>13</v>
      </c>
      <c r="B218" s="1160" t="s">
        <v>428</v>
      </c>
      <c r="C218" s="1152"/>
      <c r="D218" s="1153"/>
      <c r="E218" s="1154">
        <f>SUM(E219:E220)</f>
        <v>11926</v>
      </c>
      <c r="F218" s="1154">
        <f t="shared" ref="F218" si="203">SUM(F219:F220)</f>
        <v>6492.5439999999999</v>
      </c>
      <c r="G218" s="1154">
        <f t="shared" ref="G218:R218" si="204">SUM(G219:G220)</f>
        <v>1010.38</v>
      </c>
      <c r="H218" s="1154">
        <f t="shared" si="204"/>
        <v>0</v>
      </c>
      <c r="I218" s="1154">
        <f t="shared" si="204"/>
        <v>0</v>
      </c>
      <c r="J218" s="1154">
        <f t="shared" si="204"/>
        <v>0</v>
      </c>
      <c r="K218" s="1154">
        <f t="shared" si="204"/>
        <v>0</v>
      </c>
      <c r="L218" s="1154">
        <f t="shared" si="204"/>
        <v>180</v>
      </c>
      <c r="M218" s="1154">
        <f t="shared" si="204"/>
        <v>0</v>
      </c>
      <c r="N218" s="1154">
        <f t="shared" si="204"/>
        <v>0</v>
      </c>
      <c r="O218" s="1154">
        <f t="shared" si="204"/>
        <v>1946.7735</v>
      </c>
      <c r="P218" s="1154">
        <f t="shared" si="204"/>
        <v>0</v>
      </c>
      <c r="Q218" s="1154">
        <f t="shared" si="204"/>
        <v>1384.9695000000002</v>
      </c>
      <c r="R218" s="1154">
        <f t="shared" si="204"/>
        <v>0</v>
      </c>
      <c r="S218" s="1154">
        <f t="shared" ref="S218:U218" si="205">SUM(S219:S220)</f>
        <v>1630.001</v>
      </c>
      <c r="T218" s="1154">
        <f t="shared" si="205"/>
        <v>340.42</v>
      </c>
      <c r="U218" s="1154">
        <f t="shared" si="205"/>
        <v>0</v>
      </c>
      <c r="V218" s="1165">
        <f t="shared" si="111"/>
        <v>54.440248197216171</v>
      </c>
    </row>
    <row r="219" spans="1:25" ht="21.75" hidden="1" customHeight="1" x14ac:dyDescent="0.25">
      <c r="A219" s="1150"/>
      <c r="B219" s="1155" t="s">
        <v>136</v>
      </c>
      <c r="C219" s="1152"/>
      <c r="D219" s="1156">
        <v>489.7</v>
      </c>
      <c r="E219" s="1156">
        <f>+E53+E26</f>
        <v>2926</v>
      </c>
      <c r="F219" s="1156">
        <f t="shared" ref="F219" si="206">+F53+F26</f>
        <v>2102.078</v>
      </c>
      <c r="G219" s="1156">
        <f t="shared" ref="G219:R219" si="207">+G53+G26</f>
        <v>0</v>
      </c>
      <c r="H219" s="1156">
        <f t="shared" si="207"/>
        <v>0</v>
      </c>
      <c r="I219" s="1156">
        <f t="shared" si="207"/>
        <v>0</v>
      </c>
      <c r="J219" s="1156">
        <f t="shared" si="207"/>
        <v>0</v>
      </c>
      <c r="K219" s="1156">
        <f t="shared" si="207"/>
        <v>0</v>
      </c>
      <c r="L219" s="1156">
        <f t="shared" si="207"/>
        <v>0</v>
      </c>
      <c r="M219" s="1156">
        <f t="shared" si="207"/>
        <v>0</v>
      </c>
      <c r="N219" s="1156">
        <f t="shared" si="207"/>
        <v>0</v>
      </c>
      <c r="O219" s="1156">
        <f t="shared" si="207"/>
        <v>1893.606</v>
      </c>
      <c r="P219" s="1156">
        <f t="shared" si="207"/>
        <v>0</v>
      </c>
      <c r="Q219" s="1156">
        <f t="shared" si="207"/>
        <v>0</v>
      </c>
      <c r="R219" s="1156">
        <f t="shared" si="207"/>
        <v>0</v>
      </c>
      <c r="S219" s="1156">
        <f t="shared" ref="S219:U219" si="208">+S53+S26</f>
        <v>165.55199999999999</v>
      </c>
      <c r="T219" s="1156">
        <f t="shared" si="208"/>
        <v>42.92</v>
      </c>
      <c r="U219" s="1156">
        <f t="shared" si="208"/>
        <v>0</v>
      </c>
      <c r="V219" s="1166">
        <f t="shared" si="111"/>
        <v>71.841353383458653</v>
      </c>
      <c r="W219" s="26"/>
      <c r="X219" s="26"/>
      <c r="Y219" s="26"/>
    </row>
    <row r="220" spans="1:25" s="1014" customFormat="1" ht="21.75" hidden="1" customHeight="1" x14ac:dyDescent="0.25">
      <c r="A220" s="1150"/>
      <c r="B220" s="1155" t="s">
        <v>160</v>
      </c>
      <c r="C220" s="1152"/>
      <c r="D220" s="1156">
        <v>198.7</v>
      </c>
      <c r="E220" s="1156">
        <f>+E65+E67+E109+E168</f>
        <v>9000</v>
      </c>
      <c r="F220" s="1156">
        <f t="shared" ref="F220" si="209">+F65+F67+F109+F168</f>
        <v>4390.4660000000003</v>
      </c>
      <c r="G220" s="1156">
        <f t="shared" ref="G220:R220" si="210">+G65+G67+G109+G168</f>
        <v>1010.38</v>
      </c>
      <c r="H220" s="1156">
        <f t="shared" si="210"/>
        <v>0</v>
      </c>
      <c r="I220" s="1156">
        <f t="shared" si="210"/>
        <v>0</v>
      </c>
      <c r="J220" s="1156">
        <f t="shared" si="210"/>
        <v>0</v>
      </c>
      <c r="K220" s="1156">
        <f t="shared" si="210"/>
        <v>0</v>
      </c>
      <c r="L220" s="1156">
        <f t="shared" si="210"/>
        <v>180</v>
      </c>
      <c r="M220" s="1156">
        <f t="shared" si="210"/>
        <v>0</v>
      </c>
      <c r="N220" s="1156">
        <f t="shared" si="210"/>
        <v>0</v>
      </c>
      <c r="O220" s="1156">
        <f t="shared" si="210"/>
        <v>53.167499999999997</v>
      </c>
      <c r="P220" s="1156">
        <f t="shared" si="210"/>
        <v>0</v>
      </c>
      <c r="Q220" s="1156">
        <f t="shared" si="210"/>
        <v>1384.9695000000002</v>
      </c>
      <c r="R220" s="1156">
        <f t="shared" si="210"/>
        <v>0</v>
      </c>
      <c r="S220" s="1156">
        <f t="shared" ref="S220:U220" si="211">+S65+S67+S109+S168</f>
        <v>1464.4490000000001</v>
      </c>
      <c r="T220" s="1156">
        <f t="shared" si="211"/>
        <v>297.5</v>
      </c>
      <c r="U220" s="1156">
        <f t="shared" si="211"/>
        <v>0</v>
      </c>
      <c r="V220" s="1166">
        <f t="shared" si="111"/>
        <v>48.78295555555556</v>
      </c>
    </row>
    <row r="221" spans="1:25" ht="21.75" hidden="1" customHeight="1" x14ac:dyDescent="0.25">
      <c r="A221" s="1150">
        <v>14</v>
      </c>
      <c r="B221" s="1151" t="s">
        <v>150</v>
      </c>
      <c r="C221" s="1152"/>
      <c r="D221" s="1153"/>
      <c r="E221" s="1154">
        <f>SUM(E222:E223)</f>
        <v>75.599999999999994</v>
      </c>
      <c r="F221" s="1154">
        <f t="shared" ref="F221" si="212">SUM(F222:F223)</f>
        <v>0</v>
      </c>
      <c r="G221" s="1154">
        <f t="shared" ref="G221:R221" si="213">SUM(G222:G223)</f>
        <v>0</v>
      </c>
      <c r="H221" s="1154">
        <f t="shared" si="213"/>
        <v>0</v>
      </c>
      <c r="I221" s="1154">
        <f t="shared" si="213"/>
        <v>0</v>
      </c>
      <c r="J221" s="1154">
        <f t="shared" si="213"/>
        <v>0</v>
      </c>
      <c r="K221" s="1154">
        <f t="shared" si="213"/>
        <v>0</v>
      </c>
      <c r="L221" s="1154">
        <f t="shared" si="213"/>
        <v>0</v>
      </c>
      <c r="M221" s="1154">
        <f t="shared" si="213"/>
        <v>0</v>
      </c>
      <c r="N221" s="1154">
        <f t="shared" si="213"/>
        <v>0</v>
      </c>
      <c r="O221" s="1154">
        <f t="shared" si="213"/>
        <v>0</v>
      </c>
      <c r="P221" s="1154">
        <f t="shared" si="213"/>
        <v>0</v>
      </c>
      <c r="Q221" s="1154">
        <f t="shared" si="213"/>
        <v>0</v>
      </c>
      <c r="R221" s="1154">
        <f t="shared" si="213"/>
        <v>0</v>
      </c>
      <c r="S221" s="1154">
        <f t="shared" ref="S221:U221" si="214">SUM(S222:S223)</f>
        <v>0</v>
      </c>
      <c r="T221" s="1154">
        <f t="shared" si="214"/>
        <v>0</v>
      </c>
      <c r="U221" s="1154">
        <f t="shared" si="214"/>
        <v>0</v>
      </c>
      <c r="V221" s="1165">
        <f t="shared" si="111"/>
        <v>0</v>
      </c>
    </row>
    <row r="222" spans="1:25" ht="21.75" hidden="1" customHeight="1" x14ac:dyDescent="0.25">
      <c r="A222" s="1150"/>
      <c r="B222" s="1155" t="s">
        <v>136</v>
      </c>
      <c r="C222" s="1152"/>
      <c r="D222" s="1156">
        <v>2926</v>
      </c>
      <c r="E222" s="1156">
        <f>+E47</f>
        <v>20</v>
      </c>
      <c r="F222" s="1156">
        <f t="shared" ref="F222" si="215">+F47</f>
        <v>0</v>
      </c>
      <c r="G222" s="1156">
        <f t="shared" ref="G222:R222" si="216">+G47</f>
        <v>0</v>
      </c>
      <c r="H222" s="1156">
        <f t="shared" si="216"/>
        <v>0</v>
      </c>
      <c r="I222" s="1156">
        <f t="shared" si="216"/>
        <v>0</v>
      </c>
      <c r="J222" s="1156">
        <f t="shared" si="216"/>
        <v>0</v>
      </c>
      <c r="K222" s="1156">
        <f t="shared" si="216"/>
        <v>0</v>
      </c>
      <c r="L222" s="1156">
        <f t="shared" si="216"/>
        <v>0</v>
      </c>
      <c r="M222" s="1156">
        <f t="shared" si="216"/>
        <v>0</v>
      </c>
      <c r="N222" s="1156">
        <f t="shared" si="216"/>
        <v>0</v>
      </c>
      <c r="O222" s="1156">
        <f t="shared" si="216"/>
        <v>0</v>
      </c>
      <c r="P222" s="1156">
        <f t="shared" si="216"/>
        <v>0</v>
      </c>
      <c r="Q222" s="1156">
        <f t="shared" si="216"/>
        <v>0</v>
      </c>
      <c r="R222" s="1156">
        <f t="shared" si="216"/>
        <v>0</v>
      </c>
      <c r="S222" s="1156">
        <f t="shared" ref="S222:U222" si="217">+S47</f>
        <v>0</v>
      </c>
      <c r="T222" s="1156">
        <f t="shared" si="217"/>
        <v>0</v>
      </c>
      <c r="U222" s="1156">
        <f t="shared" si="217"/>
        <v>0</v>
      </c>
      <c r="V222" s="1166">
        <f t="shared" si="111"/>
        <v>0</v>
      </c>
      <c r="W222" s="26"/>
      <c r="X222" s="26"/>
      <c r="Y222" s="26"/>
    </row>
    <row r="223" spans="1:25" ht="21.75" hidden="1" customHeight="1" x14ac:dyDescent="0.25">
      <c r="A223" s="1150"/>
      <c r="B223" s="1155" t="s">
        <v>160</v>
      </c>
      <c r="C223" s="1152"/>
      <c r="D223" s="1156">
        <v>9000</v>
      </c>
      <c r="E223" s="1156">
        <f>+E84+E105+E157</f>
        <v>55.6</v>
      </c>
      <c r="F223" s="1156">
        <f t="shared" ref="F223" si="218">+F84+F105+F157</f>
        <v>0</v>
      </c>
      <c r="G223" s="1156">
        <f t="shared" ref="G223:R223" si="219">+G84+G105+G157</f>
        <v>0</v>
      </c>
      <c r="H223" s="1156">
        <f t="shared" si="219"/>
        <v>0</v>
      </c>
      <c r="I223" s="1156">
        <f t="shared" si="219"/>
        <v>0</v>
      </c>
      <c r="J223" s="1156">
        <f t="shared" si="219"/>
        <v>0</v>
      </c>
      <c r="K223" s="1156">
        <f t="shared" si="219"/>
        <v>0</v>
      </c>
      <c r="L223" s="1156">
        <f t="shared" si="219"/>
        <v>0</v>
      </c>
      <c r="M223" s="1156">
        <f t="shared" si="219"/>
        <v>0</v>
      </c>
      <c r="N223" s="1156">
        <f t="shared" si="219"/>
        <v>0</v>
      </c>
      <c r="O223" s="1156">
        <f t="shared" si="219"/>
        <v>0</v>
      </c>
      <c r="P223" s="1156">
        <f t="shared" si="219"/>
        <v>0</v>
      </c>
      <c r="Q223" s="1156">
        <f t="shared" si="219"/>
        <v>0</v>
      </c>
      <c r="R223" s="1156">
        <f t="shared" si="219"/>
        <v>0</v>
      </c>
      <c r="S223" s="1156">
        <f t="shared" ref="S223:U223" si="220">+S84+S105+S157</f>
        <v>0</v>
      </c>
      <c r="T223" s="1156">
        <f t="shared" si="220"/>
        <v>0</v>
      </c>
      <c r="U223" s="1156">
        <f t="shared" si="220"/>
        <v>0</v>
      </c>
      <c r="V223" s="1166">
        <f t="shared" si="111"/>
        <v>0</v>
      </c>
      <c r="W223" s="26"/>
      <c r="X223" s="26"/>
      <c r="Y223" s="26"/>
    </row>
    <row r="224" spans="1:25" s="1014" customFormat="1" ht="21.75" hidden="1" customHeight="1" x14ac:dyDescent="0.25">
      <c r="A224" s="1150">
        <v>15</v>
      </c>
      <c r="B224" s="1151" t="s">
        <v>447</v>
      </c>
      <c r="C224" s="1152"/>
      <c r="D224" s="1153"/>
      <c r="E224" s="1154">
        <f>SUM(E225:E226)</f>
        <v>2233</v>
      </c>
      <c r="F224" s="1154">
        <f t="shared" ref="F224" si="221">SUM(F225:F226)</f>
        <v>958</v>
      </c>
      <c r="G224" s="1154">
        <f t="shared" ref="G224:R224" si="222">SUM(G225:G226)</f>
        <v>0</v>
      </c>
      <c r="H224" s="1154">
        <f t="shared" si="222"/>
        <v>0</v>
      </c>
      <c r="I224" s="1154">
        <f t="shared" si="222"/>
        <v>0</v>
      </c>
      <c r="J224" s="1154">
        <f t="shared" si="222"/>
        <v>0</v>
      </c>
      <c r="K224" s="1154">
        <f t="shared" si="222"/>
        <v>958</v>
      </c>
      <c r="L224" s="1154">
        <f t="shared" si="222"/>
        <v>0</v>
      </c>
      <c r="M224" s="1154">
        <f t="shared" si="222"/>
        <v>0</v>
      </c>
      <c r="N224" s="1154">
        <f t="shared" si="222"/>
        <v>0</v>
      </c>
      <c r="O224" s="1154">
        <f t="shared" si="222"/>
        <v>0</v>
      </c>
      <c r="P224" s="1154">
        <f t="shared" si="222"/>
        <v>0</v>
      </c>
      <c r="Q224" s="1154">
        <f t="shared" si="222"/>
        <v>0</v>
      </c>
      <c r="R224" s="1154">
        <f t="shared" si="222"/>
        <v>0</v>
      </c>
      <c r="S224" s="1154">
        <f t="shared" ref="S224:U224" si="223">SUM(S225:S226)</f>
        <v>0</v>
      </c>
      <c r="T224" s="1154">
        <f t="shared" si="223"/>
        <v>0</v>
      </c>
      <c r="U224" s="1154">
        <f t="shared" si="223"/>
        <v>0</v>
      </c>
      <c r="V224" s="1165">
        <f t="shared" si="111"/>
        <v>42.901925660546354</v>
      </c>
      <c r="W224" s="1015"/>
      <c r="X224" s="1011"/>
      <c r="Y224" s="1013"/>
    </row>
    <row r="225" spans="1:25" ht="21.75" hidden="1" customHeight="1" x14ac:dyDescent="0.25">
      <c r="A225" s="1150"/>
      <c r="B225" s="1155" t="s">
        <v>136</v>
      </c>
      <c r="C225" s="1152"/>
      <c r="D225" s="1156">
        <v>2926</v>
      </c>
      <c r="E225" s="1156"/>
      <c r="F225" s="1156"/>
      <c r="G225" s="1156"/>
      <c r="H225" s="1156"/>
      <c r="I225" s="1156"/>
      <c r="J225" s="1156"/>
      <c r="K225" s="1156"/>
      <c r="L225" s="1156"/>
      <c r="M225" s="1156"/>
      <c r="N225" s="1156"/>
      <c r="O225" s="1156"/>
      <c r="P225" s="1156"/>
      <c r="Q225" s="1156"/>
      <c r="R225" s="1156"/>
      <c r="S225" s="1156"/>
      <c r="T225" s="1156"/>
      <c r="U225" s="1156"/>
      <c r="V225" s="1166"/>
      <c r="W225" s="26"/>
      <c r="X225" s="26"/>
      <c r="Y225" s="26"/>
    </row>
    <row r="226" spans="1:25" s="1014" customFormat="1" ht="21.75" hidden="1" customHeight="1" x14ac:dyDescent="0.25">
      <c r="A226" s="1150"/>
      <c r="B226" s="1155" t="s">
        <v>160</v>
      </c>
      <c r="C226" s="1152"/>
      <c r="D226" s="1156">
        <v>9000</v>
      </c>
      <c r="E226" s="1156">
        <f>+E139</f>
        <v>2233</v>
      </c>
      <c r="F226" s="1156">
        <f t="shared" ref="F226" si="224">+F139</f>
        <v>958</v>
      </c>
      <c r="G226" s="1156">
        <f t="shared" ref="G226:R226" si="225">+G139</f>
        <v>0</v>
      </c>
      <c r="H226" s="1156">
        <f t="shared" si="225"/>
        <v>0</v>
      </c>
      <c r="I226" s="1156">
        <f t="shared" si="225"/>
        <v>0</v>
      </c>
      <c r="J226" s="1156">
        <f t="shared" si="225"/>
        <v>0</v>
      </c>
      <c r="K226" s="1156">
        <f t="shared" si="225"/>
        <v>958</v>
      </c>
      <c r="L226" s="1156">
        <f t="shared" si="225"/>
        <v>0</v>
      </c>
      <c r="M226" s="1156">
        <f t="shared" si="225"/>
        <v>0</v>
      </c>
      <c r="N226" s="1156">
        <f t="shared" si="225"/>
        <v>0</v>
      </c>
      <c r="O226" s="1156">
        <f t="shared" si="225"/>
        <v>0</v>
      </c>
      <c r="P226" s="1156">
        <f t="shared" si="225"/>
        <v>0</v>
      </c>
      <c r="Q226" s="1156">
        <f t="shared" si="225"/>
        <v>0</v>
      </c>
      <c r="R226" s="1156">
        <f t="shared" si="225"/>
        <v>0</v>
      </c>
      <c r="S226" s="1156">
        <f t="shared" ref="S226:U226" si="226">+S139</f>
        <v>0</v>
      </c>
      <c r="T226" s="1156">
        <f t="shared" si="226"/>
        <v>0</v>
      </c>
      <c r="U226" s="1156">
        <f t="shared" si="226"/>
        <v>0</v>
      </c>
      <c r="V226" s="1166">
        <f t="shared" si="111"/>
        <v>42.901925660546354</v>
      </c>
    </row>
    <row r="227" spans="1:25" ht="21.75" hidden="1" customHeight="1" x14ac:dyDescent="0.25">
      <c r="A227" s="1150">
        <v>16</v>
      </c>
      <c r="B227" s="1157" t="s">
        <v>159</v>
      </c>
      <c r="C227" s="1152"/>
      <c r="D227" s="1153"/>
      <c r="E227" s="1154">
        <f>SUM(E228:E229)</f>
        <v>75</v>
      </c>
      <c r="F227" s="1154">
        <f t="shared" ref="F227" si="227">SUM(F228:F229)</f>
        <v>0</v>
      </c>
      <c r="G227" s="1154">
        <f t="shared" ref="G227:R227" si="228">SUM(G228:G229)</f>
        <v>0</v>
      </c>
      <c r="H227" s="1154">
        <f t="shared" si="228"/>
        <v>0</v>
      </c>
      <c r="I227" s="1154">
        <f t="shared" si="228"/>
        <v>0</v>
      </c>
      <c r="J227" s="1154">
        <f t="shared" si="228"/>
        <v>0</v>
      </c>
      <c r="K227" s="1154">
        <f t="shared" si="228"/>
        <v>0</v>
      </c>
      <c r="L227" s="1154">
        <f t="shared" si="228"/>
        <v>0</v>
      </c>
      <c r="M227" s="1154">
        <f t="shared" si="228"/>
        <v>0</v>
      </c>
      <c r="N227" s="1154">
        <f t="shared" si="228"/>
        <v>0</v>
      </c>
      <c r="O227" s="1154">
        <f t="shared" si="228"/>
        <v>0</v>
      </c>
      <c r="P227" s="1154">
        <f t="shared" si="228"/>
        <v>0</v>
      </c>
      <c r="Q227" s="1154">
        <f t="shared" si="228"/>
        <v>0</v>
      </c>
      <c r="R227" s="1154">
        <f t="shared" si="228"/>
        <v>0</v>
      </c>
      <c r="S227" s="1154">
        <f t="shared" ref="S227:U227" si="229">SUM(S228:S229)</f>
        <v>0</v>
      </c>
      <c r="T227" s="1154">
        <f t="shared" si="229"/>
        <v>0</v>
      </c>
      <c r="U227" s="1154">
        <f t="shared" si="229"/>
        <v>0</v>
      </c>
      <c r="V227" s="1165">
        <f t="shared" si="111"/>
        <v>0</v>
      </c>
    </row>
    <row r="228" spans="1:25" ht="21.75" hidden="1" customHeight="1" x14ac:dyDescent="0.25">
      <c r="A228" s="1150"/>
      <c r="B228" s="1155" t="s">
        <v>136</v>
      </c>
      <c r="C228" s="1152"/>
      <c r="D228" s="1156">
        <v>2926</v>
      </c>
      <c r="E228" s="1156">
        <f>+E55</f>
        <v>75</v>
      </c>
      <c r="F228" s="1156">
        <f t="shared" ref="F228" si="230">+F55</f>
        <v>0</v>
      </c>
      <c r="G228" s="1156">
        <f t="shared" ref="G228:R228" si="231">+G55</f>
        <v>0</v>
      </c>
      <c r="H228" s="1156">
        <f t="shared" si="231"/>
        <v>0</v>
      </c>
      <c r="I228" s="1156">
        <f t="shared" si="231"/>
        <v>0</v>
      </c>
      <c r="J228" s="1156">
        <f t="shared" si="231"/>
        <v>0</v>
      </c>
      <c r="K228" s="1156">
        <f t="shared" si="231"/>
        <v>0</v>
      </c>
      <c r="L228" s="1156">
        <f t="shared" si="231"/>
        <v>0</v>
      </c>
      <c r="M228" s="1156">
        <f t="shared" si="231"/>
        <v>0</v>
      </c>
      <c r="N228" s="1156">
        <f t="shared" si="231"/>
        <v>0</v>
      </c>
      <c r="O228" s="1156">
        <f t="shared" si="231"/>
        <v>0</v>
      </c>
      <c r="P228" s="1156">
        <f t="shared" si="231"/>
        <v>0</v>
      </c>
      <c r="Q228" s="1156">
        <f t="shared" si="231"/>
        <v>0</v>
      </c>
      <c r="R228" s="1156">
        <f t="shared" si="231"/>
        <v>0</v>
      </c>
      <c r="S228" s="1156">
        <f t="shared" ref="S228:U228" si="232">+S55</f>
        <v>0</v>
      </c>
      <c r="T228" s="1156">
        <f t="shared" si="232"/>
        <v>0</v>
      </c>
      <c r="U228" s="1156">
        <f t="shared" si="232"/>
        <v>0</v>
      </c>
      <c r="V228" s="1166">
        <f t="shared" si="111"/>
        <v>0</v>
      </c>
      <c r="W228" s="26"/>
      <c r="X228" s="26"/>
      <c r="Y228" s="26"/>
    </row>
    <row r="229" spans="1:25" ht="21.75" hidden="1" customHeight="1" x14ac:dyDescent="0.25">
      <c r="A229" s="1150"/>
      <c r="B229" s="1155" t="s">
        <v>160</v>
      </c>
      <c r="C229" s="1152"/>
      <c r="D229" s="1156">
        <v>9000</v>
      </c>
      <c r="E229" s="1156"/>
      <c r="F229" s="1156"/>
      <c r="G229" s="1156"/>
      <c r="H229" s="1156"/>
      <c r="I229" s="1156"/>
      <c r="J229" s="1156"/>
      <c r="K229" s="1156"/>
      <c r="L229" s="1156"/>
      <c r="M229" s="1156"/>
      <c r="N229" s="1156"/>
      <c r="O229" s="1156"/>
      <c r="P229" s="1156"/>
      <c r="Q229" s="1156"/>
      <c r="R229" s="1156"/>
      <c r="S229" s="1156"/>
      <c r="T229" s="1156"/>
      <c r="U229" s="1156"/>
      <c r="V229" s="1166"/>
      <c r="W229" s="26"/>
      <c r="X229" s="26"/>
      <c r="Y229" s="26"/>
    </row>
    <row r="230" spans="1:25" ht="21.75" hidden="1" customHeight="1" x14ac:dyDescent="0.25">
      <c r="A230" s="1150">
        <v>17</v>
      </c>
      <c r="B230" s="1151" t="s">
        <v>142</v>
      </c>
      <c r="C230" s="1152"/>
      <c r="D230" s="1153"/>
      <c r="E230" s="1154">
        <f>SUM(E231:E232)</f>
        <v>689.37700000000007</v>
      </c>
      <c r="F230" s="1154">
        <f t="shared" ref="F230" si="233">SUM(F231:F232)</f>
        <v>460.30200000000002</v>
      </c>
      <c r="G230" s="1154">
        <f t="shared" ref="G230:R230" si="234">SUM(G231:G232)</f>
        <v>0</v>
      </c>
      <c r="H230" s="1154">
        <f t="shared" si="234"/>
        <v>0</v>
      </c>
      <c r="I230" s="1154">
        <f t="shared" si="234"/>
        <v>0</v>
      </c>
      <c r="J230" s="1154">
        <f t="shared" si="234"/>
        <v>0</v>
      </c>
      <c r="K230" s="1154">
        <f t="shared" si="234"/>
        <v>0</v>
      </c>
      <c r="L230" s="1154">
        <f t="shared" si="234"/>
        <v>0</v>
      </c>
      <c r="M230" s="1154">
        <f t="shared" si="234"/>
        <v>0</v>
      </c>
      <c r="N230" s="1154">
        <f t="shared" si="234"/>
        <v>0</v>
      </c>
      <c r="O230" s="1154">
        <f t="shared" si="234"/>
        <v>0</v>
      </c>
      <c r="P230" s="1154">
        <f t="shared" si="234"/>
        <v>460.30200000000002</v>
      </c>
      <c r="Q230" s="1154">
        <f t="shared" si="234"/>
        <v>0</v>
      </c>
      <c r="R230" s="1154">
        <f t="shared" si="234"/>
        <v>0</v>
      </c>
      <c r="S230" s="1154">
        <f t="shared" ref="S230:U230" si="235">SUM(S231:S232)</f>
        <v>0</v>
      </c>
      <c r="T230" s="1154">
        <f t="shared" si="235"/>
        <v>0</v>
      </c>
      <c r="U230" s="1154">
        <f t="shared" si="235"/>
        <v>0</v>
      </c>
      <c r="V230" s="1165">
        <f t="shared" si="111"/>
        <v>66.770721970706887</v>
      </c>
    </row>
    <row r="231" spans="1:25" ht="21.75" hidden="1" customHeight="1" x14ac:dyDescent="0.25">
      <c r="A231" s="1150"/>
      <c r="B231" s="1155" t="s">
        <v>136</v>
      </c>
      <c r="C231" s="1152"/>
      <c r="D231" s="1156">
        <v>2926</v>
      </c>
      <c r="E231" s="1156">
        <f>+E15+E31</f>
        <v>550.77700000000004</v>
      </c>
      <c r="F231" s="1156">
        <f t="shared" ref="F231" si="236">+F15+F31</f>
        <v>460.30200000000002</v>
      </c>
      <c r="G231" s="1156">
        <f t="shared" ref="G231:R231" si="237">+G15+G31</f>
        <v>0</v>
      </c>
      <c r="H231" s="1156">
        <f t="shared" si="237"/>
        <v>0</v>
      </c>
      <c r="I231" s="1156">
        <f t="shared" si="237"/>
        <v>0</v>
      </c>
      <c r="J231" s="1156">
        <f t="shared" si="237"/>
        <v>0</v>
      </c>
      <c r="K231" s="1156">
        <f t="shared" si="237"/>
        <v>0</v>
      </c>
      <c r="L231" s="1156">
        <f t="shared" si="237"/>
        <v>0</v>
      </c>
      <c r="M231" s="1156">
        <f t="shared" si="237"/>
        <v>0</v>
      </c>
      <c r="N231" s="1156">
        <f t="shared" si="237"/>
        <v>0</v>
      </c>
      <c r="O231" s="1156">
        <f t="shared" si="237"/>
        <v>0</v>
      </c>
      <c r="P231" s="1156">
        <f t="shared" si="237"/>
        <v>460.30200000000002</v>
      </c>
      <c r="Q231" s="1156">
        <f t="shared" si="237"/>
        <v>0</v>
      </c>
      <c r="R231" s="1156">
        <f t="shared" si="237"/>
        <v>0</v>
      </c>
      <c r="S231" s="1156">
        <f t="shared" ref="S231:U231" si="238">+S15+S31</f>
        <v>0</v>
      </c>
      <c r="T231" s="1156">
        <f t="shared" si="238"/>
        <v>0</v>
      </c>
      <c r="U231" s="1156">
        <f t="shared" si="238"/>
        <v>0</v>
      </c>
      <c r="V231" s="1166">
        <f t="shared" si="111"/>
        <v>83.573206579069208</v>
      </c>
      <c r="W231" s="26"/>
      <c r="X231" s="26"/>
      <c r="Y231" s="26"/>
    </row>
    <row r="232" spans="1:25" ht="21.75" hidden="1" customHeight="1" x14ac:dyDescent="0.25">
      <c r="A232" s="1150"/>
      <c r="B232" s="1155" t="s">
        <v>160</v>
      </c>
      <c r="C232" s="1152"/>
      <c r="D232" s="1156">
        <v>9000</v>
      </c>
      <c r="E232" s="1156">
        <f>+E74+E96+E149</f>
        <v>138.6</v>
      </c>
      <c r="F232" s="1156">
        <f t="shared" ref="F232" si="239">+F74+F96+F149</f>
        <v>0</v>
      </c>
      <c r="G232" s="1156">
        <f t="shared" ref="G232:R232" si="240">+G74+G96+G149</f>
        <v>0</v>
      </c>
      <c r="H232" s="1156">
        <f t="shared" si="240"/>
        <v>0</v>
      </c>
      <c r="I232" s="1156">
        <f t="shared" si="240"/>
        <v>0</v>
      </c>
      <c r="J232" s="1156">
        <f t="shared" si="240"/>
        <v>0</v>
      </c>
      <c r="K232" s="1156">
        <f t="shared" si="240"/>
        <v>0</v>
      </c>
      <c r="L232" s="1156">
        <f t="shared" si="240"/>
        <v>0</v>
      </c>
      <c r="M232" s="1156">
        <f t="shared" si="240"/>
        <v>0</v>
      </c>
      <c r="N232" s="1156">
        <f t="shared" si="240"/>
        <v>0</v>
      </c>
      <c r="O232" s="1156">
        <f t="shared" si="240"/>
        <v>0</v>
      </c>
      <c r="P232" s="1156">
        <f t="shared" si="240"/>
        <v>0</v>
      </c>
      <c r="Q232" s="1156">
        <f t="shared" si="240"/>
        <v>0</v>
      </c>
      <c r="R232" s="1156">
        <f t="shared" si="240"/>
        <v>0</v>
      </c>
      <c r="S232" s="1156">
        <f t="shared" ref="S232:U232" si="241">+S74+S96+S149</f>
        <v>0</v>
      </c>
      <c r="T232" s="1156">
        <f t="shared" si="241"/>
        <v>0</v>
      </c>
      <c r="U232" s="1156">
        <f t="shared" si="241"/>
        <v>0</v>
      </c>
      <c r="V232" s="1166">
        <f t="shared" si="111"/>
        <v>0</v>
      </c>
      <c r="W232" s="26"/>
      <c r="X232" s="26"/>
      <c r="Y232" s="26"/>
    </row>
    <row r="233" spans="1:25" s="1014" customFormat="1" ht="21.75" hidden="1" customHeight="1" x14ac:dyDescent="0.25">
      <c r="A233" s="1150">
        <v>18</v>
      </c>
      <c r="B233" s="1157" t="s">
        <v>168</v>
      </c>
      <c r="C233" s="1152"/>
      <c r="D233" s="1153"/>
      <c r="E233" s="1154">
        <f>SUM(E234:E235)</f>
        <v>1798</v>
      </c>
      <c r="F233" s="1154">
        <f t="shared" ref="F233" si="242">SUM(F234:F235)</f>
        <v>0</v>
      </c>
      <c r="G233" s="1154">
        <f t="shared" ref="G233:R233" si="243">SUM(G234:G235)</f>
        <v>0</v>
      </c>
      <c r="H233" s="1154">
        <f t="shared" si="243"/>
        <v>0</v>
      </c>
      <c r="I233" s="1154">
        <f t="shared" si="243"/>
        <v>0</v>
      </c>
      <c r="J233" s="1154">
        <f t="shared" si="243"/>
        <v>0</v>
      </c>
      <c r="K233" s="1154">
        <f t="shared" si="243"/>
        <v>0</v>
      </c>
      <c r="L233" s="1154">
        <f t="shared" si="243"/>
        <v>0</v>
      </c>
      <c r="M233" s="1154">
        <f t="shared" si="243"/>
        <v>0</v>
      </c>
      <c r="N233" s="1154">
        <f t="shared" si="243"/>
        <v>0</v>
      </c>
      <c r="O233" s="1154">
        <f t="shared" si="243"/>
        <v>0</v>
      </c>
      <c r="P233" s="1154">
        <f t="shared" si="243"/>
        <v>0</v>
      </c>
      <c r="Q233" s="1154">
        <f t="shared" si="243"/>
        <v>0</v>
      </c>
      <c r="R233" s="1154">
        <f t="shared" si="243"/>
        <v>0</v>
      </c>
      <c r="S233" s="1154">
        <f t="shared" ref="S233:U233" si="244">SUM(S234:S235)</f>
        <v>0</v>
      </c>
      <c r="T233" s="1154">
        <f t="shared" si="244"/>
        <v>0</v>
      </c>
      <c r="U233" s="1154">
        <f t="shared" si="244"/>
        <v>0</v>
      </c>
      <c r="V233" s="1165">
        <f t="shared" si="111"/>
        <v>0</v>
      </c>
      <c r="W233" s="1015"/>
      <c r="X233" s="1011"/>
      <c r="Y233" s="1013"/>
    </row>
    <row r="234" spans="1:25" ht="21.75" hidden="1" customHeight="1" x14ac:dyDescent="0.25">
      <c r="A234" s="1150"/>
      <c r="B234" s="1155" t="s">
        <v>136</v>
      </c>
      <c r="C234" s="1152"/>
      <c r="D234" s="1156">
        <v>2926</v>
      </c>
      <c r="E234" s="1156"/>
      <c r="F234" s="1156"/>
      <c r="G234" s="1156"/>
      <c r="H234" s="1156"/>
      <c r="I234" s="1156"/>
      <c r="J234" s="1156"/>
      <c r="K234" s="1156"/>
      <c r="L234" s="1156"/>
      <c r="M234" s="1156"/>
      <c r="N234" s="1156"/>
      <c r="O234" s="1156"/>
      <c r="P234" s="1156"/>
      <c r="Q234" s="1156"/>
      <c r="R234" s="1156"/>
      <c r="S234" s="1156"/>
      <c r="T234" s="1156"/>
      <c r="U234" s="1156"/>
      <c r="V234" s="1166"/>
      <c r="W234" s="26"/>
      <c r="X234" s="26"/>
      <c r="Y234" s="26"/>
    </row>
    <row r="235" spans="1:25" s="1014" customFormat="1" ht="21.75" hidden="1" customHeight="1" x14ac:dyDescent="0.25">
      <c r="A235" s="1150"/>
      <c r="B235" s="1155" t="s">
        <v>160</v>
      </c>
      <c r="C235" s="1152"/>
      <c r="D235" s="1156">
        <v>9000</v>
      </c>
      <c r="E235" s="1156">
        <f>+E71</f>
        <v>1798</v>
      </c>
      <c r="F235" s="1156">
        <f t="shared" ref="F235" si="245">+F71</f>
        <v>0</v>
      </c>
      <c r="G235" s="1156">
        <f t="shared" ref="G235:R235" si="246">+G71</f>
        <v>0</v>
      </c>
      <c r="H235" s="1156">
        <f t="shared" si="246"/>
        <v>0</v>
      </c>
      <c r="I235" s="1156">
        <f t="shared" si="246"/>
        <v>0</v>
      </c>
      <c r="J235" s="1156">
        <f t="shared" si="246"/>
        <v>0</v>
      </c>
      <c r="K235" s="1156">
        <f t="shared" si="246"/>
        <v>0</v>
      </c>
      <c r="L235" s="1156">
        <f t="shared" si="246"/>
        <v>0</v>
      </c>
      <c r="M235" s="1156">
        <f t="shared" si="246"/>
        <v>0</v>
      </c>
      <c r="N235" s="1156">
        <f t="shared" si="246"/>
        <v>0</v>
      </c>
      <c r="O235" s="1156">
        <f t="shared" si="246"/>
        <v>0</v>
      </c>
      <c r="P235" s="1156">
        <f t="shared" si="246"/>
        <v>0</v>
      </c>
      <c r="Q235" s="1156">
        <f t="shared" si="246"/>
        <v>0</v>
      </c>
      <c r="R235" s="1156">
        <f t="shared" si="246"/>
        <v>0</v>
      </c>
      <c r="S235" s="1156">
        <f t="shared" ref="S235:U235" si="247">+S71</f>
        <v>0</v>
      </c>
      <c r="T235" s="1156">
        <f t="shared" si="247"/>
        <v>0</v>
      </c>
      <c r="U235" s="1156">
        <f t="shared" si="247"/>
        <v>0</v>
      </c>
      <c r="V235" s="1166">
        <f t="shared" si="111"/>
        <v>0</v>
      </c>
    </row>
    <row r="236" spans="1:25" ht="21.75" hidden="1" customHeight="1" x14ac:dyDescent="0.25">
      <c r="A236" s="1150">
        <v>19</v>
      </c>
      <c r="B236" s="1151" t="s">
        <v>176</v>
      </c>
      <c r="C236" s="1152"/>
      <c r="D236" s="1153"/>
      <c r="E236" s="1154">
        <f>SUM(E237:E238)</f>
        <v>70</v>
      </c>
      <c r="F236" s="1154">
        <f t="shared" ref="F236" si="248">SUM(F237:F238)</f>
        <v>66.599999999999994</v>
      </c>
      <c r="G236" s="1154">
        <f t="shared" ref="G236:R236" si="249">SUM(G237:G238)</f>
        <v>0</v>
      </c>
      <c r="H236" s="1154">
        <f t="shared" si="249"/>
        <v>0</v>
      </c>
      <c r="I236" s="1154">
        <f t="shared" si="249"/>
        <v>0</v>
      </c>
      <c r="J236" s="1154">
        <f t="shared" si="249"/>
        <v>0</v>
      </c>
      <c r="K236" s="1154">
        <f t="shared" si="249"/>
        <v>0</v>
      </c>
      <c r="L236" s="1154">
        <f t="shared" si="249"/>
        <v>0</v>
      </c>
      <c r="M236" s="1154">
        <f t="shared" si="249"/>
        <v>0</v>
      </c>
      <c r="N236" s="1154">
        <f t="shared" si="249"/>
        <v>0</v>
      </c>
      <c r="O236" s="1154">
        <f t="shared" si="249"/>
        <v>0</v>
      </c>
      <c r="P236" s="1154">
        <f t="shared" si="249"/>
        <v>40.387999999999998</v>
      </c>
      <c r="Q236" s="1154">
        <f t="shared" si="249"/>
        <v>0</v>
      </c>
      <c r="R236" s="1154">
        <f t="shared" si="249"/>
        <v>0</v>
      </c>
      <c r="S236" s="1154">
        <f t="shared" ref="S236:U236" si="250">SUM(S237:S238)</f>
        <v>0</v>
      </c>
      <c r="T236" s="1154">
        <f t="shared" si="250"/>
        <v>26.212</v>
      </c>
      <c r="U236" s="1154">
        <f t="shared" si="250"/>
        <v>0</v>
      </c>
      <c r="V236" s="1165">
        <f t="shared" si="111"/>
        <v>95.142857142857139</v>
      </c>
    </row>
    <row r="237" spans="1:25" ht="21.75" hidden="1" customHeight="1" x14ac:dyDescent="0.25">
      <c r="A237" s="1150"/>
      <c r="B237" s="1155" t="s">
        <v>136</v>
      </c>
      <c r="C237" s="1152"/>
      <c r="D237" s="1156"/>
      <c r="E237" s="1156"/>
      <c r="F237" s="1156"/>
      <c r="G237" s="1156"/>
      <c r="H237" s="1156"/>
      <c r="I237" s="1156"/>
      <c r="J237" s="1156"/>
      <c r="K237" s="1156"/>
      <c r="L237" s="1156"/>
      <c r="M237" s="1156"/>
      <c r="N237" s="1156"/>
      <c r="O237" s="1156"/>
      <c r="P237" s="1156"/>
      <c r="Q237" s="1156"/>
      <c r="R237" s="1156"/>
      <c r="S237" s="1156"/>
      <c r="T237" s="1156"/>
      <c r="U237" s="1156"/>
      <c r="V237" s="1166"/>
      <c r="W237" s="26"/>
      <c r="X237" s="26"/>
      <c r="Y237" s="26"/>
    </row>
    <row r="238" spans="1:25" ht="21.75" hidden="1" customHeight="1" x14ac:dyDescent="0.25">
      <c r="A238" s="1150"/>
      <c r="B238" s="1155" t="s">
        <v>160</v>
      </c>
      <c r="C238" s="1152"/>
      <c r="D238" s="1156">
        <v>1798</v>
      </c>
      <c r="E238" s="1156">
        <f>E127</f>
        <v>70</v>
      </c>
      <c r="F238" s="1156">
        <f t="shared" ref="F238" si="251">F127</f>
        <v>66.599999999999994</v>
      </c>
      <c r="G238" s="1156">
        <f t="shared" ref="G238:R238" si="252">G127</f>
        <v>0</v>
      </c>
      <c r="H238" s="1156">
        <f t="shared" si="252"/>
        <v>0</v>
      </c>
      <c r="I238" s="1156">
        <f t="shared" si="252"/>
        <v>0</v>
      </c>
      <c r="J238" s="1156">
        <f t="shared" si="252"/>
        <v>0</v>
      </c>
      <c r="K238" s="1156">
        <f t="shared" si="252"/>
        <v>0</v>
      </c>
      <c r="L238" s="1156">
        <f t="shared" si="252"/>
        <v>0</v>
      </c>
      <c r="M238" s="1156">
        <f t="shared" si="252"/>
        <v>0</v>
      </c>
      <c r="N238" s="1156">
        <f t="shared" si="252"/>
        <v>0</v>
      </c>
      <c r="O238" s="1156">
        <f t="shared" si="252"/>
        <v>0</v>
      </c>
      <c r="P238" s="1156">
        <f t="shared" si="252"/>
        <v>40.387999999999998</v>
      </c>
      <c r="Q238" s="1156">
        <f t="shared" si="252"/>
        <v>0</v>
      </c>
      <c r="R238" s="1156">
        <f t="shared" si="252"/>
        <v>0</v>
      </c>
      <c r="S238" s="1156">
        <f t="shared" ref="S238:U238" si="253">S127</f>
        <v>0</v>
      </c>
      <c r="T238" s="1156">
        <f t="shared" si="253"/>
        <v>26.212</v>
      </c>
      <c r="U238" s="1156">
        <f t="shared" si="253"/>
        <v>0</v>
      </c>
      <c r="V238" s="1166">
        <f t="shared" si="111"/>
        <v>95.142857142857139</v>
      </c>
      <c r="W238" s="26"/>
      <c r="X238" s="26"/>
      <c r="Y238" s="26"/>
    </row>
    <row r="239" spans="1:25" ht="21.75" hidden="1" customHeight="1" x14ac:dyDescent="0.25">
      <c r="A239" s="1150">
        <v>20</v>
      </c>
      <c r="B239" s="1157" t="s">
        <v>443</v>
      </c>
      <c r="C239" s="1152"/>
      <c r="D239" s="1153"/>
      <c r="E239" s="1154">
        <f>SUM(E240:E241)</f>
        <v>3095</v>
      </c>
      <c r="F239" s="1154">
        <f t="shared" ref="F239" si="254">SUM(F240:F241)</f>
        <v>0</v>
      </c>
      <c r="G239" s="1154">
        <f t="shared" ref="G239:R239" si="255">SUM(G240:G241)</f>
        <v>0</v>
      </c>
      <c r="H239" s="1154">
        <f t="shared" si="255"/>
        <v>0</v>
      </c>
      <c r="I239" s="1154">
        <f t="shared" si="255"/>
        <v>0</v>
      </c>
      <c r="J239" s="1154">
        <f t="shared" si="255"/>
        <v>0</v>
      </c>
      <c r="K239" s="1154">
        <f t="shared" si="255"/>
        <v>0</v>
      </c>
      <c r="L239" s="1154">
        <f t="shared" si="255"/>
        <v>0</v>
      </c>
      <c r="M239" s="1154">
        <f t="shared" si="255"/>
        <v>0</v>
      </c>
      <c r="N239" s="1154">
        <f t="shared" si="255"/>
        <v>0</v>
      </c>
      <c r="O239" s="1154">
        <f t="shared" si="255"/>
        <v>0</v>
      </c>
      <c r="P239" s="1154">
        <f t="shared" si="255"/>
        <v>0</v>
      </c>
      <c r="Q239" s="1154">
        <f t="shared" si="255"/>
        <v>0</v>
      </c>
      <c r="R239" s="1154">
        <f t="shared" si="255"/>
        <v>0</v>
      </c>
      <c r="S239" s="1154">
        <f t="shared" ref="S239:U239" si="256">SUM(S240:S241)</f>
        <v>0</v>
      </c>
      <c r="T239" s="1154">
        <f t="shared" si="256"/>
        <v>0</v>
      </c>
      <c r="U239" s="1154">
        <f t="shared" si="256"/>
        <v>0</v>
      </c>
      <c r="V239" s="1165">
        <f t="shared" si="111"/>
        <v>0</v>
      </c>
    </row>
    <row r="240" spans="1:25" ht="21.75" hidden="1" customHeight="1" x14ac:dyDescent="0.25">
      <c r="A240" s="1150"/>
      <c r="B240" s="1155" t="s">
        <v>136</v>
      </c>
      <c r="C240" s="1152"/>
      <c r="D240" s="1156"/>
      <c r="E240" s="1156"/>
      <c r="F240" s="1156"/>
      <c r="G240" s="1156"/>
      <c r="H240" s="1156"/>
      <c r="I240" s="1156"/>
      <c r="J240" s="1156"/>
      <c r="K240" s="1156"/>
      <c r="L240" s="1156"/>
      <c r="M240" s="1156"/>
      <c r="N240" s="1156"/>
      <c r="O240" s="1156"/>
      <c r="P240" s="1156"/>
      <c r="Q240" s="1156"/>
      <c r="R240" s="1156"/>
      <c r="S240" s="1156"/>
      <c r="T240" s="1156"/>
      <c r="U240" s="1156"/>
      <c r="V240" s="1166"/>
      <c r="W240" s="26"/>
      <c r="X240" s="26"/>
      <c r="Y240" s="26"/>
    </row>
    <row r="241" spans="1:25" ht="21.75" hidden="1" customHeight="1" x14ac:dyDescent="0.25">
      <c r="A241" s="1150"/>
      <c r="B241" s="1155" t="s">
        <v>160</v>
      </c>
      <c r="C241" s="1152"/>
      <c r="D241" s="1156">
        <v>1798</v>
      </c>
      <c r="E241" s="1156">
        <f>+E119</f>
        <v>3095</v>
      </c>
      <c r="F241" s="1156">
        <f t="shared" ref="F241" si="257">+F119</f>
        <v>0</v>
      </c>
      <c r="G241" s="1156">
        <f t="shared" ref="G241:R241" si="258">+G119</f>
        <v>0</v>
      </c>
      <c r="H241" s="1156">
        <f t="shared" si="258"/>
        <v>0</v>
      </c>
      <c r="I241" s="1156">
        <f t="shared" si="258"/>
        <v>0</v>
      </c>
      <c r="J241" s="1156">
        <f t="shared" si="258"/>
        <v>0</v>
      </c>
      <c r="K241" s="1156">
        <f t="shared" si="258"/>
        <v>0</v>
      </c>
      <c r="L241" s="1156">
        <f t="shared" si="258"/>
        <v>0</v>
      </c>
      <c r="M241" s="1156">
        <f t="shared" si="258"/>
        <v>0</v>
      </c>
      <c r="N241" s="1156">
        <f t="shared" si="258"/>
        <v>0</v>
      </c>
      <c r="O241" s="1156">
        <f t="shared" si="258"/>
        <v>0</v>
      </c>
      <c r="P241" s="1156">
        <f t="shared" si="258"/>
        <v>0</v>
      </c>
      <c r="Q241" s="1156">
        <f t="shared" si="258"/>
        <v>0</v>
      </c>
      <c r="R241" s="1156">
        <f t="shared" si="258"/>
        <v>0</v>
      </c>
      <c r="S241" s="1156">
        <f t="shared" ref="S241:U241" si="259">+S119</f>
        <v>0</v>
      </c>
      <c r="T241" s="1156">
        <f t="shared" si="259"/>
        <v>0</v>
      </c>
      <c r="U241" s="1156">
        <f t="shared" si="259"/>
        <v>0</v>
      </c>
      <c r="V241" s="1166">
        <f t="shared" si="111"/>
        <v>0</v>
      </c>
      <c r="W241" s="26"/>
      <c r="X241" s="26"/>
      <c r="Y241" s="26"/>
    </row>
    <row r="242" spans="1:25" ht="21.75" hidden="1" customHeight="1" x14ac:dyDescent="0.25">
      <c r="A242" s="1150">
        <v>21</v>
      </c>
      <c r="B242" s="1161" t="s">
        <v>439</v>
      </c>
      <c r="C242" s="1152"/>
      <c r="D242" s="1153"/>
      <c r="E242" s="1154">
        <f>SUM(E243:E244)</f>
        <v>180</v>
      </c>
      <c r="F242" s="1154">
        <f t="shared" ref="F242" si="260">SUM(F243:F244)</f>
        <v>55.1</v>
      </c>
      <c r="G242" s="1154">
        <f t="shared" ref="G242:R242" si="261">SUM(G243:G244)</f>
        <v>0</v>
      </c>
      <c r="H242" s="1154">
        <f t="shared" si="261"/>
        <v>0</v>
      </c>
      <c r="I242" s="1154">
        <f t="shared" si="261"/>
        <v>0</v>
      </c>
      <c r="J242" s="1154">
        <f t="shared" si="261"/>
        <v>0</v>
      </c>
      <c r="K242" s="1154">
        <f t="shared" si="261"/>
        <v>0</v>
      </c>
      <c r="L242" s="1154">
        <f t="shared" si="261"/>
        <v>0</v>
      </c>
      <c r="M242" s="1154">
        <f t="shared" si="261"/>
        <v>0</v>
      </c>
      <c r="N242" s="1154">
        <f t="shared" si="261"/>
        <v>0</v>
      </c>
      <c r="O242" s="1154">
        <f t="shared" si="261"/>
        <v>0</v>
      </c>
      <c r="P242" s="1154">
        <f t="shared" si="261"/>
        <v>0</v>
      </c>
      <c r="Q242" s="1154">
        <f t="shared" si="261"/>
        <v>55.1</v>
      </c>
      <c r="R242" s="1154">
        <f t="shared" si="261"/>
        <v>0</v>
      </c>
      <c r="S242" s="1154">
        <f t="shared" ref="S242:U242" si="262">SUM(S243:S244)</f>
        <v>0</v>
      </c>
      <c r="T242" s="1154">
        <f t="shared" si="262"/>
        <v>0</v>
      </c>
      <c r="U242" s="1154">
        <f t="shared" si="262"/>
        <v>0</v>
      </c>
      <c r="V242" s="1165">
        <f>+F242/E242*100</f>
        <v>30.611111111111111</v>
      </c>
    </row>
    <row r="243" spans="1:25" ht="21.75" hidden="1" customHeight="1" x14ac:dyDescent="0.25">
      <c r="A243" s="1150"/>
      <c r="B243" s="1155" t="s">
        <v>136</v>
      </c>
      <c r="C243" s="1152"/>
      <c r="D243" s="1156"/>
      <c r="E243" s="1156"/>
      <c r="F243" s="1156"/>
      <c r="G243" s="1156"/>
      <c r="H243" s="1156"/>
      <c r="I243" s="1156"/>
      <c r="J243" s="1156"/>
      <c r="K243" s="1156"/>
      <c r="L243" s="1156"/>
      <c r="M243" s="1156"/>
      <c r="N243" s="1156"/>
      <c r="O243" s="1156"/>
      <c r="P243" s="1156"/>
      <c r="Q243" s="1156"/>
      <c r="R243" s="1156"/>
      <c r="S243" s="1156"/>
      <c r="T243" s="1156"/>
      <c r="U243" s="1156"/>
      <c r="V243" s="1166"/>
      <c r="W243" s="26"/>
      <c r="X243" s="26"/>
      <c r="Y243" s="26"/>
    </row>
    <row r="244" spans="1:25" ht="21.75" hidden="1" customHeight="1" x14ac:dyDescent="0.25">
      <c r="A244" s="1150"/>
      <c r="B244" s="1155" t="s">
        <v>160</v>
      </c>
      <c r="C244" s="1152"/>
      <c r="D244" s="1156">
        <v>1798</v>
      </c>
      <c r="E244" s="1156">
        <f>+E93</f>
        <v>180</v>
      </c>
      <c r="F244" s="1156">
        <f t="shared" ref="F244" si="263">+F93</f>
        <v>55.1</v>
      </c>
      <c r="G244" s="1156">
        <f t="shared" ref="G244:R244" si="264">+G93</f>
        <v>0</v>
      </c>
      <c r="H244" s="1156">
        <f t="shared" si="264"/>
        <v>0</v>
      </c>
      <c r="I244" s="1156">
        <f t="shared" si="264"/>
        <v>0</v>
      </c>
      <c r="J244" s="1156">
        <f t="shared" si="264"/>
        <v>0</v>
      </c>
      <c r="K244" s="1156">
        <f t="shared" si="264"/>
        <v>0</v>
      </c>
      <c r="L244" s="1156">
        <f t="shared" si="264"/>
        <v>0</v>
      </c>
      <c r="M244" s="1156">
        <f t="shared" si="264"/>
        <v>0</v>
      </c>
      <c r="N244" s="1156">
        <f t="shared" si="264"/>
        <v>0</v>
      </c>
      <c r="O244" s="1156">
        <f t="shared" si="264"/>
        <v>0</v>
      </c>
      <c r="P244" s="1156">
        <f t="shared" si="264"/>
        <v>0</v>
      </c>
      <c r="Q244" s="1156">
        <f t="shared" si="264"/>
        <v>55.1</v>
      </c>
      <c r="R244" s="1156">
        <f t="shared" si="264"/>
        <v>0</v>
      </c>
      <c r="S244" s="1156">
        <f t="shared" ref="S244:U244" si="265">+S93</f>
        <v>0</v>
      </c>
      <c r="T244" s="1156">
        <f t="shared" si="265"/>
        <v>0</v>
      </c>
      <c r="U244" s="1156">
        <f t="shared" si="265"/>
        <v>0</v>
      </c>
      <c r="V244" s="1166">
        <f t="shared" si="111"/>
        <v>30.611111111111111</v>
      </c>
      <c r="W244" s="26"/>
      <c r="X244" s="26"/>
      <c r="Y244" s="26"/>
    </row>
    <row r="245" spans="1:25" ht="21.75" hidden="1" customHeight="1" x14ac:dyDescent="0.25">
      <c r="A245" s="1150">
        <v>22</v>
      </c>
      <c r="B245" s="1160" t="s">
        <v>430</v>
      </c>
      <c r="C245" s="1152"/>
      <c r="D245" s="1153"/>
      <c r="E245" s="1154">
        <f>SUM(E246:E247)</f>
        <v>303</v>
      </c>
      <c r="F245" s="1154">
        <f t="shared" ref="F245" si="266">SUM(F246:F247)</f>
        <v>0</v>
      </c>
      <c r="G245" s="1154">
        <f t="shared" ref="G245:R245" si="267">SUM(G246:G247)</f>
        <v>0</v>
      </c>
      <c r="H245" s="1154">
        <f t="shared" si="267"/>
        <v>0</v>
      </c>
      <c r="I245" s="1154">
        <f t="shared" si="267"/>
        <v>0</v>
      </c>
      <c r="J245" s="1154">
        <f t="shared" si="267"/>
        <v>0</v>
      </c>
      <c r="K245" s="1154">
        <f t="shared" si="267"/>
        <v>0</v>
      </c>
      <c r="L245" s="1154">
        <f t="shared" si="267"/>
        <v>0</v>
      </c>
      <c r="M245" s="1154">
        <f t="shared" si="267"/>
        <v>0</v>
      </c>
      <c r="N245" s="1154">
        <f t="shared" si="267"/>
        <v>0</v>
      </c>
      <c r="O245" s="1154">
        <f t="shared" si="267"/>
        <v>0</v>
      </c>
      <c r="P245" s="1154">
        <f t="shared" si="267"/>
        <v>0</v>
      </c>
      <c r="Q245" s="1154">
        <f t="shared" si="267"/>
        <v>0</v>
      </c>
      <c r="R245" s="1154">
        <f t="shared" si="267"/>
        <v>0</v>
      </c>
      <c r="S245" s="1154">
        <f t="shared" ref="S245:U245" si="268">SUM(S246:S247)</f>
        <v>0</v>
      </c>
      <c r="T245" s="1154">
        <f t="shared" si="268"/>
        <v>0</v>
      </c>
      <c r="U245" s="1154">
        <f t="shared" si="268"/>
        <v>0</v>
      </c>
      <c r="V245" s="1165">
        <f t="shared" si="111"/>
        <v>0</v>
      </c>
    </row>
    <row r="246" spans="1:25" ht="21.75" hidden="1" customHeight="1" x14ac:dyDescent="0.25">
      <c r="A246" s="1150"/>
      <c r="B246" s="1155" t="s">
        <v>136</v>
      </c>
      <c r="C246" s="1152"/>
      <c r="D246" s="1156"/>
      <c r="E246" s="1156">
        <f>+E50+E59</f>
        <v>303</v>
      </c>
      <c r="F246" s="1156">
        <f t="shared" ref="F246" si="269">+F50+F59</f>
        <v>0</v>
      </c>
      <c r="G246" s="1156">
        <f t="shared" ref="G246:R246" si="270">+G50+G59</f>
        <v>0</v>
      </c>
      <c r="H246" s="1156">
        <f t="shared" si="270"/>
        <v>0</v>
      </c>
      <c r="I246" s="1156">
        <f t="shared" si="270"/>
        <v>0</v>
      </c>
      <c r="J246" s="1156">
        <f t="shared" si="270"/>
        <v>0</v>
      </c>
      <c r="K246" s="1156">
        <f t="shared" si="270"/>
        <v>0</v>
      </c>
      <c r="L246" s="1156">
        <f t="shared" si="270"/>
        <v>0</v>
      </c>
      <c r="M246" s="1156">
        <f t="shared" si="270"/>
        <v>0</v>
      </c>
      <c r="N246" s="1156">
        <f t="shared" si="270"/>
        <v>0</v>
      </c>
      <c r="O246" s="1156">
        <f t="shared" si="270"/>
        <v>0</v>
      </c>
      <c r="P246" s="1156">
        <f t="shared" si="270"/>
        <v>0</v>
      </c>
      <c r="Q246" s="1156">
        <f t="shared" si="270"/>
        <v>0</v>
      </c>
      <c r="R246" s="1156">
        <f t="shared" si="270"/>
        <v>0</v>
      </c>
      <c r="S246" s="1156">
        <f t="shared" ref="S246:U246" si="271">+S50+S59</f>
        <v>0</v>
      </c>
      <c r="T246" s="1156">
        <f t="shared" si="271"/>
        <v>0</v>
      </c>
      <c r="U246" s="1156">
        <f t="shared" si="271"/>
        <v>0</v>
      </c>
      <c r="V246" s="1166">
        <f t="shared" si="111"/>
        <v>0</v>
      </c>
      <c r="W246" s="26"/>
      <c r="X246" s="26"/>
      <c r="Y246" s="26"/>
    </row>
    <row r="247" spans="1:25" ht="21.75" hidden="1" customHeight="1" x14ac:dyDescent="0.25">
      <c r="A247" s="1150"/>
      <c r="B247" s="1155" t="s">
        <v>160</v>
      </c>
      <c r="C247" s="1152"/>
      <c r="D247" s="1156">
        <v>1798</v>
      </c>
      <c r="E247" s="1156"/>
      <c r="F247" s="1156"/>
      <c r="G247" s="1156"/>
      <c r="H247" s="1156"/>
      <c r="I247" s="1156"/>
      <c r="J247" s="1156"/>
      <c r="K247" s="1156"/>
      <c r="L247" s="1156"/>
      <c r="M247" s="1156"/>
      <c r="N247" s="1156"/>
      <c r="O247" s="1156"/>
      <c r="P247" s="1156"/>
      <c r="Q247" s="1156"/>
      <c r="R247" s="1156"/>
      <c r="S247" s="1156"/>
      <c r="T247" s="1156"/>
      <c r="U247" s="1156"/>
      <c r="V247" s="1166"/>
      <c r="W247" s="26"/>
      <c r="X247" s="26"/>
      <c r="Y247" s="26"/>
    </row>
    <row r="248" spans="1:25" ht="21.75" hidden="1" customHeight="1" x14ac:dyDescent="0.25">
      <c r="A248" s="1150">
        <v>23</v>
      </c>
      <c r="B248" s="1151" t="s">
        <v>143</v>
      </c>
      <c r="C248" s="1152"/>
      <c r="D248" s="1153"/>
      <c r="E248" s="1154">
        <f>SUM(E249:E250)</f>
        <v>1253.136</v>
      </c>
      <c r="F248" s="1154">
        <f t="shared" ref="F248:U248" si="272">SUM(F249:F250)</f>
        <v>1029.479</v>
      </c>
      <c r="G248" s="1154">
        <f t="shared" si="272"/>
        <v>0</v>
      </c>
      <c r="H248" s="1154">
        <f t="shared" si="272"/>
        <v>0</v>
      </c>
      <c r="I248" s="1154">
        <f t="shared" si="272"/>
        <v>0</v>
      </c>
      <c r="J248" s="1154">
        <f t="shared" si="272"/>
        <v>0</v>
      </c>
      <c r="K248" s="1154">
        <f t="shared" si="272"/>
        <v>0</v>
      </c>
      <c r="L248" s="1154">
        <f t="shared" si="272"/>
        <v>0</v>
      </c>
      <c r="M248" s="1154">
        <f t="shared" si="272"/>
        <v>0</v>
      </c>
      <c r="N248" s="1154">
        <f t="shared" si="272"/>
        <v>0</v>
      </c>
      <c r="O248" s="1154">
        <f t="shared" si="272"/>
        <v>183.001</v>
      </c>
      <c r="P248" s="1154">
        <f t="shared" si="272"/>
        <v>0</v>
      </c>
      <c r="Q248" s="1154">
        <f t="shared" si="272"/>
        <v>672.37800000000004</v>
      </c>
      <c r="R248" s="1154">
        <f t="shared" si="272"/>
        <v>33.200000000000003</v>
      </c>
      <c r="S248" s="1154">
        <f t="shared" ref="S248:T248" si="273">SUM(S249:S250)</f>
        <v>110</v>
      </c>
      <c r="T248" s="1154">
        <f t="shared" si="273"/>
        <v>30.9</v>
      </c>
      <c r="U248" s="1154">
        <f t="shared" si="272"/>
        <v>0</v>
      </c>
      <c r="V248" s="1165">
        <f t="shared" ref="V248:V280" si="274">+F248/E248*100</f>
        <v>82.152216519196642</v>
      </c>
    </row>
    <row r="249" spans="1:25" ht="21.75" hidden="1" customHeight="1" x14ac:dyDescent="0.25">
      <c r="A249" s="1150"/>
      <c r="B249" s="1155" t="s">
        <v>136</v>
      </c>
      <c r="C249" s="1152"/>
      <c r="D249" s="1156">
        <v>301</v>
      </c>
      <c r="E249" s="1156">
        <f>+E18+E34</f>
        <v>1020.736</v>
      </c>
      <c r="F249" s="1156">
        <f t="shared" ref="F249" si="275">+F18+F34</f>
        <v>996.279</v>
      </c>
      <c r="G249" s="1156">
        <f t="shared" ref="G249:Q249" si="276">+G18+G34</f>
        <v>0</v>
      </c>
      <c r="H249" s="1156">
        <f t="shared" si="276"/>
        <v>0</v>
      </c>
      <c r="I249" s="1156">
        <f t="shared" si="276"/>
        <v>0</v>
      </c>
      <c r="J249" s="1156">
        <f t="shared" si="276"/>
        <v>0</v>
      </c>
      <c r="K249" s="1156">
        <f t="shared" si="276"/>
        <v>0</v>
      </c>
      <c r="L249" s="1156">
        <f t="shared" si="276"/>
        <v>0</v>
      </c>
      <c r="M249" s="1156">
        <f t="shared" si="276"/>
        <v>0</v>
      </c>
      <c r="N249" s="1156">
        <f t="shared" si="276"/>
        <v>0</v>
      </c>
      <c r="O249" s="1156">
        <f t="shared" si="276"/>
        <v>183.001</v>
      </c>
      <c r="P249" s="1156">
        <f t="shared" si="276"/>
        <v>0</v>
      </c>
      <c r="Q249" s="1156">
        <f t="shared" si="276"/>
        <v>672.37800000000004</v>
      </c>
      <c r="R249" s="1156">
        <f>+R18+R34</f>
        <v>0</v>
      </c>
      <c r="S249" s="1156">
        <f t="shared" ref="S249:U249" si="277">+S18+S34</f>
        <v>110</v>
      </c>
      <c r="T249" s="1156">
        <f t="shared" si="277"/>
        <v>30.9</v>
      </c>
      <c r="U249" s="1156">
        <f t="shared" si="277"/>
        <v>0</v>
      </c>
      <c r="V249" s="1166">
        <f t="shared" si="274"/>
        <v>97.603983792087277</v>
      </c>
      <c r="W249" s="26"/>
      <c r="X249" s="26"/>
      <c r="Y249" s="26"/>
    </row>
    <row r="250" spans="1:25" ht="21.75" hidden="1" customHeight="1" x14ac:dyDescent="0.25">
      <c r="A250" s="1150"/>
      <c r="B250" s="1155" t="s">
        <v>160</v>
      </c>
      <c r="C250" s="1152"/>
      <c r="D250" s="1156"/>
      <c r="E250" s="1156">
        <f>+E76+E98+E151</f>
        <v>232.4</v>
      </c>
      <c r="F250" s="1156">
        <f t="shared" ref="F250" si="278">+F76+F98+F151</f>
        <v>33.200000000000003</v>
      </c>
      <c r="G250" s="1156">
        <f t="shared" ref="G250:R250" si="279">+G76+G98+G151</f>
        <v>0</v>
      </c>
      <c r="H250" s="1156">
        <f t="shared" si="279"/>
        <v>0</v>
      </c>
      <c r="I250" s="1156">
        <f t="shared" si="279"/>
        <v>0</v>
      </c>
      <c r="J250" s="1156">
        <f t="shared" si="279"/>
        <v>0</v>
      </c>
      <c r="K250" s="1156">
        <f t="shared" si="279"/>
        <v>0</v>
      </c>
      <c r="L250" s="1156">
        <f t="shared" si="279"/>
        <v>0</v>
      </c>
      <c r="M250" s="1156">
        <f t="shared" si="279"/>
        <v>0</v>
      </c>
      <c r="N250" s="1156">
        <f t="shared" si="279"/>
        <v>0</v>
      </c>
      <c r="O250" s="1156">
        <f t="shared" si="279"/>
        <v>0</v>
      </c>
      <c r="P250" s="1156">
        <f t="shared" si="279"/>
        <v>0</v>
      </c>
      <c r="Q250" s="1156">
        <f t="shared" si="279"/>
        <v>0</v>
      </c>
      <c r="R250" s="1156">
        <f t="shared" si="279"/>
        <v>33.200000000000003</v>
      </c>
      <c r="S250" s="1156">
        <f t="shared" ref="S250:U250" si="280">+S76+S98+S151</f>
        <v>0</v>
      </c>
      <c r="T250" s="1156">
        <f t="shared" si="280"/>
        <v>0</v>
      </c>
      <c r="U250" s="1156">
        <f t="shared" si="280"/>
        <v>0</v>
      </c>
      <c r="V250" s="1166">
        <f t="shared" si="274"/>
        <v>14.285714285714288</v>
      </c>
      <c r="W250" s="26"/>
      <c r="X250" s="26"/>
      <c r="Y250" s="26"/>
    </row>
    <row r="251" spans="1:25" s="1014" customFormat="1" ht="21.75" hidden="1" customHeight="1" x14ac:dyDescent="0.25">
      <c r="A251" s="1150">
        <v>24</v>
      </c>
      <c r="B251" s="1151" t="s">
        <v>165</v>
      </c>
      <c r="C251" s="1152"/>
      <c r="D251" s="1153"/>
      <c r="E251" s="1154">
        <f>SUM(E252:E253)</f>
        <v>560</v>
      </c>
      <c r="F251" s="1154">
        <f t="shared" ref="F251" si="281">SUM(F252:F253)</f>
        <v>0</v>
      </c>
      <c r="G251" s="1154">
        <f t="shared" ref="G251:R251" si="282">SUM(G252:G253)</f>
        <v>0</v>
      </c>
      <c r="H251" s="1154">
        <f t="shared" si="282"/>
        <v>0</v>
      </c>
      <c r="I251" s="1154">
        <f t="shared" si="282"/>
        <v>0</v>
      </c>
      <c r="J251" s="1154">
        <f t="shared" si="282"/>
        <v>0</v>
      </c>
      <c r="K251" s="1154">
        <f t="shared" si="282"/>
        <v>0</v>
      </c>
      <c r="L251" s="1154">
        <f t="shared" si="282"/>
        <v>0</v>
      </c>
      <c r="M251" s="1154">
        <f t="shared" si="282"/>
        <v>0</v>
      </c>
      <c r="N251" s="1154">
        <f t="shared" si="282"/>
        <v>0</v>
      </c>
      <c r="O251" s="1154">
        <f t="shared" si="282"/>
        <v>0</v>
      </c>
      <c r="P251" s="1154">
        <f t="shared" si="282"/>
        <v>0</v>
      </c>
      <c r="Q251" s="1154">
        <f t="shared" si="282"/>
        <v>0</v>
      </c>
      <c r="R251" s="1154">
        <f t="shared" si="282"/>
        <v>0</v>
      </c>
      <c r="S251" s="1154">
        <f t="shared" ref="S251:U251" si="283">SUM(S252:S253)</f>
        <v>0</v>
      </c>
      <c r="T251" s="1154">
        <f t="shared" si="283"/>
        <v>0</v>
      </c>
      <c r="U251" s="1154">
        <f t="shared" si="283"/>
        <v>0</v>
      </c>
      <c r="V251" s="1165">
        <f t="shared" si="274"/>
        <v>0</v>
      </c>
      <c r="W251" s="1015"/>
      <c r="X251" s="1011"/>
      <c r="Y251" s="1013"/>
    </row>
    <row r="252" spans="1:25" ht="21.75" hidden="1" customHeight="1" x14ac:dyDescent="0.25">
      <c r="A252" s="1150"/>
      <c r="B252" s="1155" t="s">
        <v>136</v>
      </c>
      <c r="C252" s="1152"/>
      <c r="D252" s="1156">
        <v>301</v>
      </c>
      <c r="E252" s="1156"/>
      <c r="F252" s="1156"/>
      <c r="G252" s="1156"/>
      <c r="H252" s="1156"/>
      <c r="I252" s="1156"/>
      <c r="J252" s="1156"/>
      <c r="K252" s="1156"/>
      <c r="L252" s="1156"/>
      <c r="M252" s="1156"/>
      <c r="N252" s="1156"/>
      <c r="O252" s="1156"/>
      <c r="P252" s="1156"/>
      <c r="Q252" s="1156"/>
      <c r="R252" s="1156"/>
      <c r="S252" s="1156"/>
      <c r="T252" s="1156"/>
      <c r="U252" s="1156"/>
      <c r="V252" s="1166"/>
      <c r="W252" s="26"/>
      <c r="X252" s="26"/>
      <c r="Y252" s="26"/>
    </row>
    <row r="253" spans="1:25" s="1014" customFormat="1" ht="21.75" hidden="1" customHeight="1" x14ac:dyDescent="0.25">
      <c r="A253" s="1150"/>
      <c r="B253" s="1155" t="s">
        <v>160</v>
      </c>
      <c r="C253" s="1152"/>
      <c r="D253" s="1156"/>
      <c r="E253" s="1156">
        <f>+E69</f>
        <v>560</v>
      </c>
      <c r="F253" s="1156">
        <f t="shared" ref="F253" si="284">+F69</f>
        <v>0</v>
      </c>
      <c r="G253" s="1156">
        <f t="shared" ref="G253:R253" si="285">+G69</f>
        <v>0</v>
      </c>
      <c r="H253" s="1156">
        <f t="shared" si="285"/>
        <v>0</v>
      </c>
      <c r="I253" s="1156">
        <f t="shared" si="285"/>
        <v>0</v>
      </c>
      <c r="J253" s="1156">
        <f t="shared" si="285"/>
        <v>0</v>
      </c>
      <c r="K253" s="1156">
        <f t="shared" si="285"/>
        <v>0</v>
      </c>
      <c r="L253" s="1156">
        <f t="shared" si="285"/>
        <v>0</v>
      </c>
      <c r="M253" s="1156">
        <f t="shared" si="285"/>
        <v>0</v>
      </c>
      <c r="N253" s="1156">
        <f t="shared" si="285"/>
        <v>0</v>
      </c>
      <c r="O253" s="1156">
        <f t="shared" si="285"/>
        <v>0</v>
      </c>
      <c r="P253" s="1156">
        <f t="shared" si="285"/>
        <v>0</v>
      </c>
      <c r="Q253" s="1156">
        <f t="shared" si="285"/>
        <v>0</v>
      </c>
      <c r="R253" s="1156">
        <f t="shared" si="285"/>
        <v>0</v>
      </c>
      <c r="S253" s="1156">
        <f t="shared" ref="S253:U253" si="286">+S69</f>
        <v>0</v>
      </c>
      <c r="T253" s="1156">
        <f t="shared" si="286"/>
        <v>0</v>
      </c>
      <c r="U253" s="1156">
        <f t="shared" si="286"/>
        <v>0</v>
      </c>
      <c r="V253" s="1166">
        <f t="shared" si="274"/>
        <v>0</v>
      </c>
    </row>
    <row r="254" spans="1:25" ht="21.75" hidden="1" customHeight="1" x14ac:dyDescent="0.25">
      <c r="A254" s="1150">
        <v>25</v>
      </c>
      <c r="B254" s="1157" t="s">
        <v>426</v>
      </c>
      <c r="C254" s="1152"/>
      <c r="D254" s="1153"/>
      <c r="E254" s="1154">
        <f>SUM(E255:E256)</f>
        <v>99.2</v>
      </c>
      <c r="F254" s="1154">
        <f t="shared" ref="F254" si="287">SUM(F255:F256)</f>
        <v>49.470000000000006</v>
      </c>
      <c r="G254" s="1154">
        <f t="shared" ref="G254:R254" si="288">SUM(G255:G256)</f>
        <v>0</v>
      </c>
      <c r="H254" s="1154">
        <f t="shared" si="288"/>
        <v>0</v>
      </c>
      <c r="I254" s="1154">
        <f t="shared" si="288"/>
        <v>0</v>
      </c>
      <c r="J254" s="1154">
        <f t="shared" si="288"/>
        <v>0</v>
      </c>
      <c r="K254" s="1154">
        <f t="shared" si="288"/>
        <v>0</v>
      </c>
      <c r="L254" s="1154">
        <f t="shared" si="288"/>
        <v>0</v>
      </c>
      <c r="M254" s="1154">
        <f t="shared" si="288"/>
        <v>0</v>
      </c>
      <c r="N254" s="1154">
        <f t="shared" si="288"/>
        <v>0</v>
      </c>
      <c r="O254" s="1154">
        <f t="shared" si="288"/>
        <v>0</v>
      </c>
      <c r="P254" s="1154">
        <f t="shared" si="288"/>
        <v>0</v>
      </c>
      <c r="Q254" s="1154">
        <f t="shared" si="288"/>
        <v>48.45</v>
      </c>
      <c r="R254" s="1154">
        <f t="shared" si="288"/>
        <v>0</v>
      </c>
      <c r="S254" s="1154">
        <f t="shared" ref="S254:U254" si="289">SUM(S255:S256)</f>
        <v>1.02</v>
      </c>
      <c r="T254" s="1154">
        <f t="shared" si="289"/>
        <v>0</v>
      </c>
      <c r="U254" s="1154">
        <f t="shared" si="289"/>
        <v>0</v>
      </c>
      <c r="V254" s="1165">
        <f t="shared" si="274"/>
        <v>49.868951612903231</v>
      </c>
    </row>
    <row r="255" spans="1:25" ht="21.75" hidden="1" customHeight="1" x14ac:dyDescent="0.25">
      <c r="A255" s="1150"/>
      <c r="B255" s="1155" t="s">
        <v>136</v>
      </c>
      <c r="C255" s="1152"/>
      <c r="D255" s="1156">
        <v>301</v>
      </c>
      <c r="E255" s="1156">
        <f>+E49</f>
        <v>50</v>
      </c>
      <c r="F255" s="1156">
        <f t="shared" ref="F255" si="290">+F49</f>
        <v>49.470000000000006</v>
      </c>
      <c r="G255" s="1156">
        <f t="shared" ref="G255:R255" si="291">+G49</f>
        <v>0</v>
      </c>
      <c r="H255" s="1156">
        <f t="shared" si="291"/>
        <v>0</v>
      </c>
      <c r="I255" s="1156">
        <f t="shared" si="291"/>
        <v>0</v>
      </c>
      <c r="J255" s="1156">
        <f t="shared" si="291"/>
        <v>0</v>
      </c>
      <c r="K255" s="1156">
        <f t="shared" si="291"/>
        <v>0</v>
      </c>
      <c r="L255" s="1156">
        <f t="shared" si="291"/>
        <v>0</v>
      </c>
      <c r="M255" s="1156">
        <f t="shared" si="291"/>
        <v>0</v>
      </c>
      <c r="N255" s="1156">
        <f t="shared" si="291"/>
        <v>0</v>
      </c>
      <c r="O255" s="1156">
        <f t="shared" si="291"/>
        <v>0</v>
      </c>
      <c r="P255" s="1156">
        <f t="shared" si="291"/>
        <v>0</v>
      </c>
      <c r="Q255" s="1156">
        <f t="shared" si="291"/>
        <v>48.45</v>
      </c>
      <c r="R255" s="1156">
        <f t="shared" si="291"/>
        <v>0</v>
      </c>
      <c r="S255" s="1156">
        <f t="shared" ref="S255:U255" si="292">+S49</f>
        <v>1.02</v>
      </c>
      <c r="T255" s="1156">
        <f t="shared" si="292"/>
        <v>0</v>
      </c>
      <c r="U255" s="1156">
        <f t="shared" si="292"/>
        <v>0</v>
      </c>
      <c r="V255" s="1166">
        <f t="shared" si="274"/>
        <v>98.940000000000012</v>
      </c>
      <c r="W255" s="26"/>
      <c r="X255" s="26"/>
      <c r="Y255" s="26"/>
    </row>
    <row r="256" spans="1:25" s="1014" customFormat="1" ht="21.75" hidden="1" customHeight="1" x14ac:dyDescent="0.25">
      <c r="A256" s="1150"/>
      <c r="B256" s="1155" t="s">
        <v>160</v>
      </c>
      <c r="C256" s="1152"/>
      <c r="D256" s="1156"/>
      <c r="E256" s="1156">
        <f>+E85+E107+E160</f>
        <v>49.2</v>
      </c>
      <c r="F256" s="1156">
        <f t="shared" ref="F256" si="293">+F85+F107+F160</f>
        <v>0</v>
      </c>
      <c r="G256" s="1156">
        <f t="shared" ref="G256:R256" si="294">+G85+G107+G160</f>
        <v>0</v>
      </c>
      <c r="H256" s="1156">
        <f t="shared" si="294"/>
        <v>0</v>
      </c>
      <c r="I256" s="1156">
        <f t="shared" si="294"/>
        <v>0</v>
      </c>
      <c r="J256" s="1156">
        <f t="shared" si="294"/>
        <v>0</v>
      </c>
      <c r="K256" s="1156">
        <f t="shared" si="294"/>
        <v>0</v>
      </c>
      <c r="L256" s="1156">
        <f t="shared" si="294"/>
        <v>0</v>
      </c>
      <c r="M256" s="1156">
        <f t="shared" si="294"/>
        <v>0</v>
      </c>
      <c r="N256" s="1156">
        <f t="shared" si="294"/>
        <v>0</v>
      </c>
      <c r="O256" s="1156">
        <f t="shared" si="294"/>
        <v>0</v>
      </c>
      <c r="P256" s="1156">
        <f t="shared" si="294"/>
        <v>0</v>
      </c>
      <c r="Q256" s="1156">
        <f t="shared" si="294"/>
        <v>0</v>
      </c>
      <c r="R256" s="1156">
        <f t="shared" si="294"/>
        <v>0</v>
      </c>
      <c r="S256" s="1156">
        <f t="shared" ref="S256:U256" si="295">+S85+S107+S160</f>
        <v>0</v>
      </c>
      <c r="T256" s="1156">
        <f t="shared" si="295"/>
        <v>0</v>
      </c>
      <c r="U256" s="1156">
        <f t="shared" si="295"/>
        <v>0</v>
      </c>
      <c r="V256" s="1166">
        <f t="shared" si="274"/>
        <v>0</v>
      </c>
    </row>
    <row r="257" spans="1:25" ht="21.75" hidden="1" customHeight="1" x14ac:dyDescent="0.25">
      <c r="A257" s="1150">
        <v>26</v>
      </c>
      <c r="B257" s="1160" t="s">
        <v>350</v>
      </c>
      <c r="C257" s="1152"/>
      <c r="D257" s="1153"/>
      <c r="E257" s="1154">
        <f>SUM(E258:E259)</f>
        <v>1056.2</v>
      </c>
      <c r="F257" s="1154">
        <f t="shared" ref="F257" si="296">SUM(F258:F259)</f>
        <v>562</v>
      </c>
      <c r="G257" s="1154">
        <f t="shared" ref="G257:R257" si="297">SUM(G258:G259)</f>
        <v>0</v>
      </c>
      <c r="H257" s="1154">
        <f t="shared" si="297"/>
        <v>0</v>
      </c>
      <c r="I257" s="1154">
        <f t="shared" si="297"/>
        <v>0</v>
      </c>
      <c r="J257" s="1154">
        <f t="shared" si="297"/>
        <v>0</v>
      </c>
      <c r="K257" s="1154">
        <f t="shared" si="297"/>
        <v>0</v>
      </c>
      <c r="L257" s="1154">
        <f t="shared" si="297"/>
        <v>0</v>
      </c>
      <c r="M257" s="1154">
        <f t="shared" si="297"/>
        <v>155</v>
      </c>
      <c r="N257" s="1154">
        <f t="shared" si="297"/>
        <v>0</v>
      </c>
      <c r="O257" s="1154">
        <f t="shared" si="297"/>
        <v>0</v>
      </c>
      <c r="P257" s="1154">
        <f t="shared" si="297"/>
        <v>0</v>
      </c>
      <c r="Q257" s="1154">
        <f t="shared" si="297"/>
        <v>387.27499999999998</v>
      </c>
      <c r="R257" s="1154">
        <f t="shared" si="297"/>
        <v>0</v>
      </c>
      <c r="S257" s="1154">
        <f t="shared" ref="S257:U257" si="298">SUM(S258:S259)</f>
        <v>19.725000000000001</v>
      </c>
      <c r="T257" s="1154">
        <f t="shared" si="298"/>
        <v>0</v>
      </c>
      <c r="U257" s="1154">
        <f t="shared" si="298"/>
        <v>0</v>
      </c>
      <c r="V257" s="1165">
        <f t="shared" si="274"/>
        <v>53.209619390266994</v>
      </c>
    </row>
    <row r="258" spans="1:25" ht="21.75" hidden="1" customHeight="1" x14ac:dyDescent="0.25">
      <c r="A258" s="1150"/>
      <c r="B258" s="1155" t="s">
        <v>136</v>
      </c>
      <c r="C258" s="1152"/>
      <c r="D258" s="1156">
        <v>301</v>
      </c>
      <c r="E258" s="1156">
        <f>+E42+E60</f>
        <v>409</v>
      </c>
      <c r="F258" s="1156">
        <f t="shared" ref="F258" si="299">+F42+F60</f>
        <v>407</v>
      </c>
      <c r="G258" s="1156">
        <f t="shared" ref="G258:R258" si="300">+G42+G60</f>
        <v>0</v>
      </c>
      <c r="H258" s="1156">
        <f t="shared" si="300"/>
        <v>0</v>
      </c>
      <c r="I258" s="1156">
        <f t="shared" si="300"/>
        <v>0</v>
      </c>
      <c r="J258" s="1156">
        <f t="shared" si="300"/>
        <v>0</v>
      </c>
      <c r="K258" s="1156">
        <f t="shared" si="300"/>
        <v>0</v>
      </c>
      <c r="L258" s="1156">
        <f t="shared" si="300"/>
        <v>0</v>
      </c>
      <c r="M258" s="1156">
        <f t="shared" si="300"/>
        <v>0</v>
      </c>
      <c r="N258" s="1156">
        <f t="shared" si="300"/>
        <v>0</v>
      </c>
      <c r="O258" s="1156">
        <f t="shared" si="300"/>
        <v>0</v>
      </c>
      <c r="P258" s="1156">
        <f t="shared" si="300"/>
        <v>0</v>
      </c>
      <c r="Q258" s="1156">
        <f t="shared" si="300"/>
        <v>387.27499999999998</v>
      </c>
      <c r="R258" s="1156">
        <f t="shared" si="300"/>
        <v>0</v>
      </c>
      <c r="S258" s="1156">
        <f t="shared" ref="S258:U258" si="301">+S42+S60</f>
        <v>19.725000000000001</v>
      </c>
      <c r="T258" s="1156">
        <f t="shared" si="301"/>
        <v>0</v>
      </c>
      <c r="U258" s="1156">
        <f t="shared" si="301"/>
        <v>0</v>
      </c>
      <c r="V258" s="1166">
        <f t="shared" si="274"/>
        <v>99.511002444987767</v>
      </c>
      <c r="W258" s="26"/>
      <c r="X258" s="26"/>
      <c r="Y258" s="26"/>
    </row>
    <row r="259" spans="1:25" ht="21.75" hidden="1" customHeight="1" x14ac:dyDescent="0.25">
      <c r="A259" s="1150"/>
      <c r="B259" s="1155" t="s">
        <v>160</v>
      </c>
      <c r="C259" s="1152"/>
      <c r="D259" s="1156"/>
      <c r="E259" s="1156">
        <f>+E89+E115+E123+E133+E143+E164+E172</f>
        <v>647.20000000000005</v>
      </c>
      <c r="F259" s="1156">
        <f t="shared" ref="F259" si="302">+F89+F115+F123+F133+F143+F164+F172</f>
        <v>155</v>
      </c>
      <c r="G259" s="1156">
        <f t="shared" ref="G259:R259" si="303">+G89+G115+G123+G133+G143+G164+G172</f>
        <v>0</v>
      </c>
      <c r="H259" s="1156">
        <f t="shared" si="303"/>
        <v>0</v>
      </c>
      <c r="I259" s="1156">
        <f t="shared" si="303"/>
        <v>0</v>
      </c>
      <c r="J259" s="1156">
        <f t="shared" si="303"/>
        <v>0</v>
      </c>
      <c r="K259" s="1156">
        <f t="shared" si="303"/>
        <v>0</v>
      </c>
      <c r="L259" s="1156">
        <f t="shared" si="303"/>
        <v>0</v>
      </c>
      <c r="M259" s="1156">
        <f t="shared" si="303"/>
        <v>155</v>
      </c>
      <c r="N259" s="1156">
        <f t="shared" si="303"/>
        <v>0</v>
      </c>
      <c r="O259" s="1156">
        <f t="shared" si="303"/>
        <v>0</v>
      </c>
      <c r="P259" s="1156">
        <f t="shared" si="303"/>
        <v>0</v>
      </c>
      <c r="Q259" s="1156">
        <f t="shared" si="303"/>
        <v>0</v>
      </c>
      <c r="R259" s="1156">
        <f t="shared" si="303"/>
        <v>0</v>
      </c>
      <c r="S259" s="1156">
        <f t="shared" ref="S259:U259" si="304">+S89+S115+S123+S133+S143+S164+S172</f>
        <v>0</v>
      </c>
      <c r="T259" s="1156">
        <f t="shared" si="304"/>
        <v>0</v>
      </c>
      <c r="U259" s="1156">
        <f t="shared" si="304"/>
        <v>0</v>
      </c>
      <c r="V259" s="1166">
        <f t="shared" si="274"/>
        <v>23.949320148331271</v>
      </c>
      <c r="W259" s="26"/>
      <c r="X259" s="26"/>
      <c r="Y259" s="26"/>
    </row>
    <row r="260" spans="1:25" ht="21.75" hidden="1" customHeight="1" x14ac:dyDescent="0.25">
      <c r="A260" s="1150">
        <v>27</v>
      </c>
      <c r="B260" s="1162" t="s">
        <v>393</v>
      </c>
      <c r="C260" s="1152"/>
      <c r="D260" s="1153"/>
      <c r="E260" s="1154">
        <f>SUM(E261:E262)</f>
        <v>2024.4</v>
      </c>
      <c r="F260" s="1154">
        <f t="shared" ref="F260:U260" si="305">SUM(F261:F262)</f>
        <v>756.56</v>
      </c>
      <c r="G260" s="1154">
        <f t="shared" si="305"/>
        <v>0</v>
      </c>
      <c r="H260" s="1154">
        <f t="shared" si="305"/>
        <v>0</v>
      </c>
      <c r="I260" s="1154">
        <f t="shared" si="305"/>
        <v>0</v>
      </c>
      <c r="J260" s="1154">
        <f t="shared" si="305"/>
        <v>0</v>
      </c>
      <c r="K260" s="1154">
        <f t="shared" si="305"/>
        <v>0</v>
      </c>
      <c r="L260" s="1154">
        <f t="shared" si="305"/>
        <v>0</v>
      </c>
      <c r="M260" s="1154">
        <f t="shared" si="305"/>
        <v>107.16</v>
      </c>
      <c r="N260" s="1154">
        <f t="shared" si="305"/>
        <v>0</v>
      </c>
      <c r="O260" s="1154">
        <f t="shared" si="305"/>
        <v>0</v>
      </c>
      <c r="P260" s="1154">
        <f t="shared" si="305"/>
        <v>494.4</v>
      </c>
      <c r="Q260" s="1154">
        <f t="shared" si="305"/>
        <v>155</v>
      </c>
      <c r="R260" s="1154">
        <f t="shared" si="305"/>
        <v>0</v>
      </c>
      <c r="S260" s="1154">
        <f t="shared" ref="S260:T260" si="306">SUM(S261:S262)</f>
        <v>0</v>
      </c>
      <c r="T260" s="1154">
        <f t="shared" si="306"/>
        <v>0</v>
      </c>
      <c r="U260" s="1154">
        <f t="shared" si="305"/>
        <v>0</v>
      </c>
      <c r="V260" s="1165">
        <f t="shared" si="274"/>
        <v>37.372060857538031</v>
      </c>
    </row>
    <row r="261" spans="1:25" ht="21.75" hidden="1" customHeight="1" x14ac:dyDescent="0.25">
      <c r="A261" s="1150"/>
      <c r="B261" s="1155" t="s">
        <v>136</v>
      </c>
      <c r="C261" s="1152"/>
      <c r="D261" s="1156">
        <v>409</v>
      </c>
      <c r="E261" s="1156">
        <f>+E43+E61</f>
        <v>730</v>
      </c>
      <c r="F261" s="1156">
        <f t="shared" ref="F261" si="307">+F43+F61</f>
        <v>0</v>
      </c>
      <c r="G261" s="1156">
        <f t="shared" ref="G261:R261" si="308">+G43+G61</f>
        <v>0</v>
      </c>
      <c r="H261" s="1156">
        <f t="shared" si="308"/>
        <v>0</v>
      </c>
      <c r="I261" s="1156">
        <f t="shared" si="308"/>
        <v>0</v>
      </c>
      <c r="J261" s="1156">
        <f t="shared" si="308"/>
        <v>0</v>
      </c>
      <c r="K261" s="1156">
        <f t="shared" si="308"/>
        <v>0</v>
      </c>
      <c r="L261" s="1156">
        <f t="shared" si="308"/>
        <v>0</v>
      </c>
      <c r="M261" s="1156">
        <f t="shared" si="308"/>
        <v>0</v>
      </c>
      <c r="N261" s="1156">
        <f t="shared" si="308"/>
        <v>0</v>
      </c>
      <c r="O261" s="1156">
        <f t="shared" si="308"/>
        <v>0</v>
      </c>
      <c r="P261" s="1156">
        <f t="shared" si="308"/>
        <v>0</v>
      </c>
      <c r="Q261" s="1156">
        <f t="shared" si="308"/>
        <v>0</v>
      </c>
      <c r="R261" s="1156">
        <f t="shared" si="308"/>
        <v>0</v>
      </c>
      <c r="S261" s="1156">
        <f t="shared" ref="S261:U261" si="309">+S43+S61</f>
        <v>0</v>
      </c>
      <c r="T261" s="1156">
        <f t="shared" si="309"/>
        <v>0</v>
      </c>
      <c r="U261" s="1156">
        <f t="shared" si="309"/>
        <v>0</v>
      </c>
      <c r="V261" s="1166">
        <f t="shared" si="274"/>
        <v>0</v>
      </c>
      <c r="W261" s="26"/>
      <c r="X261" s="26"/>
      <c r="Y261" s="26"/>
    </row>
    <row r="262" spans="1:25" ht="21.75" hidden="1" customHeight="1" x14ac:dyDescent="0.25">
      <c r="A262" s="1150"/>
      <c r="B262" s="1155" t="s">
        <v>160</v>
      </c>
      <c r="C262" s="1152"/>
      <c r="D262" s="1156">
        <v>647.20000000000005</v>
      </c>
      <c r="E262" s="1156">
        <f>+E173+E165++E144+E134+E124+E116+E90</f>
        <v>1294.4000000000001</v>
      </c>
      <c r="F262" s="1156">
        <f t="shared" ref="F262" si="310">+F173+F165++F144+F134+F124+F116+F90</f>
        <v>756.56</v>
      </c>
      <c r="G262" s="1156">
        <f t="shared" ref="G262:R262" si="311">+G173+G165++G144+G134+G124+G116+G90</f>
        <v>0</v>
      </c>
      <c r="H262" s="1156">
        <f t="shared" si="311"/>
        <v>0</v>
      </c>
      <c r="I262" s="1156">
        <f t="shared" si="311"/>
        <v>0</v>
      </c>
      <c r="J262" s="1156">
        <f t="shared" si="311"/>
        <v>0</v>
      </c>
      <c r="K262" s="1156">
        <f t="shared" si="311"/>
        <v>0</v>
      </c>
      <c r="L262" s="1156">
        <f t="shared" si="311"/>
        <v>0</v>
      </c>
      <c r="M262" s="1156">
        <f t="shared" si="311"/>
        <v>107.16</v>
      </c>
      <c r="N262" s="1156">
        <f t="shared" si="311"/>
        <v>0</v>
      </c>
      <c r="O262" s="1156">
        <f t="shared" si="311"/>
        <v>0</v>
      </c>
      <c r="P262" s="1156">
        <f t="shared" si="311"/>
        <v>494.4</v>
      </c>
      <c r="Q262" s="1156">
        <f t="shared" si="311"/>
        <v>155</v>
      </c>
      <c r="R262" s="1156">
        <f t="shared" si="311"/>
        <v>0</v>
      </c>
      <c r="S262" s="1156">
        <f t="shared" ref="S262:U262" si="312">+S173+S165++S144+S134+S124+S116+S90</f>
        <v>0</v>
      </c>
      <c r="T262" s="1156">
        <f t="shared" si="312"/>
        <v>0</v>
      </c>
      <c r="U262" s="1156">
        <f t="shared" si="312"/>
        <v>0</v>
      </c>
      <c r="V262" s="1166">
        <f t="shared" si="274"/>
        <v>58.448702101359693</v>
      </c>
      <c r="W262" s="26"/>
      <c r="X262" s="26"/>
      <c r="Y262" s="26"/>
    </row>
    <row r="263" spans="1:25" ht="21.75" hidden="1" customHeight="1" x14ac:dyDescent="0.25">
      <c r="A263" s="1150">
        <v>28</v>
      </c>
      <c r="B263" s="1161" t="s">
        <v>391</v>
      </c>
      <c r="C263" s="1152"/>
      <c r="D263" s="1153"/>
      <c r="E263" s="1154">
        <f>SUM(E264:E265)</f>
        <v>985.2</v>
      </c>
      <c r="F263" s="1154">
        <f t="shared" ref="F263" si="313">SUM(F264:F265)</f>
        <v>465.95</v>
      </c>
      <c r="G263" s="1154">
        <f t="shared" ref="G263:R263" si="314">SUM(G264:G265)</f>
        <v>0</v>
      </c>
      <c r="H263" s="1154">
        <f t="shared" si="314"/>
        <v>0</v>
      </c>
      <c r="I263" s="1154">
        <f t="shared" si="314"/>
        <v>0</v>
      </c>
      <c r="J263" s="1154">
        <f t="shared" si="314"/>
        <v>0</v>
      </c>
      <c r="K263" s="1154">
        <f t="shared" si="314"/>
        <v>0</v>
      </c>
      <c r="L263" s="1154">
        <f t="shared" si="314"/>
        <v>0</v>
      </c>
      <c r="M263" s="1154">
        <f t="shared" si="314"/>
        <v>155</v>
      </c>
      <c r="N263" s="1154">
        <f t="shared" si="314"/>
        <v>0</v>
      </c>
      <c r="O263" s="1154">
        <f t="shared" si="314"/>
        <v>0</v>
      </c>
      <c r="P263" s="1154">
        <f t="shared" si="314"/>
        <v>0</v>
      </c>
      <c r="Q263" s="1154">
        <f t="shared" si="314"/>
        <v>0</v>
      </c>
      <c r="R263" s="1154">
        <f t="shared" si="314"/>
        <v>0</v>
      </c>
      <c r="S263" s="1154">
        <f t="shared" ref="S263:U263" si="315">SUM(S264:S265)</f>
        <v>0</v>
      </c>
      <c r="T263" s="1154">
        <f t="shared" si="315"/>
        <v>310.95</v>
      </c>
      <c r="U263" s="1154">
        <f t="shared" si="315"/>
        <v>0</v>
      </c>
      <c r="V263" s="1165">
        <f t="shared" si="274"/>
        <v>47.294965489240759</v>
      </c>
    </row>
    <row r="264" spans="1:25" ht="21.75" hidden="1" customHeight="1" x14ac:dyDescent="0.25">
      <c r="A264" s="1150"/>
      <c r="B264" s="1155" t="s">
        <v>136</v>
      </c>
      <c r="C264" s="1152"/>
      <c r="D264" s="1156">
        <v>409</v>
      </c>
      <c r="E264" s="1156">
        <f>+E40+E57</f>
        <v>338</v>
      </c>
      <c r="F264" s="1156">
        <f t="shared" ref="F264" si="316">+F40+F57</f>
        <v>310.95</v>
      </c>
      <c r="G264" s="1156">
        <f t="shared" ref="G264:R264" si="317">+G40+G57</f>
        <v>0</v>
      </c>
      <c r="H264" s="1156">
        <f t="shared" si="317"/>
        <v>0</v>
      </c>
      <c r="I264" s="1156">
        <f t="shared" si="317"/>
        <v>0</v>
      </c>
      <c r="J264" s="1156">
        <f t="shared" si="317"/>
        <v>0</v>
      </c>
      <c r="K264" s="1156">
        <f t="shared" si="317"/>
        <v>0</v>
      </c>
      <c r="L264" s="1156">
        <f t="shared" si="317"/>
        <v>0</v>
      </c>
      <c r="M264" s="1156">
        <f t="shared" si="317"/>
        <v>0</v>
      </c>
      <c r="N264" s="1156">
        <f t="shared" si="317"/>
        <v>0</v>
      </c>
      <c r="O264" s="1156">
        <f t="shared" si="317"/>
        <v>0</v>
      </c>
      <c r="P264" s="1156">
        <f t="shared" si="317"/>
        <v>0</v>
      </c>
      <c r="Q264" s="1156">
        <f t="shared" si="317"/>
        <v>0</v>
      </c>
      <c r="R264" s="1156">
        <f t="shared" si="317"/>
        <v>0</v>
      </c>
      <c r="S264" s="1156">
        <f t="shared" ref="S264:U264" si="318">+S40+S57</f>
        <v>0</v>
      </c>
      <c r="T264" s="1156">
        <f t="shared" si="318"/>
        <v>310.95</v>
      </c>
      <c r="U264" s="1156">
        <f t="shared" si="318"/>
        <v>0</v>
      </c>
      <c r="V264" s="1166">
        <f t="shared" si="274"/>
        <v>91.997041420118336</v>
      </c>
      <c r="W264" s="26"/>
      <c r="X264" s="26"/>
      <c r="Y264" s="26"/>
    </row>
    <row r="265" spans="1:25" ht="21.75" hidden="1" customHeight="1" x14ac:dyDescent="0.25">
      <c r="A265" s="1150"/>
      <c r="B265" s="1155" t="s">
        <v>160</v>
      </c>
      <c r="C265" s="1152"/>
      <c r="D265" s="1156">
        <v>647.20000000000005</v>
      </c>
      <c r="E265" s="1156">
        <f>+E87+E113+E121+E131+E141+E162+E170</f>
        <v>647.20000000000005</v>
      </c>
      <c r="F265" s="1156">
        <f t="shared" ref="F265" si="319">+F87+F113+F121+F131+F141+F162+F170</f>
        <v>155</v>
      </c>
      <c r="G265" s="1156">
        <f t="shared" ref="G265:R265" si="320">+G87+G113+G121+G131+G141+G162+G170</f>
        <v>0</v>
      </c>
      <c r="H265" s="1156">
        <f t="shared" si="320"/>
        <v>0</v>
      </c>
      <c r="I265" s="1156">
        <f t="shared" si="320"/>
        <v>0</v>
      </c>
      <c r="J265" s="1156">
        <f t="shared" si="320"/>
        <v>0</v>
      </c>
      <c r="K265" s="1156">
        <f t="shared" si="320"/>
        <v>0</v>
      </c>
      <c r="L265" s="1156">
        <f t="shared" si="320"/>
        <v>0</v>
      </c>
      <c r="M265" s="1156">
        <f t="shared" si="320"/>
        <v>155</v>
      </c>
      <c r="N265" s="1156">
        <f t="shared" si="320"/>
        <v>0</v>
      </c>
      <c r="O265" s="1156">
        <f t="shared" si="320"/>
        <v>0</v>
      </c>
      <c r="P265" s="1156">
        <f t="shared" si="320"/>
        <v>0</v>
      </c>
      <c r="Q265" s="1156">
        <f t="shared" si="320"/>
        <v>0</v>
      </c>
      <c r="R265" s="1156">
        <f t="shared" si="320"/>
        <v>0</v>
      </c>
      <c r="S265" s="1156">
        <f t="shared" ref="S265:U265" si="321">+S87+S113+S121+S131+S141+S162+S170</f>
        <v>0</v>
      </c>
      <c r="T265" s="1156">
        <f t="shared" si="321"/>
        <v>0</v>
      </c>
      <c r="U265" s="1156">
        <f t="shared" si="321"/>
        <v>0</v>
      </c>
      <c r="V265" s="1166">
        <f t="shared" si="274"/>
        <v>23.949320148331271</v>
      </c>
      <c r="W265" s="26"/>
      <c r="X265" s="26"/>
      <c r="Y265" s="26"/>
    </row>
    <row r="266" spans="1:25" ht="21.75" hidden="1" customHeight="1" x14ac:dyDescent="0.25">
      <c r="A266" s="1150">
        <v>29</v>
      </c>
      <c r="B266" s="1162" t="s">
        <v>353</v>
      </c>
      <c r="C266" s="1152"/>
      <c r="D266" s="1153"/>
      <c r="E266" s="1154">
        <f>SUM(E267:E268)</f>
        <v>1996.4</v>
      </c>
      <c r="F266" s="1154">
        <f t="shared" ref="F266" si="322">SUM(F267:F268)</f>
        <v>744.4</v>
      </c>
      <c r="G266" s="1154">
        <f t="shared" ref="G266:R266" si="323">SUM(G267:G268)</f>
        <v>155</v>
      </c>
      <c r="H266" s="1154">
        <f t="shared" si="323"/>
        <v>0</v>
      </c>
      <c r="I266" s="1154">
        <f t="shared" si="323"/>
        <v>0</v>
      </c>
      <c r="J266" s="1154">
        <f t="shared" si="323"/>
        <v>589.4</v>
      </c>
      <c r="K266" s="1154">
        <f t="shared" si="323"/>
        <v>0</v>
      </c>
      <c r="L266" s="1154">
        <f t="shared" si="323"/>
        <v>0</v>
      </c>
      <c r="M266" s="1154">
        <f t="shared" si="323"/>
        <v>0</v>
      </c>
      <c r="N266" s="1154">
        <f t="shared" si="323"/>
        <v>0</v>
      </c>
      <c r="O266" s="1154">
        <f t="shared" si="323"/>
        <v>0</v>
      </c>
      <c r="P266" s="1154">
        <f t="shared" si="323"/>
        <v>0</v>
      </c>
      <c r="Q266" s="1154">
        <f t="shared" si="323"/>
        <v>0</v>
      </c>
      <c r="R266" s="1154">
        <f t="shared" si="323"/>
        <v>0</v>
      </c>
      <c r="S266" s="1154">
        <f t="shared" ref="S266:U266" si="324">SUM(S267:S268)</f>
        <v>0</v>
      </c>
      <c r="T266" s="1154">
        <f t="shared" si="324"/>
        <v>0</v>
      </c>
      <c r="U266" s="1154">
        <f t="shared" si="324"/>
        <v>0</v>
      </c>
      <c r="V266" s="1165">
        <f t="shared" si="274"/>
        <v>37.28711681025846</v>
      </c>
    </row>
    <row r="267" spans="1:25" ht="21.75" hidden="1" customHeight="1" x14ac:dyDescent="0.25">
      <c r="A267" s="1150"/>
      <c r="B267" s="1155" t="s">
        <v>136</v>
      </c>
      <c r="C267" s="1152"/>
      <c r="D267" s="1156">
        <v>409</v>
      </c>
      <c r="E267" s="1156">
        <f>+E44+E62</f>
        <v>702</v>
      </c>
      <c r="F267" s="1156">
        <f t="shared" ref="F267" si="325">+F44+F62</f>
        <v>0</v>
      </c>
      <c r="G267" s="1156">
        <f t="shared" ref="G267:R267" si="326">+G44+G62</f>
        <v>0</v>
      </c>
      <c r="H267" s="1156">
        <f t="shared" si="326"/>
        <v>0</v>
      </c>
      <c r="I267" s="1156">
        <f t="shared" si="326"/>
        <v>0</v>
      </c>
      <c r="J267" s="1156">
        <f t="shared" si="326"/>
        <v>0</v>
      </c>
      <c r="K267" s="1156">
        <f t="shared" si="326"/>
        <v>0</v>
      </c>
      <c r="L267" s="1156">
        <f t="shared" si="326"/>
        <v>0</v>
      </c>
      <c r="M267" s="1156">
        <f t="shared" si="326"/>
        <v>0</v>
      </c>
      <c r="N267" s="1156">
        <f t="shared" si="326"/>
        <v>0</v>
      </c>
      <c r="O267" s="1156">
        <f t="shared" si="326"/>
        <v>0</v>
      </c>
      <c r="P267" s="1156">
        <f t="shared" si="326"/>
        <v>0</v>
      </c>
      <c r="Q267" s="1156">
        <f t="shared" si="326"/>
        <v>0</v>
      </c>
      <c r="R267" s="1156">
        <f t="shared" si="326"/>
        <v>0</v>
      </c>
      <c r="S267" s="1156">
        <f t="shared" ref="S267:U267" si="327">+S44+S62</f>
        <v>0</v>
      </c>
      <c r="T267" s="1156">
        <f t="shared" si="327"/>
        <v>0</v>
      </c>
      <c r="U267" s="1156">
        <f t="shared" si="327"/>
        <v>0</v>
      </c>
      <c r="V267" s="1166">
        <f t="shared" si="274"/>
        <v>0</v>
      </c>
      <c r="W267" s="26"/>
      <c r="X267" s="26"/>
      <c r="Y267" s="26"/>
    </row>
    <row r="268" spans="1:25" ht="21.75" hidden="1" customHeight="1" x14ac:dyDescent="0.25">
      <c r="A268" s="1150"/>
      <c r="B268" s="1155" t="s">
        <v>160</v>
      </c>
      <c r="C268" s="1152"/>
      <c r="D268" s="1156">
        <v>647.20000000000005</v>
      </c>
      <c r="E268" s="1156">
        <f>+E91+E117+E125+E135+E145+E166+E174</f>
        <v>1294.4000000000001</v>
      </c>
      <c r="F268" s="1156">
        <f t="shared" ref="F268" si="328">+F91+F117+F125+F135+F145+F166+F174</f>
        <v>744.4</v>
      </c>
      <c r="G268" s="1156">
        <f t="shared" ref="G268:R268" si="329">+G91+G117+G125+G135+G145+G166+G174</f>
        <v>155</v>
      </c>
      <c r="H268" s="1156">
        <f t="shared" si="329"/>
        <v>0</v>
      </c>
      <c r="I268" s="1156">
        <f t="shared" si="329"/>
        <v>0</v>
      </c>
      <c r="J268" s="1156">
        <f t="shared" si="329"/>
        <v>589.4</v>
      </c>
      <c r="K268" s="1156">
        <f t="shared" si="329"/>
        <v>0</v>
      </c>
      <c r="L268" s="1156">
        <f t="shared" si="329"/>
        <v>0</v>
      </c>
      <c r="M268" s="1156">
        <f t="shared" si="329"/>
        <v>0</v>
      </c>
      <c r="N268" s="1156">
        <f t="shared" si="329"/>
        <v>0</v>
      </c>
      <c r="O268" s="1156">
        <f t="shared" si="329"/>
        <v>0</v>
      </c>
      <c r="P268" s="1156">
        <f t="shared" si="329"/>
        <v>0</v>
      </c>
      <c r="Q268" s="1156">
        <f t="shared" si="329"/>
        <v>0</v>
      </c>
      <c r="R268" s="1156">
        <f t="shared" si="329"/>
        <v>0</v>
      </c>
      <c r="S268" s="1156">
        <f t="shared" ref="S268:U268" si="330">+S91+S117+S125+S135+S145+S166+S174</f>
        <v>0</v>
      </c>
      <c r="T268" s="1156">
        <f t="shared" si="330"/>
        <v>0</v>
      </c>
      <c r="U268" s="1156">
        <f t="shared" si="330"/>
        <v>0</v>
      </c>
      <c r="V268" s="1166">
        <f t="shared" si="274"/>
        <v>57.509270704573545</v>
      </c>
      <c r="W268" s="26"/>
      <c r="X268" s="26"/>
      <c r="Y268" s="26"/>
    </row>
    <row r="269" spans="1:25" ht="21.75" hidden="1" customHeight="1" x14ac:dyDescent="0.25">
      <c r="A269" s="1150">
        <v>30</v>
      </c>
      <c r="B269" s="1162" t="s">
        <v>337</v>
      </c>
      <c r="C269" s="1152"/>
      <c r="D269" s="1153"/>
      <c r="E269" s="1154">
        <f>SUM(E270:E271)</f>
        <v>999.2</v>
      </c>
      <c r="F269" s="1154">
        <f t="shared" ref="F269" si="331">SUM(F270:F271)</f>
        <v>372.2</v>
      </c>
      <c r="G269" s="1154">
        <f t="shared" ref="G269:R269" si="332">SUM(G270:G271)</f>
        <v>0</v>
      </c>
      <c r="H269" s="1154">
        <f t="shared" si="332"/>
        <v>0</v>
      </c>
      <c r="I269" s="1154">
        <f t="shared" si="332"/>
        <v>217.2</v>
      </c>
      <c r="J269" s="1154">
        <f t="shared" si="332"/>
        <v>0</v>
      </c>
      <c r="K269" s="1154">
        <f t="shared" si="332"/>
        <v>0</v>
      </c>
      <c r="L269" s="1154">
        <f t="shared" si="332"/>
        <v>0</v>
      </c>
      <c r="M269" s="1154">
        <f t="shared" si="332"/>
        <v>95</v>
      </c>
      <c r="N269" s="1154">
        <f t="shared" si="332"/>
        <v>0</v>
      </c>
      <c r="O269" s="1154">
        <f t="shared" si="332"/>
        <v>0</v>
      </c>
      <c r="P269" s="1154">
        <f t="shared" si="332"/>
        <v>60</v>
      </c>
      <c r="Q269" s="1154">
        <f t="shared" si="332"/>
        <v>0</v>
      </c>
      <c r="R269" s="1154">
        <f t="shared" si="332"/>
        <v>0</v>
      </c>
      <c r="S269" s="1154">
        <f t="shared" ref="S269:U269" si="333">SUM(S270:S271)</f>
        <v>0</v>
      </c>
      <c r="T269" s="1154">
        <f t="shared" si="333"/>
        <v>0</v>
      </c>
      <c r="U269" s="1154">
        <f t="shared" si="333"/>
        <v>0</v>
      </c>
      <c r="V269" s="1165">
        <f t="shared" si="274"/>
        <v>37.249799839871898</v>
      </c>
    </row>
    <row r="270" spans="1:25" ht="21.75" hidden="1" customHeight="1" x14ac:dyDescent="0.25">
      <c r="A270" s="1150"/>
      <c r="B270" s="1155" t="s">
        <v>136</v>
      </c>
      <c r="C270" s="1152"/>
      <c r="D270" s="1156">
        <v>409</v>
      </c>
      <c r="E270" s="1156">
        <f>+E39+E56</f>
        <v>344</v>
      </c>
      <c r="F270" s="1156">
        <f t="shared" ref="F270" si="334">+F39+F56</f>
        <v>0</v>
      </c>
      <c r="G270" s="1156">
        <f t="shared" ref="G270:R270" si="335">+G39+G56</f>
        <v>0</v>
      </c>
      <c r="H270" s="1156">
        <f t="shared" si="335"/>
        <v>0</v>
      </c>
      <c r="I270" s="1156">
        <f t="shared" si="335"/>
        <v>0</v>
      </c>
      <c r="J270" s="1156">
        <f t="shared" si="335"/>
        <v>0</v>
      </c>
      <c r="K270" s="1156">
        <f t="shared" si="335"/>
        <v>0</v>
      </c>
      <c r="L270" s="1156">
        <f t="shared" si="335"/>
        <v>0</v>
      </c>
      <c r="M270" s="1156">
        <f t="shared" si="335"/>
        <v>0</v>
      </c>
      <c r="N270" s="1156">
        <f t="shared" si="335"/>
        <v>0</v>
      </c>
      <c r="O270" s="1156">
        <f t="shared" si="335"/>
        <v>0</v>
      </c>
      <c r="P270" s="1156">
        <f t="shared" si="335"/>
        <v>0</v>
      </c>
      <c r="Q270" s="1156">
        <f t="shared" si="335"/>
        <v>0</v>
      </c>
      <c r="R270" s="1156">
        <f t="shared" si="335"/>
        <v>0</v>
      </c>
      <c r="S270" s="1156">
        <f t="shared" ref="S270:U270" si="336">+S39+S56</f>
        <v>0</v>
      </c>
      <c r="T270" s="1156">
        <f t="shared" si="336"/>
        <v>0</v>
      </c>
      <c r="U270" s="1156">
        <f t="shared" si="336"/>
        <v>0</v>
      </c>
      <c r="V270" s="1166">
        <f t="shared" si="274"/>
        <v>0</v>
      </c>
      <c r="W270" s="26"/>
      <c r="X270" s="26"/>
      <c r="Y270" s="26"/>
    </row>
    <row r="271" spans="1:25" ht="21.75" hidden="1" customHeight="1" x14ac:dyDescent="0.25">
      <c r="A271" s="1150"/>
      <c r="B271" s="1155" t="s">
        <v>160</v>
      </c>
      <c r="C271" s="1152"/>
      <c r="D271" s="1156">
        <v>647.20000000000005</v>
      </c>
      <c r="E271" s="1156">
        <f>+E86+E112+E120+E130+E140+E161+E169</f>
        <v>655.20000000000005</v>
      </c>
      <c r="F271" s="1156">
        <f t="shared" ref="F271" si="337">+F86+F112+F120+F130+F140+F161+F169</f>
        <v>372.2</v>
      </c>
      <c r="G271" s="1156">
        <f t="shared" ref="G271:R271" si="338">+G86+G112+G120+G130+G140+G161+G169</f>
        <v>0</v>
      </c>
      <c r="H271" s="1156">
        <f t="shared" si="338"/>
        <v>0</v>
      </c>
      <c r="I271" s="1156">
        <f t="shared" si="338"/>
        <v>217.2</v>
      </c>
      <c r="J271" s="1156">
        <f t="shared" si="338"/>
        <v>0</v>
      </c>
      <c r="K271" s="1156">
        <f t="shared" si="338"/>
        <v>0</v>
      </c>
      <c r="L271" s="1156">
        <f t="shared" si="338"/>
        <v>0</v>
      </c>
      <c r="M271" s="1156">
        <f t="shared" si="338"/>
        <v>95</v>
      </c>
      <c r="N271" s="1156">
        <f t="shared" si="338"/>
        <v>0</v>
      </c>
      <c r="O271" s="1156">
        <f t="shared" si="338"/>
        <v>0</v>
      </c>
      <c r="P271" s="1156">
        <f t="shared" si="338"/>
        <v>60</v>
      </c>
      <c r="Q271" s="1156">
        <f t="shared" si="338"/>
        <v>0</v>
      </c>
      <c r="R271" s="1156">
        <f t="shared" si="338"/>
        <v>0</v>
      </c>
      <c r="S271" s="1156">
        <f t="shared" ref="S271:U271" si="339">+S86+S112+S120+S130+S140+S161+S169</f>
        <v>0</v>
      </c>
      <c r="T271" s="1156">
        <f t="shared" si="339"/>
        <v>0</v>
      </c>
      <c r="U271" s="1156">
        <f t="shared" si="339"/>
        <v>0</v>
      </c>
      <c r="V271" s="1166">
        <f t="shared" si="274"/>
        <v>56.807081807081808</v>
      </c>
      <c r="W271" s="26"/>
      <c r="X271" s="26"/>
      <c r="Y271" s="26"/>
    </row>
    <row r="272" spans="1:25" ht="21.75" hidden="1" customHeight="1" x14ac:dyDescent="0.25">
      <c r="A272" s="1150">
        <v>31</v>
      </c>
      <c r="B272" s="1162" t="s">
        <v>344</v>
      </c>
      <c r="C272" s="1152"/>
      <c r="D272" s="1153"/>
      <c r="E272" s="1154">
        <f>SUM(E273:E274)</f>
        <v>1033.2</v>
      </c>
      <c r="F272" s="1154">
        <f t="shared" ref="F272" si="340">SUM(F273:F274)</f>
        <v>0</v>
      </c>
      <c r="G272" s="1154">
        <f t="shared" ref="G272:R272" si="341">SUM(G273:G274)</f>
        <v>0</v>
      </c>
      <c r="H272" s="1154">
        <f t="shared" si="341"/>
        <v>0</v>
      </c>
      <c r="I272" s="1154">
        <f t="shared" si="341"/>
        <v>0</v>
      </c>
      <c r="J272" s="1154">
        <f t="shared" si="341"/>
        <v>0</v>
      </c>
      <c r="K272" s="1154">
        <f t="shared" si="341"/>
        <v>0</v>
      </c>
      <c r="L272" s="1154">
        <f t="shared" si="341"/>
        <v>0</v>
      </c>
      <c r="M272" s="1154">
        <f t="shared" si="341"/>
        <v>0</v>
      </c>
      <c r="N272" s="1154">
        <f t="shared" si="341"/>
        <v>0</v>
      </c>
      <c r="O272" s="1154">
        <f t="shared" si="341"/>
        <v>0</v>
      </c>
      <c r="P272" s="1154">
        <f t="shared" si="341"/>
        <v>0</v>
      </c>
      <c r="Q272" s="1154">
        <f t="shared" si="341"/>
        <v>0</v>
      </c>
      <c r="R272" s="1154">
        <f t="shared" si="341"/>
        <v>0</v>
      </c>
      <c r="S272" s="1154">
        <f t="shared" ref="S272:U272" si="342">SUM(S273:S274)</f>
        <v>0</v>
      </c>
      <c r="T272" s="1154">
        <f t="shared" si="342"/>
        <v>0</v>
      </c>
      <c r="U272" s="1154">
        <f t="shared" si="342"/>
        <v>0</v>
      </c>
      <c r="V272" s="1165">
        <f t="shared" si="274"/>
        <v>0</v>
      </c>
    </row>
    <row r="273" spans="1:29" ht="21.75" hidden="1" customHeight="1" x14ac:dyDescent="0.25">
      <c r="A273" s="1150"/>
      <c r="B273" s="1155" t="s">
        <v>136</v>
      </c>
      <c r="C273" s="1152"/>
      <c r="D273" s="1156">
        <v>409</v>
      </c>
      <c r="E273" s="1156">
        <f>+E41+E58</f>
        <v>386</v>
      </c>
      <c r="F273" s="1156">
        <f t="shared" ref="F273" si="343">+F41+F58</f>
        <v>0</v>
      </c>
      <c r="G273" s="1156">
        <f t="shared" ref="G273:R273" si="344">+G41+G58</f>
        <v>0</v>
      </c>
      <c r="H273" s="1156">
        <f t="shared" si="344"/>
        <v>0</v>
      </c>
      <c r="I273" s="1156">
        <f t="shared" si="344"/>
        <v>0</v>
      </c>
      <c r="J273" s="1156">
        <f t="shared" si="344"/>
        <v>0</v>
      </c>
      <c r="K273" s="1156">
        <f t="shared" si="344"/>
        <v>0</v>
      </c>
      <c r="L273" s="1156">
        <f t="shared" si="344"/>
        <v>0</v>
      </c>
      <c r="M273" s="1156">
        <f t="shared" si="344"/>
        <v>0</v>
      </c>
      <c r="N273" s="1156">
        <f t="shared" si="344"/>
        <v>0</v>
      </c>
      <c r="O273" s="1156">
        <f t="shared" si="344"/>
        <v>0</v>
      </c>
      <c r="P273" s="1156">
        <f t="shared" si="344"/>
        <v>0</v>
      </c>
      <c r="Q273" s="1156">
        <f t="shared" si="344"/>
        <v>0</v>
      </c>
      <c r="R273" s="1156">
        <f t="shared" si="344"/>
        <v>0</v>
      </c>
      <c r="S273" s="1156">
        <f t="shared" ref="S273:U273" si="345">+S41+S58</f>
        <v>0</v>
      </c>
      <c r="T273" s="1156">
        <f t="shared" si="345"/>
        <v>0</v>
      </c>
      <c r="U273" s="1156">
        <f t="shared" si="345"/>
        <v>0</v>
      </c>
      <c r="V273" s="1166">
        <f t="shared" si="274"/>
        <v>0</v>
      </c>
      <c r="W273" s="26"/>
      <c r="X273" s="26"/>
      <c r="Y273" s="26"/>
    </row>
    <row r="274" spans="1:29" ht="21.75" hidden="1" customHeight="1" x14ac:dyDescent="0.25">
      <c r="A274" s="1150"/>
      <c r="B274" s="1155" t="s">
        <v>160</v>
      </c>
      <c r="C274" s="1152"/>
      <c r="D274" s="1156">
        <v>647.20000000000005</v>
      </c>
      <c r="E274" s="1156">
        <f>+E88+E114+E122+E132+E142+E163+E171</f>
        <v>647.20000000000005</v>
      </c>
      <c r="F274" s="1156">
        <f t="shared" ref="F274" si="346">+F88+F114+F122+F132+F142+F163+F171</f>
        <v>0</v>
      </c>
      <c r="G274" s="1156">
        <f t="shared" ref="G274:R274" si="347">+G88+G114+G122+G132+G142+G163+G171</f>
        <v>0</v>
      </c>
      <c r="H274" s="1156">
        <f t="shared" si="347"/>
        <v>0</v>
      </c>
      <c r="I274" s="1156">
        <f t="shared" si="347"/>
        <v>0</v>
      </c>
      <c r="J274" s="1156">
        <f t="shared" si="347"/>
        <v>0</v>
      </c>
      <c r="K274" s="1156">
        <f t="shared" si="347"/>
        <v>0</v>
      </c>
      <c r="L274" s="1156">
        <f t="shared" si="347"/>
        <v>0</v>
      </c>
      <c r="M274" s="1156">
        <f t="shared" si="347"/>
        <v>0</v>
      </c>
      <c r="N274" s="1156">
        <f t="shared" si="347"/>
        <v>0</v>
      </c>
      <c r="O274" s="1156">
        <f t="shared" si="347"/>
        <v>0</v>
      </c>
      <c r="P274" s="1156">
        <f t="shared" si="347"/>
        <v>0</v>
      </c>
      <c r="Q274" s="1156">
        <f t="shared" si="347"/>
        <v>0</v>
      </c>
      <c r="R274" s="1156">
        <f t="shared" si="347"/>
        <v>0</v>
      </c>
      <c r="S274" s="1156">
        <f t="shared" ref="S274:U274" si="348">+S88+S114+S122+S132+S142+S163+S171</f>
        <v>0</v>
      </c>
      <c r="T274" s="1156">
        <f t="shared" si="348"/>
        <v>0</v>
      </c>
      <c r="U274" s="1156">
        <f t="shared" si="348"/>
        <v>0</v>
      </c>
      <c r="V274" s="1166">
        <f t="shared" si="274"/>
        <v>0</v>
      </c>
      <c r="W274" s="26"/>
      <c r="X274" s="26"/>
      <c r="Y274" s="26"/>
    </row>
    <row r="275" spans="1:29" ht="21.75" hidden="1" customHeight="1" x14ac:dyDescent="0.25">
      <c r="A275" s="1150">
        <v>32</v>
      </c>
      <c r="B275" s="1151" t="s">
        <v>178</v>
      </c>
      <c r="C275" s="1152"/>
      <c r="D275" s="1154">
        <v>1033.2</v>
      </c>
      <c r="E275" s="1154">
        <f>SUM(E276:E277)</f>
        <v>73.5</v>
      </c>
      <c r="F275" s="1154">
        <f t="shared" ref="F275" si="349">SUM(F276:F277)</f>
        <v>73.465000000000003</v>
      </c>
      <c r="G275" s="1154">
        <f t="shared" ref="G275:R275" si="350">SUM(G276:G277)</f>
        <v>0</v>
      </c>
      <c r="H275" s="1154">
        <f t="shared" si="350"/>
        <v>0</v>
      </c>
      <c r="I275" s="1154">
        <f t="shared" si="350"/>
        <v>0</v>
      </c>
      <c r="J275" s="1154">
        <f t="shared" si="350"/>
        <v>73.465000000000003</v>
      </c>
      <c r="K275" s="1154">
        <f t="shared" si="350"/>
        <v>0</v>
      </c>
      <c r="L275" s="1154">
        <f t="shared" si="350"/>
        <v>0</v>
      </c>
      <c r="M275" s="1154">
        <f t="shared" si="350"/>
        <v>0</v>
      </c>
      <c r="N275" s="1154">
        <f t="shared" si="350"/>
        <v>0</v>
      </c>
      <c r="O275" s="1154">
        <f t="shared" si="350"/>
        <v>0</v>
      </c>
      <c r="P275" s="1154">
        <f t="shared" si="350"/>
        <v>0</v>
      </c>
      <c r="Q275" s="1154">
        <f t="shared" si="350"/>
        <v>0</v>
      </c>
      <c r="R275" s="1154">
        <f t="shared" si="350"/>
        <v>0</v>
      </c>
      <c r="S275" s="1154">
        <f t="shared" ref="S275:U275" si="351">SUM(S276:S277)</f>
        <v>0</v>
      </c>
      <c r="T275" s="1154">
        <f t="shared" si="351"/>
        <v>0</v>
      </c>
      <c r="U275" s="1154">
        <f t="shared" si="351"/>
        <v>0</v>
      </c>
      <c r="V275" s="1165">
        <f t="shared" si="274"/>
        <v>99.952380952380963</v>
      </c>
      <c r="W275" s="26"/>
      <c r="X275" s="26"/>
      <c r="Y275" s="26"/>
    </row>
    <row r="276" spans="1:29" ht="21.75" hidden="1" customHeight="1" x14ac:dyDescent="0.25">
      <c r="A276" s="1150"/>
      <c r="B276" s="1155" t="s">
        <v>136</v>
      </c>
      <c r="C276" s="1152"/>
      <c r="D276" s="1156">
        <v>386</v>
      </c>
      <c r="E276" s="1156"/>
      <c r="F276" s="1156"/>
      <c r="G276" s="1156"/>
      <c r="H276" s="1156"/>
      <c r="I276" s="1156"/>
      <c r="J276" s="1156"/>
      <c r="K276" s="1156"/>
      <c r="L276" s="1156"/>
      <c r="M276" s="1156"/>
      <c r="N276" s="1156"/>
      <c r="O276" s="1156"/>
      <c r="P276" s="1156"/>
      <c r="Q276" s="1156"/>
      <c r="R276" s="1156"/>
      <c r="S276" s="1156"/>
      <c r="T276" s="1156"/>
      <c r="U276" s="1156"/>
      <c r="V276" s="1166"/>
      <c r="W276" s="26"/>
      <c r="X276" s="26"/>
      <c r="Y276" s="26"/>
    </row>
    <row r="277" spans="1:29" ht="21.75" hidden="1" customHeight="1" x14ac:dyDescent="0.25">
      <c r="A277" s="1150"/>
      <c r="B277" s="1155" t="s">
        <v>160</v>
      </c>
      <c r="C277" s="1152"/>
      <c r="D277" s="1156">
        <v>647.20000000000005</v>
      </c>
      <c r="E277" s="1156">
        <f>+E129+E110</f>
        <v>73.5</v>
      </c>
      <c r="F277" s="1156">
        <f t="shared" ref="F277" si="352">+F129+F110</f>
        <v>73.465000000000003</v>
      </c>
      <c r="G277" s="1156">
        <f t="shared" ref="G277:T277" si="353">+G129+G110</f>
        <v>0</v>
      </c>
      <c r="H277" s="1156">
        <f t="shared" si="353"/>
        <v>0</v>
      </c>
      <c r="I277" s="1156">
        <f t="shared" si="353"/>
        <v>0</v>
      </c>
      <c r="J277" s="1156">
        <f t="shared" si="353"/>
        <v>73.465000000000003</v>
      </c>
      <c r="K277" s="1156">
        <f t="shared" si="353"/>
        <v>0</v>
      </c>
      <c r="L277" s="1156">
        <f t="shared" si="353"/>
        <v>0</v>
      </c>
      <c r="M277" s="1156">
        <f t="shared" si="353"/>
        <v>0</v>
      </c>
      <c r="N277" s="1156">
        <f t="shared" si="353"/>
        <v>0</v>
      </c>
      <c r="O277" s="1156">
        <f t="shared" si="353"/>
        <v>0</v>
      </c>
      <c r="P277" s="1156">
        <f t="shared" si="353"/>
        <v>0</v>
      </c>
      <c r="Q277" s="1156">
        <f t="shared" si="353"/>
        <v>0</v>
      </c>
      <c r="R277" s="1156">
        <f t="shared" si="353"/>
        <v>0</v>
      </c>
      <c r="S277" s="1156">
        <f t="shared" si="353"/>
        <v>0</v>
      </c>
      <c r="T277" s="1156">
        <f t="shared" si="353"/>
        <v>0</v>
      </c>
      <c r="U277" s="1156">
        <f t="shared" ref="U277" si="354">+U129+U110</f>
        <v>0</v>
      </c>
      <c r="V277" s="1166">
        <f t="shared" si="274"/>
        <v>99.952380952380963</v>
      </c>
      <c r="W277" s="26"/>
      <c r="X277" s="26"/>
      <c r="Y277" s="26"/>
    </row>
    <row r="278" spans="1:29" s="1016" customFormat="1" ht="21.75" hidden="1" customHeight="1" x14ac:dyDescent="0.25">
      <c r="A278" s="1146"/>
      <c r="B278" s="1158" t="s">
        <v>98</v>
      </c>
      <c r="C278" s="1147"/>
      <c r="D278" s="1153"/>
      <c r="E278" s="1154">
        <f>+E279+E280</f>
        <v>42112.600000000006</v>
      </c>
      <c r="F278" s="1154">
        <f t="shared" ref="F278:U278" si="355">+F279+F280</f>
        <v>17047.650000000001</v>
      </c>
      <c r="G278" s="1154">
        <f t="shared" si="355"/>
        <v>1165.3800000000001</v>
      </c>
      <c r="H278" s="1154">
        <f t="shared" si="355"/>
        <v>0</v>
      </c>
      <c r="I278" s="1154">
        <f t="shared" si="355"/>
        <v>217.2</v>
      </c>
      <c r="J278" s="1154">
        <f t="shared" si="355"/>
        <v>589.4</v>
      </c>
      <c r="K278" s="1154">
        <f t="shared" si="355"/>
        <v>958</v>
      </c>
      <c r="L278" s="1154">
        <f t="shared" si="355"/>
        <v>180</v>
      </c>
      <c r="M278" s="1154">
        <f t="shared" si="355"/>
        <v>750.553</v>
      </c>
      <c r="N278" s="1154">
        <f t="shared" ref="N278:P278" si="356">+N279+N280</f>
        <v>64.289999999999992</v>
      </c>
      <c r="O278" s="1154">
        <f t="shared" si="356"/>
        <v>2518.9875000000002</v>
      </c>
      <c r="P278" s="1154">
        <f t="shared" si="356"/>
        <v>1200.1579999999999</v>
      </c>
      <c r="Q278" s="1154"/>
      <c r="R278" s="1154">
        <f t="shared" ref="R278:T278" si="357">+R279+R280</f>
        <v>33.200000000000003</v>
      </c>
      <c r="S278" s="1154">
        <f t="shared" si="357"/>
        <v>3120.3769999999995</v>
      </c>
      <c r="T278" s="1154">
        <f t="shared" si="357"/>
        <v>2500.0710000000004</v>
      </c>
      <c r="U278" s="1154">
        <f t="shared" si="355"/>
        <v>0</v>
      </c>
      <c r="V278" s="1165">
        <f>+F278/E278*100</f>
        <v>40.481114915725932</v>
      </c>
      <c r="W278" s="1017"/>
      <c r="X278" s="442"/>
      <c r="Y278" s="1018"/>
      <c r="Z278" s="26"/>
      <c r="AA278" s="26"/>
      <c r="AB278" s="26"/>
      <c r="AC278" s="26"/>
    </row>
    <row r="279" spans="1:29" ht="21.75" hidden="1" customHeight="1" x14ac:dyDescent="0.25">
      <c r="A279" s="1150"/>
      <c r="B279" s="1155" t="s">
        <v>136</v>
      </c>
      <c r="C279" s="1152"/>
      <c r="D279" s="1153"/>
      <c r="E279" s="1163">
        <f>+E183+E186+E189+E192+E195+E198+E201+E204+E207+E210+E213+E216+E219+E222+E225+E228+E231+E234+E237+E240+E243+E246+E249+E252+E255+E258+E261+E264+E267+E270+E273+E276</f>
        <v>16604</v>
      </c>
      <c r="F279" s="1163">
        <f>+F183+F186+F189+F192+F195+F198+F201+F204+F207+F210+F213+F216+F219+F222+F225+F228+F231+F234+F237+F240+F243+F246+F249+F252+F255+F258+F261+F264+F267+F270+F273+F276</f>
        <v>8804.0090000000018</v>
      </c>
      <c r="G279" s="1163">
        <f t="shared" ref="G279:K280" si="358">+G273+G270+G267+G264+G261+G258+G255+G252+G249+G246+G240+G237+G234+G231+G228+G225+G222+G219+G216+G213+G210+G207+G204+G201+G198+G195++G192+G189+G186+G183</f>
        <v>0</v>
      </c>
      <c r="H279" s="1163">
        <f t="shared" si="358"/>
        <v>0</v>
      </c>
      <c r="I279" s="1163">
        <f t="shared" si="358"/>
        <v>0</v>
      </c>
      <c r="J279" s="1163">
        <f t="shared" si="358"/>
        <v>0</v>
      </c>
      <c r="K279" s="1163">
        <f t="shared" si="358"/>
        <v>0</v>
      </c>
      <c r="L279" s="1163">
        <f t="shared" ref="L279:U280" si="359">+L183+L186+L189+L192+L195+L198+L201+L204+L207+L210+L213+L216+L219+L222+L225+L228+L231+L234+L237+L240+L243+L246+L249+L252+L255+L258+L261+L264+L267+L270+L273+L276</f>
        <v>0</v>
      </c>
      <c r="M279" s="1163">
        <f t="shared" si="359"/>
        <v>224.803</v>
      </c>
      <c r="N279" s="1163">
        <f t="shared" ref="N279:P279" si="360">+N183+N186+N189+N192+N195+N198+N201+N204+N207+N210+N213+N216+N219+N222+N225+N228+N231+N234+N237+N240+N243+N246+N249+N252+N255+N258+N261+N264+N267+N270+N273+N276</f>
        <v>64.289999999999992</v>
      </c>
      <c r="O279" s="1163">
        <f t="shared" si="360"/>
        <v>2465.8200000000002</v>
      </c>
      <c r="P279" s="1163">
        <f t="shared" si="360"/>
        <v>605.37</v>
      </c>
      <c r="Q279" s="1163"/>
      <c r="R279" s="1163">
        <f t="shared" ref="R279:T279" si="361">+R183+R186+R189+R192+R195+R198+R201+R204+R207+R210+R213+R216+R219+R222+R225+R228+R231+R234+R237+R240+R243+R246+R249+R252+R255+R258+R261+R264+R267+R270+R273+R276</f>
        <v>0</v>
      </c>
      <c r="S279" s="1163">
        <f t="shared" si="361"/>
        <v>1402.8279999999997</v>
      </c>
      <c r="T279" s="1163">
        <f t="shared" si="361"/>
        <v>2073.4990000000003</v>
      </c>
      <c r="U279" s="1163">
        <f t="shared" si="359"/>
        <v>0</v>
      </c>
      <c r="V279" s="1166">
        <f t="shared" si="274"/>
        <v>53.023422066971825</v>
      </c>
      <c r="W279" s="770" t="s">
        <v>209</v>
      </c>
    </row>
    <row r="280" spans="1:29" ht="21.75" hidden="1" customHeight="1" x14ac:dyDescent="0.25">
      <c r="A280" s="1150"/>
      <c r="B280" s="1155" t="s">
        <v>160</v>
      </c>
      <c r="C280" s="1152"/>
      <c r="D280" s="1153"/>
      <c r="E280" s="1163">
        <f>+E184+E187+E190+E193+E196+E199+E202+E205+E208+E211+E214+E217+E220+E223+E226+E229+E232+E235+E238+E241+E244+E247+E250+E253+E256+E259+E262+E265+E268+E271+E274+E277</f>
        <v>25508.600000000009</v>
      </c>
      <c r="F280" s="1163">
        <f>+F184+F187+F190+F193+F196+F199+F202+F205+F208+F211+F214+F217+F220+F223+F226+F229+F232+F235+F238+F241+F244+F247+F250+F253+F256+F259+F262+F265+F268+F271+F274+F277</f>
        <v>8243.6409999999996</v>
      </c>
      <c r="G280" s="1163">
        <f t="shared" si="358"/>
        <v>1165.3800000000001</v>
      </c>
      <c r="H280" s="1163">
        <f t="shared" si="358"/>
        <v>0</v>
      </c>
      <c r="I280" s="1163">
        <f t="shared" si="358"/>
        <v>217.2</v>
      </c>
      <c r="J280" s="1163">
        <f t="shared" si="358"/>
        <v>589.4</v>
      </c>
      <c r="K280" s="1163">
        <f t="shared" si="358"/>
        <v>958</v>
      </c>
      <c r="L280" s="1163">
        <f t="shared" si="359"/>
        <v>180</v>
      </c>
      <c r="M280" s="1163">
        <f t="shared" si="359"/>
        <v>525.75</v>
      </c>
      <c r="N280" s="1163">
        <f t="shared" ref="N280:P280" si="362">+N184+N187+N190+N193+N196+N199+N202+N205+N208+N211+N214+N217+N220+N223+N226+N229+N232+N235+N238+N241+N244+N247+N250+N253+N256+N259+N262+N265+N268+N271+N274+N277</f>
        <v>0</v>
      </c>
      <c r="O280" s="1163">
        <f t="shared" si="362"/>
        <v>53.167499999999997</v>
      </c>
      <c r="P280" s="1163">
        <f t="shared" si="362"/>
        <v>594.78800000000001</v>
      </c>
      <c r="Q280" s="1163"/>
      <c r="R280" s="1163">
        <f t="shared" ref="R280:T280" si="363">+R184+R187+R190+R193+R196+R199+R202+R205+R208+R211+R214+R217+R220+R223+R226+R229+R232+R235+R238+R241+R244+R247+R250+R253+R256+R259+R262+R265+R268+R271+R274+R277</f>
        <v>33.200000000000003</v>
      </c>
      <c r="S280" s="1163">
        <f t="shared" si="363"/>
        <v>1717.549</v>
      </c>
      <c r="T280" s="1163">
        <f t="shared" si="363"/>
        <v>426.572</v>
      </c>
      <c r="U280" s="1163">
        <f t="shared" si="359"/>
        <v>0</v>
      </c>
      <c r="V280" s="1166">
        <f t="shared" si="274"/>
        <v>32.317104819551041</v>
      </c>
    </row>
    <row r="282" spans="1:29" x14ac:dyDescent="0.25">
      <c r="E282" s="1019">
        <f>+E280-E63</f>
        <v>0</v>
      </c>
    </row>
    <row r="285" spans="1:29" x14ac:dyDescent="0.25">
      <c r="E285" s="1019"/>
    </row>
    <row r="287" spans="1:29" x14ac:dyDescent="0.25">
      <c r="A287" s="26"/>
      <c r="B287" s="26"/>
      <c r="D287" s="26"/>
      <c r="E287" s="1020"/>
      <c r="F287" s="26"/>
      <c r="G287" s="26"/>
      <c r="H287" s="26"/>
      <c r="I287" s="26"/>
      <c r="J287" s="26"/>
      <c r="K287" s="26"/>
      <c r="L287" s="26"/>
      <c r="M287" s="26"/>
      <c r="N287" s="26"/>
      <c r="O287" s="26"/>
      <c r="P287" s="26"/>
      <c r="Q287" s="26"/>
      <c r="R287" s="26"/>
      <c r="S287" s="26"/>
      <c r="T287" s="26"/>
      <c r="U287" s="26"/>
      <c r="V287" s="26"/>
      <c r="W287" s="26"/>
      <c r="X287" s="26"/>
      <c r="Y287" s="26"/>
    </row>
  </sheetData>
  <mergeCells count="14">
    <mergeCell ref="W5:W6"/>
    <mergeCell ref="X5:X6"/>
    <mergeCell ref="Y5:Y6"/>
    <mergeCell ref="A176:Y176"/>
    <mergeCell ref="A1:Y1"/>
    <mergeCell ref="A2:Y2"/>
    <mergeCell ref="A3:Y3"/>
    <mergeCell ref="A5:A6"/>
    <mergeCell ref="B5:B6"/>
    <mergeCell ref="C5:C6"/>
    <mergeCell ref="D5:D6"/>
    <mergeCell ref="E5:E6"/>
    <mergeCell ref="F5:U5"/>
    <mergeCell ref="V5:V6"/>
  </mergeCells>
  <pageMargins left="0.7" right="0.7" top="0.4" bottom="0.75" header="0.3" footer="0.3"/>
  <pageSetup paperSize="9" scale="96"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0"/>
  <sheetViews>
    <sheetView topLeftCell="A4" workbookViewId="0">
      <selection activeCell="P26" sqref="P26"/>
    </sheetView>
  </sheetViews>
  <sheetFormatPr defaultColWidth="8" defaultRowHeight="12.75" x14ac:dyDescent="0.2"/>
  <cols>
    <col min="1" max="1" width="3.75" style="1037" customWidth="1"/>
    <col min="2" max="2" width="16.375" style="1037" customWidth="1"/>
    <col min="3" max="3" width="9.125" style="1037" customWidth="1"/>
    <col min="4" max="4" width="13.75" style="1037" hidden="1" customWidth="1"/>
    <col min="5" max="5" width="14.75" style="1038" hidden="1" customWidth="1"/>
    <col min="6" max="6" width="6.125" style="1038" hidden="1" customWidth="1"/>
    <col min="7" max="7" width="8" style="1038" customWidth="1"/>
    <col min="8" max="8" width="4.5" style="1038" customWidth="1"/>
    <col min="9" max="9" width="4.375" style="1038" customWidth="1"/>
    <col min="10" max="10" width="8.125" style="1038" customWidth="1"/>
    <col min="11" max="11" width="5.5" style="1038" customWidth="1"/>
    <col min="12" max="12" width="4.625" style="1037" customWidth="1"/>
    <col min="13" max="13" width="4.875" style="1037" customWidth="1"/>
    <col min="14" max="27" width="8" style="1039"/>
    <col min="28" max="16384" width="8" style="1037"/>
  </cols>
  <sheetData>
    <row r="1" spans="1:27" ht="13.5" x14ac:dyDescent="0.25">
      <c r="A1" s="1272" t="s">
        <v>455</v>
      </c>
      <c r="B1" s="1272"/>
    </row>
    <row r="2" spans="1:27" s="1042" customFormat="1" ht="34.5" customHeight="1" x14ac:dyDescent="0.2">
      <c r="A2" s="1273" t="s">
        <v>669</v>
      </c>
      <c r="B2" s="1273"/>
      <c r="C2" s="1273"/>
      <c r="D2" s="1273"/>
      <c r="E2" s="1273"/>
      <c r="F2" s="1273"/>
      <c r="G2" s="1273"/>
      <c r="H2" s="1273"/>
      <c r="I2" s="1273"/>
      <c r="J2" s="1273"/>
      <c r="K2" s="1273"/>
      <c r="L2" s="1273"/>
      <c r="M2" s="1040"/>
      <c r="N2" s="1041"/>
      <c r="O2" s="1041"/>
      <c r="P2" s="1041"/>
      <c r="Q2" s="1041"/>
      <c r="R2" s="1041"/>
      <c r="S2" s="1041"/>
      <c r="T2" s="1041"/>
      <c r="U2" s="1041"/>
      <c r="V2" s="1041"/>
      <c r="W2" s="1041"/>
      <c r="X2" s="1041"/>
      <c r="Y2" s="1041"/>
      <c r="Z2" s="1041"/>
      <c r="AA2" s="1041"/>
    </row>
    <row r="3" spans="1:27" s="1044" customFormat="1" ht="20.25" customHeight="1" x14ac:dyDescent="0.25">
      <c r="A3" s="1274" t="s">
        <v>1</v>
      </c>
      <c r="B3" s="1274" t="s">
        <v>456</v>
      </c>
      <c r="C3" s="1274" t="s">
        <v>457</v>
      </c>
      <c r="D3" s="1274" t="s">
        <v>458</v>
      </c>
      <c r="E3" s="1275" t="s">
        <v>459</v>
      </c>
      <c r="F3" s="1276"/>
      <c r="G3" s="1277" t="s">
        <v>500</v>
      </c>
      <c r="H3" s="1278"/>
      <c r="I3" s="1278"/>
      <c r="J3" s="1274" t="s">
        <v>501</v>
      </c>
      <c r="K3" s="1274"/>
      <c r="L3" s="1274" t="s">
        <v>3</v>
      </c>
      <c r="M3" s="1043"/>
    </row>
    <row r="4" spans="1:27" s="1044" customFormat="1" ht="45" customHeight="1" x14ac:dyDescent="0.25">
      <c r="A4" s="1274"/>
      <c r="B4" s="1274"/>
      <c r="C4" s="1274"/>
      <c r="D4" s="1274"/>
      <c r="E4" s="1045" t="s">
        <v>460</v>
      </c>
      <c r="F4" s="1045" t="s">
        <v>461</v>
      </c>
      <c r="G4" s="1045" t="s">
        <v>503</v>
      </c>
      <c r="H4" s="1045" t="s">
        <v>504</v>
      </c>
      <c r="I4" s="1045" t="s">
        <v>499</v>
      </c>
      <c r="J4" s="1045" t="s">
        <v>503</v>
      </c>
      <c r="K4" s="1045" t="s">
        <v>504</v>
      </c>
      <c r="L4" s="1274"/>
      <c r="M4" s="1043"/>
    </row>
    <row r="5" spans="1:27" s="1044" customFormat="1" x14ac:dyDescent="0.25">
      <c r="A5" s="1045"/>
      <c r="B5" s="1045" t="s">
        <v>308</v>
      </c>
      <c r="C5" s="1045">
        <f t="shared" ref="C5:H5" si="0">C6+C8</f>
        <v>22</v>
      </c>
      <c r="D5" s="1045">
        <f t="shared" si="0"/>
        <v>0</v>
      </c>
      <c r="E5" s="1045">
        <f t="shared" si="0"/>
        <v>8</v>
      </c>
      <c r="F5" s="1045">
        <f t="shared" si="0"/>
        <v>8</v>
      </c>
      <c r="G5" s="1045">
        <f t="shared" si="0"/>
        <v>0</v>
      </c>
      <c r="H5" s="1045">
        <f t="shared" si="0"/>
        <v>5</v>
      </c>
      <c r="I5" s="1045">
        <f t="shared" ref="I5:K5" si="1">I6+I8</f>
        <v>17</v>
      </c>
      <c r="J5" s="1045">
        <f t="shared" si="1"/>
        <v>0</v>
      </c>
      <c r="K5" s="1045">
        <f t="shared" si="1"/>
        <v>10</v>
      </c>
      <c r="L5" s="1045"/>
      <c r="M5" s="1043"/>
    </row>
    <row r="6" spans="1:27" s="1051" customFormat="1" ht="18.75" customHeight="1" x14ac:dyDescent="0.2">
      <c r="A6" s="1046" t="s">
        <v>23</v>
      </c>
      <c r="B6" s="1047" t="s">
        <v>502</v>
      </c>
      <c r="C6" s="1046">
        <f t="shared" ref="C6:H6" si="2">COUNTA(C7:C7)</f>
        <v>1</v>
      </c>
      <c r="D6" s="1046">
        <f t="shared" si="2"/>
        <v>0</v>
      </c>
      <c r="E6" s="1046">
        <f t="shared" si="2"/>
        <v>0</v>
      </c>
      <c r="F6" s="1046">
        <f t="shared" si="2"/>
        <v>0</v>
      </c>
      <c r="G6" s="1046">
        <f t="shared" si="2"/>
        <v>0</v>
      </c>
      <c r="H6" s="1046">
        <f t="shared" si="2"/>
        <v>0</v>
      </c>
      <c r="I6" s="1046">
        <f t="shared" ref="I6:K6" si="3">COUNTA(I7:I7)</f>
        <v>1</v>
      </c>
      <c r="J6" s="1046">
        <f t="shared" si="3"/>
        <v>0</v>
      </c>
      <c r="K6" s="1046">
        <f t="shared" si="3"/>
        <v>0</v>
      </c>
      <c r="L6" s="1048"/>
      <c r="M6" s="1049"/>
      <c r="N6" s="1050"/>
      <c r="O6" s="1050"/>
      <c r="P6" s="1050"/>
      <c r="Q6" s="1050"/>
      <c r="R6" s="1050"/>
      <c r="S6" s="1050"/>
      <c r="T6" s="1050"/>
      <c r="U6" s="1050"/>
      <c r="V6" s="1050"/>
      <c r="W6" s="1050"/>
      <c r="X6" s="1050"/>
      <c r="Y6" s="1050"/>
      <c r="Z6" s="1050"/>
      <c r="AA6" s="1050"/>
    </row>
    <row r="7" spans="1:27" s="1059" customFormat="1" x14ac:dyDescent="0.2">
      <c r="A7" s="1052">
        <v>1</v>
      </c>
      <c r="B7" s="1053" t="s">
        <v>807</v>
      </c>
      <c r="C7" s="1054" t="s">
        <v>463</v>
      </c>
      <c r="D7" s="1054"/>
      <c r="E7" s="1055"/>
      <c r="F7" s="1055"/>
      <c r="G7" s="1055"/>
      <c r="H7" s="1055"/>
      <c r="I7" s="1054" t="s">
        <v>115</v>
      </c>
      <c r="J7" s="1055"/>
      <c r="K7" s="1055"/>
      <c r="L7" s="1056"/>
      <c r="M7" s="1057"/>
      <c r="N7" s="1058"/>
      <c r="O7" s="1058"/>
      <c r="P7" s="1058"/>
      <c r="Q7" s="1058"/>
      <c r="R7" s="1058"/>
      <c r="S7" s="1058"/>
      <c r="T7" s="1058"/>
      <c r="U7" s="1058"/>
      <c r="V7" s="1058"/>
      <c r="W7" s="1058"/>
      <c r="X7" s="1058"/>
      <c r="Y7" s="1058"/>
      <c r="Z7" s="1058"/>
      <c r="AA7" s="1058"/>
    </row>
    <row r="8" spans="1:27" s="1051" customFormat="1" ht="16.5" customHeight="1" x14ac:dyDescent="0.2">
      <c r="A8" s="1046" t="s">
        <v>49</v>
      </c>
      <c r="B8" s="1060" t="s">
        <v>464</v>
      </c>
      <c r="C8" s="1046">
        <f t="shared" ref="C8:H8" si="4">COUNTA(C9:C29)</f>
        <v>21</v>
      </c>
      <c r="D8" s="1046">
        <f t="shared" si="4"/>
        <v>0</v>
      </c>
      <c r="E8" s="1046">
        <f t="shared" si="4"/>
        <v>8</v>
      </c>
      <c r="F8" s="1046">
        <f t="shared" si="4"/>
        <v>8</v>
      </c>
      <c r="G8" s="1046">
        <f t="shared" si="4"/>
        <v>0</v>
      </c>
      <c r="H8" s="1046">
        <f t="shared" si="4"/>
        <v>5</v>
      </c>
      <c r="I8" s="1046">
        <f t="shared" ref="I8:K8" si="5">COUNTA(I9:I29)</f>
        <v>16</v>
      </c>
      <c r="J8" s="1046">
        <f t="shared" si="5"/>
        <v>0</v>
      </c>
      <c r="K8" s="1046">
        <f t="shared" si="5"/>
        <v>10</v>
      </c>
      <c r="L8" s="1047"/>
      <c r="M8" s="1057"/>
      <c r="N8" s="1050"/>
      <c r="O8" s="1050"/>
      <c r="P8" s="1050"/>
      <c r="Q8" s="1050"/>
      <c r="R8" s="1050"/>
      <c r="S8" s="1050"/>
      <c r="T8" s="1050"/>
      <c r="U8" s="1050"/>
      <c r="V8" s="1050"/>
      <c r="W8" s="1050"/>
      <c r="X8" s="1050"/>
      <c r="Y8" s="1050"/>
      <c r="Z8" s="1050"/>
      <c r="AA8" s="1050"/>
    </row>
    <row r="9" spans="1:27" s="1059" customFormat="1" x14ac:dyDescent="0.2">
      <c r="A9" s="1052" t="s">
        <v>465</v>
      </c>
      <c r="B9" s="1061" t="s">
        <v>205</v>
      </c>
      <c r="C9" s="1054" t="s">
        <v>115</v>
      </c>
      <c r="D9" s="1054"/>
      <c r="E9" s="1054" t="s">
        <v>115</v>
      </c>
      <c r="F9" s="1054" t="s">
        <v>115</v>
      </c>
      <c r="G9" s="1054"/>
      <c r="H9" s="1054"/>
      <c r="I9" s="1054" t="s">
        <v>115</v>
      </c>
      <c r="J9" s="1054"/>
      <c r="K9" s="1054"/>
      <c r="L9" s="1056"/>
      <c r="M9" s="1057"/>
      <c r="N9" s="1058"/>
      <c r="O9" s="1058"/>
      <c r="P9" s="1058"/>
      <c r="Q9" s="1058"/>
      <c r="R9" s="1058"/>
      <c r="S9" s="1058"/>
      <c r="T9" s="1058"/>
      <c r="U9" s="1058"/>
      <c r="V9" s="1058"/>
      <c r="W9" s="1058"/>
      <c r="X9" s="1058"/>
      <c r="Y9" s="1058"/>
      <c r="Z9" s="1058"/>
      <c r="AA9" s="1058"/>
    </row>
    <row r="10" spans="1:27" s="1059" customFormat="1" x14ac:dyDescent="0.2">
      <c r="A10" s="1052" t="s">
        <v>466</v>
      </c>
      <c r="B10" s="1061" t="s">
        <v>111</v>
      </c>
      <c r="C10" s="1054" t="s">
        <v>115</v>
      </c>
      <c r="D10" s="1054"/>
      <c r="E10" s="1054" t="s">
        <v>115</v>
      </c>
      <c r="F10" s="1054" t="s">
        <v>115</v>
      </c>
      <c r="G10" s="1054"/>
      <c r="H10" s="1054" t="s">
        <v>115</v>
      </c>
      <c r="I10" s="1054"/>
      <c r="J10" s="1054"/>
      <c r="K10" s="1054" t="s">
        <v>115</v>
      </c>
      <c r="L10" s="1056"/>
      <c r="M10" s="1057"/>
      <c r="N10" s="1058"/>
      <c r="O10" s="1058"/>
      <c r="P10" s="1058"/>
      <c r="Q10" s="1058"/>
      <c r="R10" s="1058"/>
      <c r="S10" s="1058"/>
      <c r="T10" s="1058"/>
      <c r="U10" s="1058"/>
      <c r="V10" s="1058"/>
      <c r="W10" s="1058"/>
      <c r="X10" s="1058"/>
      <c r="Y10" s="1058"/>
      <c r="Z10" s="1058"/>
      <c r="AA10" s="1058"/>
    </row>
    <row r="11" spans="1:27" s="1059" customFormat="1" x14ac:dyDescent="0.2">
      <c r="A11" s="1052" t="s">
        <v>467</v>
      </c>
      <c r="B11" s="1062" t="s">
        <v>124</v>
      </c>
      <c r="C11" s="1054" t="s">
        <v>115</v>
      </c>
      <c r="D11" s="1054"/>
      <c r="E11" s="1054" t="s">
        <v>115</v>
      </c>
      <c r="F11" s="1054" t="s">
        <v>115</v>
      </c>
      <c r="G11" s="1054"/>
      <c r="H11" s="1054" t="s">
        <v>115</v>
      </c>
      <c r="I11" s="1054"/>
      <c r="J11" s="1054"/>
      <c r="K11" s="1054" t="s">
        <v>115</v>
      </c>
      <c r="L11" s="1056"/>
      <c r="M11" s="1057"/>
      <c r="N11" s="1058"/>
      <c r="O11" s="1058"/>
      <c r="P11" s="1058"/>
      <c r="Q11" s="1058"/>
      <c r="R11" s="1058"/>
      <c r="S11" s="1058"/>
      <c r="T11" s="1058"/>
      <c r="U11" s="1058"/>
      <c r="V11" s="1058"/>
      <c r="W11" s="1058"/>
      <c r="X11" s="1058"/>
      <c r="Y11" s="1058"/>
      <c r="Z11" s="1058"/>
      <c r="AA11" s="1058"/>
    </row>
    <row r="12" spans="1:27" s="1059" customFormat="1" x14ac:dyDescent="0.2">
      <c r="A12" s="1052" t="s">
        <v>468</v>
      </c>
      <c r="B12" s="1062" t="s">
        <v>104</v>
      </c>
      <c r="C12" s="1054" t="s">
        <v>115</v>
      </c>
      <c r="D12" s="1054"/>
      <c r="E12" s="1054" t="s">
        <v>115</v>
      </c>
      <c r="F12" s="1054" t="s">
        <v>115</v>
      </c>
      <c r="G12" s="1054"/>
      <c r="H12" s="1054"/>
      <c r="I12" s="1054" t="s">
        <v>115</v>
      </c>
      <c r="J12" s="1054"/>
      <c r="K12" s="1054"/>
      <c r="L12" s="1056"/>
      <c r="M12" s="1057"/>
      <c r="N12" s="1058"/>
      <c r="O12" s="1058"/>
      <c r="P12" s="1058"/>
      <c r="Q12" s="1058"/>
      <c r="R12" s="1058"/>
      <c r="S12" s="1058"/>
      <c r="T12" s="1058"/>
      <c r="U12" s="1058"/>
      <c r="V12" s="1058"/>
      <c r="W12" s="1058"/>
      <c r="X12" s="1058"/>
      <c r="Y12" s="1058"/>
      <c r="Z12" s="1058"/>
      <c r="AA12" s="1058"/>
    </row>
    <row r="13" spans="1:27" s="1059" customFormat="1" x14ac:dyDescent="0.2">
      <c r="A13" s="1052" t="s">
        <v>469</v>
      </c>
      <c r="B13" s="1062" t="s">
        <v>117</v>
      </c>
      <c r="C13" s="1054" t="s">
        <v>115</v>
      </c>
      <c r="D13" s="1054"/>
      <c r="E13" s="1054" t="s">
        <v>115</v>
      </c>
      <c r="F13" s="1054" t="s">
        <v>115</v>
      </c>
      <c r="G13" s="1054"/>
      <c r="H13" s="1054"/>
      <c r="I13" s="1054" t="s">
        <v>115</v>
      </c>
      <c r="J13" s="1054"/>
      <c r="K13" s="1054" t="s">
        <v>115</v>
      </c>
      <c r="L13" s="1056"/>
      <c r="M13" s="1057"/>
      <c r="N13" s="1058"/>
      <c r="O13" s="1058"/>
      <c r="P13" s="1058"/>
      <c r="Q13" s="1058"/>
      <c r="R13" s="1058"/>
      <c r="S13" s="1058"/>
      <c r="T13" s="1058"/>
      <c r="U13" s="1058"/>
      <c r="V13" s="1058"/>
      <c r="W13" s="1058"/>
      <c r="X13" s="1058"/>
      <c r="Y13" s="1058"/>
      <c r="Z13" s="1058"/>
      <c r="AA13" s="1058"/>
    </row>
    <row r="14" spans="1:27" s="1059" customFormat="1" x14ac:dyDescent="0.2">
      <c r="A14" s="1052" t="s">
        <v>470</v>
      </c>
      <c r="B14" s="1061" t="s">
        <v>123</v>
      </c>
      <c r="C14" s="1054" t="s">
        <v>115</v>
      </c>
      <c r="D14" s="1054"/>
      <c r="E14" s="1054" t="s">
        <v>115</v>
      </c>
      <c r="F14" s="1054" t="s">
        <v>115</v>
      </c>
      <c r="G14" s="1054"/>
      <c r="H14" s="1054"/>
      <c r="I14" s="1054" t="s">
        <v>115</v>
      </c>
      <c r="J14" s="1054"/>
      <c r="K14" s="1054"/>
      <c r="L14" s="1056"/>
      <c r="M14" s="1057"/>
      <c r="N14" s="1058"/>
      <c r="O14" s="1058"/>
      <c r="P14" s="1058"/>
      <c r="Q14" s="1058"/>
      <c r="R14" s="1058"/>
      <c r="S14" s="1058"/>
      <c r="T14" s="1058"/>
      <c r="U14" s="1058"/>
      <c r="V14" s="1058"/>
      <c r="W14" s="1058"/>
      <c r="X14" s="1058"/>
      <c r="Y14" s="1058"/>
      <c r="Z14" s="1058"/>
      <c r="AA14" s="1058"/>
    </row>
    <row r="15" spans="1:27" s="1059" customFormat="1" x14ac:dyDescent="0.2">
      <c r="A15" s="1052" t="s">
        <v>471</v>
      </c>
      <c r="B15" s="1061" t="s">
        <v>122</v>
      </c>
      <c r="C15" s="1054" t="s">
        <v>115</v>
      </c>
      <c r="D15" s="1054"/>
      <c r="E15" s="1054" t="s">
        <v>115</v>
      </c>
      <c r="F15" s="1054" t="s">
        <v>115</v>
      </c>
      <c r="G15" s="1054"/>
      <c r="H15" s="1054"/>
      <c r="I15" s="1054" t="s">
        <v>115</v>
      </c>
      <c r="J15" s="1054"/>
      <c r="K15" s="1054"/>
      <c r="L15" s="1056"/>
      <c r="M15" s="1057"/>
      <c r="N15" s="1058"/>
      <c r="O15" s="1058"/>
      <c r="P15" s="1058"/>
      <c r="Q15" s="1058"/>
      <c r="R15" s="1058"/>
      <c r="S15" s="1058"/>
      <c r="T15" s="1058"/>
      <c r="U15" s="1058"/>
      <c r="V15" s="1058"/>
      <c r="W15" s="1058"/>
      <c r="X15" s="1058"/>
      <c r="Y15" s="1058"/>
      <c r="Z15" s="1058"/>
      <c r="AA15" s="1058"/>
    </row>
    <row r="16" spans="1:27" s="1059" customFormat="1" x14ac:dyDescent="0.2">
      <c r="A16" s="1052" t="s">
        <v>472</v>
      </c>
      <c r="B16" s="1061" t="s">
        <v>119</v>
      </c>
      <c r="C16" s="1054" t="s">
        <v>115</v>
      </c>
      <c r="D16" s="1054"/>
      <c r="E16" s="1054" t="s">
        <v>115</v>
      </c>
      <c r="F16" s="1054" t="s">
        <v>115</v>
      </c>
      <c r="G16" s="1054"/>
      <c r="H16" s="1054"/>
      <c r="I16" s="1054" t="s">
        <v>115</v>
      </c>
      <c r="J16" s="1054"/>
      <c r="K16" s="1054"/>
      <c r="L16" s="1056"/>
      <c r="M16" s="1057"/>
      <c r="N16" s="1058"/>
      <c r="O16" s="1058"/>
      <c r="P16" s="1058"/>
      <c r="Q16" s="1058"/>
      <c r="R16" s="1058"/>
      <c r="S16" s="1058"/>
      <c r="T16" s="1058"/>
      <c r="U16" s="1058"/>
      <c r="V16" s="1058"/>
      <c r="W16" s="1058"/>
      <c r="X16" s="1058"/>
      <c r="Y16" s="1058"/>
      <c r="Z16" s="1058"/>
      <c r="AA16" s="1058"/>
    </row>
    <row r="17" spans="1:27" s="1059" customFormat="1" x14ac:dyDescent="0.2">
      <c r="A17" s="1052" t="s">
        <v>473</v>
      </c>
      <c r="B17" s="1061" t="s">
        <v>206</v>
      </c>
      <c r="C17" s="1054" t="s">
        <v>115</v>
      </c>
      <c r="D17" s="1054"/>
      <c r="E17" s="1054"/>
      <c r="F17" s="1054"/>
      <c r="G17" s="1054"/>
      <c r="H17" s="1054"/>
      <c r="I17" s="1054" t="s">
        <v>115</v>
      </c>
      <c r="J17" s="1054"/>
      <c r="K17" s="1054"/>
      <c r="L17" s="1056"/>
      <c r="M17" s="1057"/>
      <c r="N17" s="1058"/>
      <c r="O17" s="1058"/>
      <c r="P17" s="1058"/>
      <c r="Q17" s="1058"/>
      <c r="R17" s="1058"/>
      <c r="S17" s="1058"/>
      <c r="T17" s="1058"/>
      <c r="U17" s="1058"/>
      <c r="V17" s="1058"/>
      <c r="W17" s="1058"/>
      <c r="X17" s="1058"/>
      <c r="Y17" s="1058"/>
      <c r="Z17" s="1058"/>
      <c r="AA17" s="1058"/>
    </row>
    <row r="18" spans="1:27" s="1059" customFormat="1" x14ac:dyDescent="0.2">
      <c r="A18" s="1052" t="s">
        <v>12</v>
      </c>
      <c r="B18" s="1061" t="s">
        <v>313</v>
      </c>
      <c r="C18" s="1054" t="s">
        <v>115</v>
      </c>
      <c r="D18" s="1054"/>
      <c r="E18" s="1054"/>
      <c r="F18" s="1054"/>
      <c r="G18" s="1054"/>
      <c r="H18" s="1054"/>
      <c r="I18" s="1054" t="s">
        <v>115</v>
      </c>
      <c r="J18" s="1054"/>
      <c r="K18" s="1054"/>
      <c r="L18" s="1056"/>
      <c r="M18" s="1057"/>
      <c r="N18" s="1058"/>
      <c r="O18" s="1058"/>
      <c r="P18" s="1058"/>
      <c r="Q18" s="1058"/>
      <c r="R18" s="1058"/>
      <c r="S18" s="1058"/>
      <c r="T18" s="1058"/>
      <c r="U18" s="1058"/>
      <c r="V18" s="1058"/>
      <c r="W18" s="1058"/>
      <c r="X18" s="1058"/>
      <c r="Y18" s="1058"/>
      <c r="Z18" s="1058"/>
      <c r="AA18" s="1058"/>
    </row>
    <row r="19" spans="1:27" s="1059" customFormat="1" x14ac:dyDescent="0.2">
      <c r="A19" s="1052" t="s">
        <v>13</v>
      </c>
      <c r="B19" s="1062" t="s">
        <v>105</v>
      </c>
      <c r="C19" s="1054" t="s">
        <v>115</v>
      </c>
      <c r="D19" s="1054"/>
      <c r="E19" s="1054"/>
      <c r="F19" s="1054"/>
      <c r="G19" s="1054"/>
      <c r="H19" s="1054" t="s">
        <v>115</v>
      </c>
      <c r="I19" s="1054"/>
      <c r="J19" s="1054"/>
      <c r="K19" s="1054" t="s">
        <v>115</v>
      </c>
      <c r="L19" s="1056"/>
      <c r="M19" s="1057"/>
      <c r="N19" s="1058"/>
      <c r="O19" s="1058"/>
      <c r="P19" s="1058"/>
      <c r="Q19" s="1058"/>
      <c r="R19" s="1058"/>
      <c r="S19" s="1058"/>
      <c r="T19" s="1058"/>
      <c r="U19" s="1058"/>
      <c r="V19" s="1058"/>
      <c r="W19" s="1058"/>
      <c r="X19" s="1058"/>
      <c r="Y19" s="1058"/>
      <c r="Z19" s="1058"/>
      <c r="AA19" s="1058"/>
    </row>
    <row r="20" spans="1:27" s="1059" customFormat="1" x14ac:dyDescent="0.2">
      <c r="A20" s="1052" t="s">
        <v>14</v>
      </c>
      <c r="B20" s="1061" t="s">
        <v>121</v>
      </c>
      <c r="C20" s="1054" t="s">
        <v>115</v>
      </c>
      <c r="D20" s="1054"/>
      <c r="E20" s="1054"/>
      <c r="F20" s="1054"/>
      <c r="G20" s="1054"/>
      <c r="H20" s="1054"/>
      <c r="I20" s="1054" t="s">
        <v>115</v>
      </c>
      <c r="J20" s="1054"/>
      <c r="K20" s="1054"/>
      <c r="L20" s="1056"/>
      <c r="M20" s="1057"/>
      <c r="N20" s="1058"/>
      <c r="O20" s="1058"/>
      <c r="P20" s="1058"/>
      <c r="Q20" s="1058"/>
      <c r="R20" s="1058"/>
      <c r="S20" s="1058"/>
      <c r="T20" s="1058"/>
      <c r="U20" s="1058"/>
      <c r="V20" s="1058"/>
      <c r="W20" s="1058"/>
      <c r="X20" s="1058"/>
      <c r="Y20" s="1058"/>
      <c r="Z20" s="1058"/>
      <c r="AA20" s="1058"/>
    </row>
    <row r="21" spans="1:27" s="1059" customFormat="1" x14ac:dyDescent="0.2">
      <c r="A21" s="1052" t="s">
        <v>15</v>
      </c>
      <c r="B21" s="1061" t="s">
        <v>302</v>
      </c>
      <c r="C21" s="1054" t="s">
        <v>115</v>
      </c>
      <c r="D21" s="1054"/>
      <c r="E21" s="1054"/>
      <c r="F21" s="1054"/>
      <c r="G21" s="1054"/>
      <c r="H21" s="1054"/>
      <c r="I21" s="1054" t="s">
        <v>115</v>
      </c>
      <c r="J21" s="1054"/>
      <c r="K21" s="1054" t="s">
        <v>115</v>
      </c>
      <c r="L21" s="1056"/>
      <c r="M21" s="1057"/>
      <c r="N21" s="1058"/>
      <c r="O21" s="1058"/>
      <c r="P21" s="1058"/>
      <c r="Q21" s="1058"/>
      <c r="R21" s="1058"/>
      <c r="S21" s="1058"/>
      <c r="T21" s="1058"/>
      <c r="U21" s="1058"/>
      <c r="V21" s="1058"/>
      <c r="W21" s="1058"/>
      <c r="X21" s="1058"/>
      <c r="Y21" s="1058"/>
      <c r="Z21" s="1058"/>
      <c r="AA21" s="1058"/>
    </row>
    <row r="22" spans="1:27" s="1059" customFormat="1" x14ac:dyDescent="0.2">
      <c r="A22" s="1052" t="s">
        <v>474</v>
      </c>
      <c r="B22" s="1061" t="s">
        <v>303</v>
      </c>
      <c r="C22" s="1054" t="s">
        <v>115</v>
      </c>
      <c r="D22" s="1054"/>
      <c r="E22" s="1054"/>
      <c r="F22" s="1054"/>
      <c r="G22" s="1054"/>
      <c r="H22" s="1054"/>
      <c r="I22" s="1054" t="s">
        <v>115</v>
      </c>
      <c r="J22" s="1054"/>
      <c r="K22" s="1054" t="s">
        <v>115</v>
      </c>
      <c r="L22" s="1056"/>
      <c r="M22" s="1057"/>
      <c r="N22" s="1058"/>
      <c r="O22" s="1058"/>
      <c r="P22" s="1058"/>
      <c r="Q22" s="1058"/>
      <c r="R22" s="1058"/>
      <c r="S22" s="1058"/>
      <c r="T22" s="1058"/>
      <c r="U22" s="1058"/>
      <c r="V22" s="1058"/>
      <c r="W22" s="1058"/>
      <c r="X22" s="1058"/>
      <c r="Y22" s="1058"/>
      <c r="Z22" s="1058"/>
      <c r="AA22" s="1058"/>
    </row>
    <row r="23" spans="1:27" s="1059" customFormat="1" x14ac:dyDescent="0.2">
      <c r="A23" s="1052" t="s">
        <v>475</v>
      </c>
      <c r="B23" s="1061" t="s">
        <v>337</v>
      </c>
      <c r="C23" s="1054" t="s">
        <v>115</v>
      </c>
      <c r="D23" s="1054"/>
      <c r="E23" s="1054"/>
      <c r="F23" s="1054"/>
      <c r="G23" s="1054"/>
      <c r="H23" s="1054"/>
      <c r="I23" s="1054" t="s">
        <v>115</v>
      </c>
      <c r="J23" s="1054"/>
      <c r="K23" s="1054"/>
      <c r="L23" s="1056"/>
      <c r="M23" s="1057"/>
      <c r="N23" s="1058"/>
      <c r="O23" s="1058"/>
      <c r="P23" s="1058"/>
      <c r="Q23" s="1058"/>
      <c r="R23" s="1058"/>
      <c r="S23" s="1058"/>
      <c r="T23" s="1058"/>
      <c r="U23" s="1058"/>
      <c r="V23" s="1058"/>
      <c r="W23" s="1058"/>
      <c r="X23" s="1058"/>
      <c r="Y23" s="1058"/>
      <c r="Z23" s="1058"/>
      <c r="AA23" s="1058"/>
    </row>
    <row r="24" spans="1:27" s="1059" customFormat="1" x14ac:dyDescent="0.2">
      <c r="A24" s="1052" t="s">
        <v>476</v>
      </c>
      <c r="B24" s="1061" t="s">
        <v>344</v>
      </c>
      <c r="C24" s="1054" t="s">
        <v>115</v>
      </c>
      <c r="D24" s="1054"/>
      <c r="E24" s="1054"/>
      <c r="F24" s="1054"/>
      <c r="G24" s="1054"/>
      <c r="H24" s="1054"/>
      <c r="I24" s="1054" t="s">
        <v>115</v>
      </c>
      <c r="J24" s="1054"/>
      <c r="K24" s="1054"/>
      <c r="L24" s="1056"/>
      <c r="M24" s="1057"/>
      <c r="N24" s="1058"/>
      <c r="O24" s="1058"/>
      <c r="P24" s="1058"/>
      <c r="Q24" s="1058"/>
      <c r="R24" s="1058"/>
      <c r="S24" s="1058"/>
      <c r="T24" s="1058"/>
      <c r="U24" s="1058"/>
      <c r="V24" s="1058"/>
      <c r="W24" s="1058"/>
      <c r="X24" s="1058"/>
      <c r="Y24" s="1058"/>
      <c r="Z24" s="1058"/>
      <c r="AA24" s="1058"/>
    </row>
    <row r="25" spans="1:27" s="1059" customFormat="1" x14ac:dyDescent="0.2">
      <c r="A25" s="1052" t="s">
        <v>477</v>
      </c>
      <c r="B25" s="1061" t="s">
        <v>350</v>
      </c>
      <c r="C25" s="1054" t="s">
        <v>115</v>
      </c>
      <c r="D25" s="1054"/>
      <c r="E25" s="1054"/>
      <c r="F25" s="1054"/>
      <c r="G25" s="1054"/>
      <c r="H25" s="1054"/>
      <c r="I25" s="1054" t="s">
        <v>115</v>
      </c>
      <c r="J25" s="1054"/>
      <c r="K25" s="1054" t="s">
        <v>115</v>
      </c>
      <c r="L25" s="1056"/>
      <c r="M25" s="1057"/>
      <c r="N25" s="1058"/>
      <c r="O25" s="1058"/>
      <c r="P25" s="1058"/>
      <c r="Q25" s="1058"/>
      <c r="R25" s="1058"/>
      <c r="S25" s="1058"/>
      <c r="T25" s="1058"/>
      <c r="U25" s="1058"/>
      <c r="V25" s="1058"/>
      <c r="W25" s="1058"/>
      <c r="X25" s="1058"/>
      <c r="Y25" s="1058"/>
      <c r="Z25" s="1058"/>
      <c r="AA25" s="1058"/>
    </row>
    <row r="26" spans="1:27" s="1059" customFormat="1" x14ac:dyDescent="0.2">
      <c r="A26" s="1052" t="s">
        <v>478</v>
      </c>
      <c r="B26" s="1061" t="s">
        <v>353</v>
      </c>
      <c r="C26" s="1054" t="s">
        <v>115</v>
      </c>
      <c r="D26" s="1054"/>
      <c r="E26" s="1054"/>
      <c r="F26" s="1054"/>
      <c r="G26" s="1054"/>
      <c r="H26" s="1054" t="s">
        <v>115</v>
      </c>
      <c r="I26" s="1054"/>
      <c r="J26" s="1054"/>
      <c r="K26" s="1054" t="s">
        <v>115</v>
      </c>
      <c r="L26" s="1056"/>
      <c r="M26" s="1057"/>
      <c r="N26" s="1058"/>
      <c r="O26" s="1058"/>
      <c r="P26" s="1058"/>
      <c r="Q26" s="1058"/>
      <c r="R26" s="1058"/>
      <c r="S26" s="1058"/>
      <c r="T26" s="1058"/>
      <c r="U26" s="1058"/>
      <c r="V26" s="1058"/>
      <c r="W26" s="1058"/>
      <c r="X26" s="1058"/>
      <c r="Y26" s="1058"/>
      <c r="Z26" s="1058"/>
      <c r="AA26" s="1058"/>
    </row>
    <row r="27" spans="1:27" s="1059" customFormat="1" x14ac:dyDescent="0.2">
      <c r="A27" s="1052" t="s">
        <v>479</v>
      </c>
      <c r="B27" s="1061" t="s">
        <v>391</v>
      </c>
      <c r="C27" s="1054" t="s">
        <v>115</v>
      </c>
      <c r="D27" s="1054"/>
      <c r="E27" s="1054"/>
      <c r="F27" s="1054"/>
      <c r="G27" s="1054"/>
      <c r="H27" s="1054"/>
      <c r="I27" s="1054" t="s">
        <v>115</v>
      </c>
      <c r="J27" s="1054"/>
      <c r="K27" s="1054" t="s">
        <v>115</v>
      </c>
      <c r="L27" s="1056"/>
      <c r="M27" s="1057"/>
      <c r="N27" s="1058"/>
      <c r="O27" s="1058"/>
      <c r="P27" s="1058"/>
      <c r="Q27" s="1058"/>
      <c r="R27" s="1058"/>
      <c r="S27" s="1058"/>
      <c r="T27" s="1058"/>
      <c r="U27" s="1058"/>
      <c r="V27" s="1058"/>
      <c r="W27" s="1058"/>
      <c r="X27" s="1058"/>
      <c r="Y27" s="1058"/>
      <c r="Z27" s="1058"/>
      <c r="AA27" s="1058"/>
    </row>
    <row r="28" spans="1:27" s="1059" customFormat="1" x14ac:dyDescent="0.2">
      <c r="A28" s="1052" t="s">
        <v>480</v>
      </c>
      <c r="B28" s="1061" t="s">
        <v>393</v>
      </c>
      <c r="C28" s="1054" t="s">
        <v>115</v>
      </c>
      <c r="D28" s="1054"/>
      <c r="E28" s="1054"/>
      <c r="F28" s="1054"/>
      <c r="G28" s="1054"/>
      <c r="H28" s="1054" t="s">
        <v>115</v>
      </c>
      <c r="I28" s="1054"/>
      <c r="J28" s="1054"/>
      <c r="K28" s="1054" t="s">
        <v>115</v>
      </c>
      <c r="L28" s="1056"/>
      <c r="M28" s="1057"/>
      <c r="N28" s="1058"/>
      <c r="O28" s="1058"/>
      <c r="P28" s="1058"/>
      <c r="Q28" s="1058"/>
      <c r="R28" s="1058"/>
      <c r="S28" s="1058"/>
      <c r="T28" s="1058"/>
      <c r="U28" s="1058"/>
      <c r="V28" s="1058"/>
      <c r="W28" s="1058"/>
      <c r="X28" s="1058"/>
      <c r="Y28" s="1058"/>
      <c r="Z28" s="1058"/>
      <c r="AA28" s="1058"/>
    </row>
    <row r="29" spans="1:27" s="1059" customFormat="1" x14ac:dyDescent="0.2">
      <c r="A29" s="1052" t="s">
        <v>481</v>
      </c>
      <c r="B29" s="1061" t="s">
        <v>396</v>
      </c>
      <c r="C29" s="1054" t="s">
        <v>115</v>
      </c>
      <c r="D29" s="1054"/>
      <c r="E29" s="1054"/>
      <c r="F29" s="1054"/>
      <c r="G29" s="1054"/>
      <c r="H29" s="1054"/>
      <c r="I29" s="1054" t="s">
        <v>115</v>
      </c>
      <c r="J29" s="1054"/>
      <c r="K29" s="1054"/>
      <c r="L29" s="1056"/>
      <c r="M29" s="1057"/>
      <c r="N29" s="1058"/>
      <c r="O29" s="1058"/>
      <c r="P29" s="1058"/>
      <c r="Q29" s="1058"/>
      <c r="R29" s="1058"/>
      <c r="S29" s="1058"/>
      <c r="T29" s="1058"/>
      <c r="U29" s="1058"/>
      <c r="V29" s="1058"/>
      <c r="W29" s="1058"/>
      <c r="X29" s="1058"/>
      <c r="Y29" s="1058"/>
      <c r="Z29" s="1058"/>
      <c r="AA29" s="1058"/>
    </row>
    <row r="30" spans="1:27" s="1066" customFormat="1" x14ac:dyDescent="0.2">
      <c r="A30" s="1037"/>
      <c r="B30" s="1037"/>
      <c r="C30" s="1037"/>
      <c r="D30" s="1063"/>
      <c r="E30" s="1064"/>
      <c r="F30" s="1064"/>
      <c r="G30" s="1064"/>
      <c r="H30" s="1064"/>
      <c r="I30" s="1064"/>
      <c r="J30" s="1064"/>
      <c r="K30" s="1064"/>
      <c r="L30" s="1037"/>
      <c r="M30" s="1037"/>
      <c r="N30" s="1065"/>
      <c r="O30" s="1065"/>
      <c r="P30" s="1065"/>
      <c r="Q30" s="1065"/>
      <c r="R30" s="1065"/>
      <c r="S30" s="1065"/>
      <c r="T30" s="1065"/>
      <c r="U30" s="1065"/>
      <c r="V30" s="1065"/>
      <c r="W30" s="1065"/>
      <c r="X30" s="1065"/>
      <c r="Y30" s="1065"/>
      <c r="Z30" s="1065"/>
      <c r="AA30" s="1065"/>
    </row>
  </sheetData>
  <mergeCells count="10">
    <mergeCell ref="A1:B1"/>
    <mergeCell ref="A2:L2"/>
    <mergeCell ref="A3:A4"/>
    <mergeCell ref="B3:B4"/>
    <mergeCell ref="C3:C4"/>
    <mergeCell ref="D3:D4"/>
    <mergeCell ref="E3:F3"/>
    <mergeCell ref="L3:L4"/>
    <mergeCell ref="G3:I3"/>
    <mergeCell ref="J3:K3"/>
  </mergeCells>
  <pageMargins left="0.7" right="0.7" top="0.34" bottom="0.34" header="0.3" footer="0.3"/>
  <pageSetup paperSize="9" scale="9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68"/>
  <sheetViews>
    <sheetView topLeftCell="A4" workbookViewId="0">
      <pane xSplit="33" ySplit="7" topLeftCell="AH191" activePane="bottomRight" state="frozen"/>
      <selection activeCell="A4" sqref="A4"/>
      <selection pane="topRight" activeCell="AH4" sqref="AH4"/>
      <selection pane="bottomLeft" activeCell="A11" sqref="A11"/>
      <selection pane="bottomRight" activeCell="AG243" sqref="AG243"/>
    </sheetView>
  </sheetViews>
  <sheetFormatPr defaultRowHeight="15" outlineLevelCol="1" x14ac:dyDescent="0.25"/>
  <cols>
    <col min="1" max="1" width="7.25" style="987" customWidth="1"/>
    <col min="2" max="2" width="66.625" style="988" customWidth="1" collapsed="1"/>
    <col min="3" max="3" width="16.5" style="988" hidden="1" customWidth="1" outlineLevel="1"/>
    <col min="4" max="4" width="7.375" style="819" hidden="1" customWidth="1" outlineLevel="1"/>
    <col min="5" max="5" width="14.75" style="819" hidden="1" customWidth="1" collapsed="1"/>
    <col min="6" max="6" width="7.25" style="820" hidden="1" customWidth="1"/>
    <col min="7" max="7" width="19.625" style="820" hidden="1" customWidth="1"/>
    <col min="8" max="8" width="8.75" style="820" hidden="1" customWidth="1"/>
    <col min="9" max="9" width="15" style="820" hidden="1" customWidth="1"/>
    <col min="10" max="10" width="12.125" style="821" hidden="1" customWidth="1"/>
    <col min="11" max="11" width="11.375" style="821" hidden="1" customWidth="1"/>
    <col min="12" max="12" width="12.5" style="821" hidden="1" customWidth="1"/>
    <col min="13" max="13" width="12.75" style="821" hidden="1" customWidth="1"/>
    <col min="14" max="14" width="11.875" style="821" hidden="1" customWidth="1"/>
    <col min="15" max="15" width="9.375" style="821" hidden="1" customWidth="1"/>
    <col min="16" max="16" width="12" style="821" hidden="1" customWidth="1"/>
    <col min="17" max="17" width="12.25" style="821" hidden="1" customWidth="1"/>
    <col min="18" max="18" width="9.625" style="821" hidden="1" customWidth="1"/>
    <col min="19" max="19" width="11.625" style="821" hidden="1" customWidth="1"/>
    <col min="20" max="20" width="12.625" style="821" hidden="1" customWidth="1"/>
    <col min="21" max="21" width="11.5" style="821" hidden="1" customWidth="1"/>
    <col min="22" max="22" width="9.25" style="821" hidden="1" customWidth="1"/>
    <col min="23" max="23" width="11.25" style="821" hidden="1" customWidth="1"/>
    <col min="24" max="25" width="8.875" style="822" hidden="1" customWidth="1" outlineLevel="1"/>
    <col min="26" max="26" width="9.875" style="822" hidden="1" customWidth="1" outlineLevel="1"/>
    <col min="27" max="27" width="8.625" style="822" hidden="1" customWidth="1" outlineLevel="1"/>
    <col min="28" max="28" width="12" style="822" hidden="1" customWidth="1" outlineLevel="1"/>
    <col min="29" max="29" width="8.375" style="822" hidden="1" customWidth="1" outlineLevel="1"/>
    <col min="30" max="30" width="8.625" style="822" hidden="1" customWidth="1" outlineLevel="1"/>
    <col min="31" max="31" width="8.125" style="822" hidden="1" customWidth="1" outlineLevel="1"/>
    <col min="32" max="32" width="14.5" style="821" hidden="1" customWidth="1" collapsed="1"/>
    <col min="33" max="33" width="13.125" style="823" customWidth="1"/>
    <col min="34" max="34" width="15.25" style="823" customWidth="1"/>
    <col min="35" max="35" width="16.75" style="823" hidden="1" customWidth="1" outlineLevel="1"/>
    <col min="36" max="36" width="17.625" style="823" hidden="1" customWidth="1"/>
    <col min="37" max="37" width="14.25" style="823" hidden="1" customWidth="1" outlineLevel="1"/>
    <col min="38" max="38" width="21.875" style="824" customWidth="1" collapsed="1"/>
    <col min="39" max="39" width="16.875" style="823" hidden="1" customWidth="1" outlineLevel="1"/>
    <col min="40" max="40" width="15.5" style="823" hidden="1" customWidth="1" outlineLevel="1"/>
    <col min="41" max="41" width="12" style="823" hidden="1" customWidth="1"/>
    <col min="42" max="42" width="8" style="823" hidden="1" customWidth="1"/>
    <col min="43" max="43" width="7.625" style="823" hidden="1" customWidth="1"/>
    <col min="44" max="44" width="7.125" style="823" hidden="1" customWidth="1"/>
    <col min="45" max="45" width="8.25" style="823" hidden="1" customWidth="1"/>
    <col min="46" max="46" width="12.125" style="823" customWidth="1"/>
    <col min="47" max="47" width="33.75" style="821" customWidth="1"/>
    <col min="48" max="48" width="4.375" style="821" customWidth="1"/>
    <col min="49" max="49" width="5.75" style="826" customWidth="1"/>
    <col min="50" max="50" width="15.75" style="827" bestFit="1" customWidth="1"/>
    <col min="51" max="51" width="13" style="827" bestFit="1" customWidth="1"/>
    <col min="52" max="52" width="9.125" style="827" bestFit="1" customWidth="1"/>
    <col min="53" max="227" width="9" style="827"/>
    <col min="228" max="228" width="4.5" style="827" customWidth="1"/>
    <col min="229" max="229" width="28.375" style="827" customWidth="1"/>
    <col min="230" max="232" width="9" style="827" customWidth="1"/>
    <col min="233" max="234" width="10.875" style="827" customWidth="1"/>
    <col min="235" max="235" width="9.875" style="827" customWidth="1"/>
    <col min="236" max="236" width="10.875" style="827" customWidth="1"/>
    <col min="237" max="237" width="9.875" style="827" customWidth="1"/>
    <col min="238" max="238" width="10.875" style="827" customWidth="1"/>
    <col min="239" max="239" width="9.875" style="827" customWidth="1"/>
    <col min="240" max="240" width="10.875" style="827" customWidth="1"/>
    <col min="241" max="241" width="9.875" style="827" customWidth="1"/>
    <col min="242" max="242" width="10.875" style="827" customWidth="1"/>
    <col min="243" max="243" width="9.875" style="827" customWidth="1"/>
    <col min="244" max="244" width="12.375" style="827" customWidth="1"/>
    <col min="245" max="245" width="9" style="827" customWidth="1"/>
    <col min="246" max="246" width="15" style="827" customWidth="1"/>
    <col min="247" max="247" width="10.5" style="827" customWidth="1"/>
    <col min="248" max="248" width="12.375" style="827" customWidth="1"/>
    <col min="249" max="249" width="9" style="827" customWidth="1"/>
    <col min="250" max="250" width="15" style="827" customWidth="1"/>
    <col min="251" max="251" width="10.5" style="827" customWidth="1"/>
    <col min="252" max="252" width="9.375" style="827" customWidth="1"/>
    <col min="253" max="255" width="8" style="827" customWidth="1"/>
    <col min="256" max="483" width="9" style="827"/>
    <col min="484" max="484" width="4.5" style="827" customWidth="1"/>
    <col min="485" max="485" width="28.375" style="827" customWidth="1"/>
    <col min="486" max="488" width="9" style="827" customWidth="1"/>
    <col min="489" max="490" width="10.875" style="827" customWidth="1"/>
    <col min="491" max="491" width="9.875" style="827" customWidth="1"/>
    <col min="492" max="492" width="10.875" style="827" customWidth="1"/>
    <col min="493" max="493" width="9.875" style="827" customWidth="1"/>
    <col min="494" max="494" width="10.875" style="827" customWidth="1"/>
    <col min="495" max="495" width="9.875" style="827" customWidth="1"/>
    <col min="496" max="496" width="10.875" style="827" customWidth="1"/>
    <col min="497" max="497" width="9.875" style="827" customWidth="1"/>
    <col min="498" max="498" width="10.875" style="827" customWidth="1"/>
    <col min="499" max="499" width="9.875" style="827" customWidth="1"/>
    <col min="500" max="500" width="12.375" style="827" customWidth="1"/>
    <col min="501" max="501" width="9" style="827" customWidth="1"/>
    <col min="502" max="502" width="15" style="827" customWidth="1"/>
    <col min="503" max="503" width="10.5" style="827" customWidth="1"/>
    <col min="504" max="504" width="12.375" style="827" customWidth="1"/>
    <col min="505" max="505" width="9" style="827" customWidth="1"/>
    <col min="506" max="506" width="15" style="827" customWidth="1"/>
    <col min="507" max="507" width="10.5" style="827" customWidth="1"/>
    <col min="508" max="508" width="9.375" style="827" customWidth="1"/>
    <col min="509" max="511" width="8" style="827" customWidth="1"/>
    <col min="512" max="739" width="9" style="827"/>
    <col min="740" max="740" width="4.5" style="827" customWidth="1"/>
    <col min="741" max="741" width="28.375" style="827" customWidth="1"/>
    <col min="742" max="744" width="9" style="827" customWidth="1"/>
    <col min="745" max="746" width="10.875" style="827" customWidth="1"/>
    <col min="747" max="747" width="9.875" style="827" customWidth="1"/>
    <col min="748" max="748" width="10.875" style="827" customWidth="1"/>
    <col min="749" max="749" width="9.875" style="827" customWidth="1"/>
    <col min="750" max="750" width="10.875" style="827" customWidth="1"/>
    <col min="751" max="751" width="9.875" style="827" customWidth="1"/>
    <col min="752" max="752" width="10.875" style="827" customWidth="1"/>
    <col min="753" max="753" width="9.875" style="827" customWidth="1"/>
    <col min="754" max="754" width="10.875" style="827" customWidth="1"/>
    <col min="755" max="755" width="9.875" style="827" customWidth="1"/>
    <col min="756" max="756" width="12.375" style="827" customWidth="1"/>
    <col min="757" max="757" width="9" style="827" customWidth="1"/>
    <col min="758" max="758" width="15" style="827" customWidth="1"/>
    <col min="759" max="759" width="10.5" style="827" customWidth="1"/>
    <col min="760" max="760" width="12.375" style="827" customWidth="1"/>
    <col min="761" max="761" width="9" style="827" customWidth="1"/>
    <col min="762" max="762" width="15" style="827" customWidth="1"/>
    <col min="763" max="763" width="10.5" style="827" customWidth="1"/>
    <col min="764" max="764" width="9.375" style="827" customWidth="1"/>
    <col min="765" max="767" width="8" style="827" customWidth="1"/>
    <col min="768" max="995" width="9" style="827"/>
    <col min="996" max="996" width="4.5" style="827" customWidth="1"/>
    <col min="997" max="997" width="28.375" style="827" customWidth="1"/>
    <col min="998" max="1000" width="9" style="827" customWidth="1"/>
    <col min="1001" max="1002" width="10.875" style="827" customWidth="1"/>
    <col min="1003" max="1003" width="9.875" style="827" customWidth="1"/>
    <col min="1004" max="1004" width="10.875" style="827" customWidth="1"/>
    <col min="1005" max="1005" width="9.875" style="827" customWidth="1"/>
    <col min="1006" max="1006" width="10.875" style="827" customWidth="1"/>
    <col min="1007" max="1007" width="9.875" style="827" customWidth="1"/>
    <col min="1008" max="1008" width="10.875" style="827" customWidth="1"/>
    <col min="1009" max="1009" width="9.875" style="827" customWidth="1"/>
    <col min="1010" max="1010" width="10.875" style="827" customWidth="1"/>
    <col min="1011" max="1011" width="9.875" style="827" customWidth="1"/>
    <col min="1012" max="1012" width="12.375" style="827" customWidth="1"/>
    <col min="1013" max="1013" width="9" style="827" customWidth="1"/>
    <col min="1014" max="1014" width="15" style="827" customWidth="1"/>
    <col min="1015" max="1015" width="10.5" style="827" customWidth="1"/>
    <col min="1016" max="1016" width="12.375" style="827" customWidth="1"/>
    <col min="1017" max="1017" width="9" style="827" customWidth="1"/>
    <col min="1018" max="1018" width="15" style="827" customWidth="1"/>
    <col min="1019" max="1019" width="10.5" style="827" customWidth="1"/>
    <col min="1020" max="1020" width="9.375" style="827" customWidth="1"/>
    <col min="1021" max="1023" width="8" style="827" customWidth="1"/>
    <col min="1024" max="1251" width="9" style="827"/>
    <col min="1252" max="1252" width="4.5" style="827" customWidth="1"/>
    <col min="1253" max="1253" width="28.375" style="827" customWidth="1"/>
    <col min="1254" max="1256" width="9" style="827" customWidth="1"/>
    <col min="1257" max="1258" width="10.875" style="827" customWidth="1"/>
    <col min="1259" max="1259" width="9.875" style="827" customWidth="1"/>
    <col min="1260" max="1260" width="10.875" style="827" customWidth="1"/>
    <col min="1261" max="1261" width="9.875" style="827" customWidth="1"/>
    <col min="1262" max="1262" width="10.875" style="827" customWidth="1"/>
    <col min="1263" max="1263" width="9.875" style="827" customWidth="1"/>
    <col min="1264" max="1264" width="10.875" style="827" customWidth="1"/>
    <col min="1265" max="1265" width="9.875" style="827" customWidth="1"/>
    <col min="1266" max="1266" width="10.875" style="827" customWidth="1"/>
    <col min="1267" max="1267" width="9.875" style="827" customWidth="1"/>
    <col min="1268" max="1268" width="12.375" style="827" customWidth="1"/>
    <col min="1269" max="1269" width="9" style="827" customWidth="1"/>
    <col min="1270" max="1270" width="15" style="827" customWidth="1"/>
    <col min="1271" max="1271" width="10.5" style="827" customWidth="1"/>
    <col min="1272" max="1272" width="12.375" style="827" customWidth="1"/>
    <col min="1273" max="1273" width="9" style="827" customWidth="1"/>
    <col min="1274" max="1274" width="15" style="827" customWidth="1"/>
    <col min="1275" max="1275" width="10.5" style="827" customWidth="1"/>
    <col min="1276" max="1276" width="9.375" style="827" customWidth="1"/>
    <col min="1277" max="1279" width="8" style="827" customWidth="1"/>
    <col min="1280" max="1507" width="9" style="827"/>
    <col min="1508" max="1508" width="4.5" style="827" customWidth="1"/>
    <col min="1509" max="1509" width="28.375" style="827" customWidth="1"/>
    <col min="1510" max="1512" width="9" style="827" customWidth="1"/>
    <col min="1513" max="1514" width="10.875" style="827" customWidth="1"/>
    <col min="1515" max="1515" width="9.875" style="827" customWidth="1"/>
    <col min="1516" max="1516" width="10.875" style="827" customWidth="1"/>
    <col min="1517" max="1517" width="9.875" style="827" customWidth="1"/>
    <col min="1518" max="1518" width="10.875" style="827" customWidth="1"/>
    <col min="1519" max="1519" width="9.875" style="827" customWidth="1"/>
    <col min="1520" max="1520" width="10.875" style="827" customWidth="1"/>
    <col min="1521" max="1521" width="9.875" style="827" customWidth="1"/>
    <col min="1522" max="1522" width="10.875" style="827" customWidth="1"/>
    <col min="1523" max="1523" width="9.875" style="827" customWidth="1"/>
    <col min="1524" max="1524" width="12.375" style="827" customWidth="1"/>
    <col min="1525" max="1525" width="9" style="827" customWidth="1"/>
    <col min="1526" max="1526" width="15" style="827" customWidth="1"/>
    <col min="1527" max="1527" width="10.5" style="827" customWidth="1"/>
    <col min="1528" max="1528" width="12.375" style="827" customWidth="1"/>
    <col min="1529" max="1529" width="9" style="827" customWidth="1"/>
    <col min="1530" max="1530" width="15" style="827" customWidth="1"/>
    <col min="1531" max="1531" width="10.5" style="827" customWidth="1"/>
    <col min="1532" max="1532" width="9.375" style="827" customWidth="1"/>
    <col min="1533" max="1535" width="8" style="827" customWidth="1"/>
    <col min="1536" max="1763" width="9" style="827"/>
    <col min="1764" max="1764" width="4.5" style="827" customWidth="1"/>
    <col min="1765" max="1765" width="28.375" style="827" customWidth="1"/>
    <col min="1766" max="1768" width="9" style="827" customWidth="1"/>
    <col min="1769" max="1770" width="10.875" style="827" customWidth="1"/>
    <col min="1771" max="1771" width="9.875" style="827" customWidth="1"/>
    <col min="1772" max="1772" width="10.875" style="827" customWidth="1"/>
    <col min="1773" max="1773" width="9.875" style="827" customWidth="1"/>
    <col min="1774" max="1774" width="10.875" style="827" customWidth="1"/>
    <col min="1775" max="1775" width="9.875" style="827" customWidth="1"/>
    <col min="1776" max="1776" width="10.875" style="827" customWidth="1"/>
    <col min="1777" max="1777" width="9.875" style="827" customWidth="1"/>
    <col min="1778" max="1778" width="10.875" style="827" customWidth="1"/>
    <col min="1779" max="1779" width="9.875" style="827" customWidth="1"/>
    <col min="1780" max="1780" width="12.375" style="827" customWidth="1"/>
    <col min="1781" max="1781" width="9" style="827" customWidth="1"/>
    <col min="1782" max="1782" width="15" style="827" customWidth="1"/>
    <col min="1783" max="1783" width="10.5" style="827" customWidth="1"/>
    <col min="1784" max="1784" width="12.375" style="827" customWidth="1"/>
    <col min="1785" max="1785" width="9" style="827" customWidth="1"/>
    <col min="1786" max="1786" width="15" style="827" customWidth="1"/>
    <col min="1787" max="1787" width="10.5" style="827" customWidth="1"/>
    <col min="1788" max="1788" width="9.375" style="827" customWidth="1"/>
    <col min="1789" max="1791" width="8" style="827" customWidth="1"/>
    <col min="1792" max="2019" width="9" style="827"/>
    <col min="2020" max="2020" width="4.5" style="827" customWidth="1"/>
    <col min="2021" max="2021" width="28.375" style="827" customWidth="1"/>
    <col min="2022" max="2024" width="9" style="827" customWidth="1"/>
    <col min="2025" max="2026" width="10.875" style="827" customWidth="1"/>
    <col min="2027" max="2027" width="9.875" style="827" customWidth="1"/>
    <col min="2028" max="2028" width="10.875" style="827" customWidth="1"/>
    <col min="2029" max="2029" width="9.875" style="827" customWidth="1"/>
    <col min="2030" max="2030" width="10.875" style="827" customWidth="1"/>
    <col min="2031" max="2031" width="9.875" style="827" customWidth="1"/>
    <col min="2032" max="2032" width="10.875" style="827" customWidth="1"/>
    <col min="2033" max="2033" width="9.875" style="827" customWidth="1"/>
    <col min="2034" max="2034" width="10.875" style="827" customWidth="1"/>
    <col min="2035" max="2035" width="9.875" style="827" customWidth="1"/>
    <col min="2036" max="2036" width="12.375" style="827" customWidth="1"/>
    <col min="2037" max="2037" width="9" style="827" customWidth="1"/>
    <col min="2038" max="2038" width="15" style="827" customWidth="1"/>
    <col min="2039" max="2039" width="10.5" style="827" customWidth="1"/>
    <col min="2040" max="2040" width="12.375" style="827" customWidth="1"/>
    <col min="2041" max="2041" width="9" style="827" customWidth="1"/>
    <col min="2042" max="2042" width="15" style="827" customWidth="1"/>
    <col min="2043" max="2043" width="10.5" style="827" customWidth="1"/>
    <col min="2044" max="2044" width="9.375" style="827" customWidth="1"/>
    <col min="2045" max="2047" width="8" style="827" customWidth="1"/>
    <col min="2048" max="2275" width="9" style="827"/>
    <col min="2276" max="2276" width="4.5" style="827" customWidth="1"/>
    <col min="2277" max="2277" width="28.375" style="827" customWidth="1"/>
    <col min="2278" max="2280" width="9" style="827" customWidth="1"/>
    <col min="2281" max="2282" width="10.875" style="827" customWidth="1"/>
    <col min="2283" max="2283" width="9.875" style="827" customWidth="1"/>
    <col min="2284" max="2284" width="10.875" style="827" customWidth="1"/>
    <col min="2285" max="2285" width="9.875" style="827" customWidth="1"/>
    <col min="2286" max="2286" width="10.875" style="827" customWidth="1"/>
    <col min="2287" max="2287" width="9.875" style="827" customWidth="1"/>
    <col min="2288" max="2288" width="10.875" style="827" customWidth="1"/>
    <col min="2289" max="2289" width="9.875" style="827" customWidth="1"/>
    <col min="2290" max="2290" width="10.875" style="827" customWidth="1"/>
    <col min="2291" max="2291" width="9.875" style="827" customWidth="1"/>
    <col min="2292" max="2292" width="12.375" style="827" customWidth="1"/>
    <col min="2293" max="2293" width="9" style="827" customWidth="1"/>
    <col min="2294" max="2294" width="15" style="827" customWidth="1"/>
    <col min="2295" max="2295" width="10.5" style="827" customWidth="1"/>
    <col min="2296" max="2296" width="12.375" style="827" customWidth="1"/>
    <col min="2297" max="2297" width="9" style="827" customWidth="1"/>
    <col min="2298" max="2298" width="15" style="827" customWidth="1"/>
    <col min="2299" max="2299" width="10.5" style="827" customWidth="1"/>
    <col min="2300" max="2300" width="9.375" style="827" customWidth="1"/>
    <col min="2301" max="2303" width="8" style="827" customWidth="1"/>
    <col min="2304" max="2531" width="9" style="827"/>
    <col min="2532" max="2532" width="4.5" style="827" customWidth="1"/>
    <col min="2533" max="2533" width="28.375" style="827" customWidth="1"/>
    <col min="2534" max="2536" width="9" style="827" customWidth="1"/>
    <col min="2537" max="2538" width="10.875" style="827" customWidth="1"/>
    <col min="2539" max="2539" width="9.875" style="827" customWidth="1"/>
    <col min="2540" max="2540" width="10.875" style="827" customWidth="1"/>
    <col min="2541" max="2541" width="9.875" style="827" customWidth="1"/>
    <col min="2542" max="2542" width="10.875" style="827" customWidth="1"/>
    <col min="2543" max="2543" width="9.875" style="827" customWidth="1"/>
    <col min="2544" max="2544" width="10.875" style="827" customWidth="1"/>
    <col min="2545" max="2545" width="9.875" style="827" customWidth="1"/>
    <col min="2546" max="2546" width="10.875" style="827" customWidth="1"/>
    <col min="2547" max="2547" width="9.875" style="827" customWidth="1"/>
    <col min="2548" max="2548" width="12.375" style="827" customWidth="1"/>
    <col min="2549" max="2549" width="9" style="827" customWidth="1"/>
    <col min="2550" max="2550" width="15" style="827" customWidth="1"/>
    <col min="2551" max="2551" width="10.5" style="827" customWidth="1"/>
    <col min="2552" max="2552" width="12.375" style="827" customWidth="1"/>
    <col min="2553" max="2553" width="9" style="827" customWidth="1"/>
    <col min="2554" max="2554" width="15" style="827" customWidth="1"/>
    <col min="2555" max="2555" width="10.5" style="827" customWidth="1"/>
    <col min="2556" max="2556" width="9.375" style="827" customWidth="1"/>
    <col min="2557" max="2559" width="8" style="827" customWidth="1"/>
    <col min="2560" max="2787" width="9" style="827"/>
    <col min="2788" max="2788" width="4.5" style="827" customWidth="1"/>
    <col min="2789" max="2789" width="28.375" style="827" customWidth="1"/>
    <col min="2790" max="2792" width="9" style="827" customWidth="1"/>
    <col min="2793" max="2794" width="10.875" style="827" customWidth="1"/>
    <col min="2795" max="2795" width="9.875" style="827" customWidth="1"/>
    <col min="2796" max="2796" width="10.875" style="827" customWidth="1"/>
    <col min="2797" max="2797" width="9.875" style="827" customWidth="1"/>
    <col min="2798" max="2798" width="10.875" style="827" customWidth="1"/>
    <col min="2799" max="2799" width="9.875" style="827" customWidth="1"/>
    <col min="2800" max="2800" width="10.875" style="827" customWidth="1"/>
    <col min="2801" max="2801" width="9.875" style="827" customWidth="1"/>
    <col min="2802" max="2802" width="10.875" style="827" customWidth="1"/>
    <col min="2803" max="2803" width="9.875" style="827" customWidth="1"/>
    <col min="2804" max="2804" width="12.375" style="827" customWidth="1"/>
    <col min="2805" max="2805" width="9" style="827" customWidth="1"/>
    <col min="2806" max="2806" width="15" style="827" customWidth="1"/>
    <col min="2807" max="2807" width="10.5" style="827" customWidth="1"/>
    <col min="2808" max="2808" width="12.375" style="827" customWidth="1"/>
    <col min="2809" max="2809" width="9" style="827" customWidth="1"/>
    <col min="2810" max="2810" width="15" style="827" customWidth="1"/>
    <col min="2811" max="2811" width="10.5" style="827" customWidth="1"/>
    <col min="2812" max="2812" width="9.375" style="827" customWidth="1"/>
    <col min="2813" max="2815" width="8" style="827" customWidth="1"/>
    <col min="2816" max="3043" width="9" style="827"/>
    <col min="3044" max="3044" width="4.5" style="827" customWidth="1"/>
    <col min="3045" max="3045" width="28.375" style="827" customWidth="1"/>
    <col min="3046" max="3048" width="9" style="827" customWidth="1"/>
    <col min="3049" max="3050" width="10.875" style="827" customWidth="1"/>
    <col min="3051" max="3051" width="9.875" style="827" customWidth="1"/>
    <col min="3052" max="3052" width="10.875" style="827" customWidth="1"/>
    <col min="3053" max="3053" width="9.875" style="827" customWidth="1"/>
    <col min="3054" max="3054" width="10.875" style="827" customWidth="1"/>
    <col min="3055" max="3055" width="9.875" style="827" customWidth="1"/>
    <col min="3056" max="3056" width="10.875" style="827" customWidth="1"/>
    <col min="3057" max="3057" width="9.875" style="827" customWidth="1"/>
    <col min="3058" max="3058" width="10.875" style="827" customWidth="1"/>
    <col min="3059" max="3059" width="9.875" style="827" customWidth="1"/>
    <col min="3060" max="3060" width="12.375" style="827" customWidth="1"/>
    <col min="3061" max="3061" width="9" style="827" customWidth="1"/>
    <col min="3062" max="3062" width="15" style="827" customWidth="1"/>
    <col min="3063" max="3063" width="10.5" style="827" customWidth="1"/>
    <col min="3064" max="3064" width="12.375" style="827" customWidth="1"/>
    <col min="3065" max="3065" width="9" style="827" customWidth="1"/>
    <col min="3066" max="3066" width="15" style="827" customWidth="1"/>
    <col min="3067" max="3067" width="10.5" style="827" customWidth="1"/>
    <col min="3068" max="3068" width="9.375" style="827" customWidth="1"/>
    <col min="3069" max="3071" width="8" style="827" customWidth="1"/>
    <col min="3072" max="3299" width="9" style="827"/>
    <col min="3300" max="3300" width="4.5" style="827" customWidth="1"/>
    <col min="3301" max="3301" width="28.375" style="827" customWidth="1"/>
    <col min="3302" max="3304" width="9" style="827" customWidth="1"/>
    <col min="3305" max="3306" width="10.875" style="827" customWidth="1"/>
    <col min="3307" max="3307" width="9.875" style="827" customWidth="1"/>
    <col min="3308" max="3308" width="10.875" style="827" customWidth="1"/>
    <col min="3309" max="3309" width="9.875" style="827" customWidth="1"/>
    <col min="3310" max="3310" width="10.875" style="827" customWidth="1"/>
    <col min="3311" max="3311" width="9.875" style="827" customWidth="1"/>
    <col min="3312" max="3312" width="10.875" style="827" customWidth="1"/>
    <col min="3313" max="3313" width="9.875" style="827" customWidth="1"/>
    <col min="3314" max="3314" width="10.875" style="827" customWidth="1"/>
    <col min="3315" max="3315" width="9.875" style="827" customWidth="1"/>
    <col min="3316" max="3316" width="12.375" style="827" customWidth="1"/>
    <col min="3317" max="3317" width="9" style="827" customWidth="1"/>
    <col min="3318" max="3318" width="15" style="827" customWidth="1"/>
    <col min="3319" max="3319" width="10.5" style="827" customWidth="1"/>
    <col min="3320" max="3320" width="12.375" style="827" customWidth="1"/>
    <col min="3321" max="3321" width="9" style="827" customWidth="1"/>
    <col min="3322" max="3322" width="15" style="827" customWidth="1"/>
    <col min="3323" max="3323" width="10.5" style="827" customWidth="1"/>
    <col min="3324" max="3324" width="9.375" style="827" customWidth="1"/>
    <col min="3325" max="3327" width="8" style="827" customWidth="1"/>
    <col min="3328" max="3555" width="9" style="827"/>
    <col min="3556" max="3556" width="4.5" style="827" customWidth="1"/>
    <col min="3557" max="3557" width="28.375" style="827" customWidth="1"/>
    <col min="3558" max="3560" width="9" style="827" customWidth="1"/>
    <col min="3561" max="3562" width="10.875" style="827" customWidth="1"/>
    <col min="3563" max="3563" width="9.875" style="827" customWidth="1"/>
    <col min="3564" max="3564" width="10.875" style="827" customWidth="1"/>
    <col min="3565" max="3565" width="9.875" style="827" customWidth="1"/>
    <col min="3566" max="3566" width="10.875" style="827" customWidth="1"/>
    <col min="3567" max="3567" width="9.875" style="827" customWidth="1"/>
    <col min="3568" max="3568" width="10.875" style="827" customWidth="1"/>
    <col min="3569" max="3569" width="9.875" style="827" customWidth="1"/>
    <col min="3570" max="3570" width="10.875" style="827" customWidth="1"/>
    <col min="3571" max="3571" width="9.875" style="827" customWidth="1"/>
    <col min="3572" max="3572" width="12.375" style="827" customWidth="1"/>
    <col min="3573" max="3573" width="9" style="827" customWidth="1"/>
    <col min="3574" max="3574" width="15" style="827" customWidth="1"/>
    <col min="3575" max="3575" width="10.5" style="827" customWidth="1"/>
    <col min="3576" max="3576" width="12.375" style="827" customWidth="1"/>
    <col min="3577" max="3577" width="9" style="827" customWidth="1"/>
    <col min="3578" max="3578" width="15" style="827" customWidth="1"/>
    <col min="3579" max="3579" width="10.5" style="827" customWidth="1"/>
    <col min="3580" max="3580" width="9.375" style="827" customWidth="1"/>
    <col min="3581" max="3583" width="8" style="827" customWidth="1"/>
    <col min="3584" max="3811" width="9" style="827"/>
    <col min="3812" max="3812" width="4.5" style="827" customWidth="1"/>
    <col min="3813" max="3813" width="28.375" style="827" customWidth="1"/>
    <col min="3814" max="3816" width="9" style="827" customWidth="1"/>
    <col min="3817" max="3818" width="10.875" style="827" customWidth="1"/>
    <col min="3819" max="3819" width="9.875" style="827" customWidth="1"/>
    <col min="3820" max="3820" width="10.875" style="827" customWidth="1"/>
    <col min="3821" max="3821" width="9.875" style="827" customWidth="1"/>
    <col min="3822" max="3822" width="10.875" style="827" customWidth="1"/>
    <col min="3823" max="3823" width="9.875" style="827" customWidth="1"/>
    <col min="3824" max="3824" width="10.875" style="827" customWidth="1"/>
    <col min="3825" max="3825" width="9.875" style="827" customWidth="1"/>
    <col min="3826" max="3826" width="10.875" style="827" customWidth="1"/>
    <col min="3827" max="3827" width="9.875" style="827" customWidth="1"/>
    <col min="3828" max="3828" width="12.375" style="827" customWidth="1"/>
    <col min="3829" max="3829" width="9" style="827" customWidth="1"/>
    <col min="3830" max="3830" width="15" style="827" customWidth="1"/>
    <col min="3831" max="3831" width="10.5" style="827" customWidth="1"/>
    <col min="3832" max="3832" width="12.375" style="827" customWidth="1"/>
    <col min="3833" max="3833" width="9" style="827" customWidth="1"/>
    <col min="3834" max="3834" width="15" style="827" customWidth="1"/>
    <col min="3835" max="3835" width="10.5" style="827" customWidth="1"/>
    <col min="3836" max="3836" width="9.375" style="827" customWidth="1"/>
    <col min="3837" max="3839" width="8" style="827" customWidth="1"/>
    <col min="3840" max="4067" width="9" style="827"/>
    <col min="4068" max="4068" width="4.5" style="827" customWidth="1"/>
    <col min="4069" max="4069" width="28.375" style="827" customWidth="1"/>
    <col min="4070" max="4072" width="9" style="827" customWidth="1"/>
    <col min="4073" max="4074" width="10.875" style="827" customWidth="1"/>
    <col min="4075" max="4075" width="9.875" style="827" customWidth="1"/>
    <col min="4076" max="4076" width="10.875" style="827" customWidth="1"/>
    <col min="4077" max="4077" width="9.875" style="827" customWidth="1"/>
    <col min="4078" max="4078" width="10.875" style="827" customWidth="1"/>
    <col min="4079" max="4079" width="9.875" style="827" customWidth="1"/>
    <col min="4080" max="4080" width="10.875" style="827" customWidth="1"/>
    <col min="4081" max="4081" width="9.875" style="827" customWidth="1"/>
    <col min="4082" max="4082" width="10.875" style="827" customWidth="1"/>
    <col min="4083" max="4083" width="9.875" style="827" customWidth="1"/>
    <col min="4084" max="4084" width="12.375" style="827" customWidth="1"/>
    <col min="4085" max="4085" width="9" style="827" customWidth="1"/>
    <col min="4086" max="4086" width="15" style="827" customWidth="1"/>
    <col min="4087" max="4087" width="10.5" style="827" customWidth="1"/>
    <col min="4088" max="4088" width="12.375" style="827" customWidth="1"/>
    <col min="4089" max="4089" width="9" style="827" customWidth="1"/>
    <col min="4090" max="4090" width="15" style="827" customWidth="1"/>
    <col min="4091" max="4091" width="10.5" style="827" customWidth="1"/>
    <col min="4092" max="4092" width="9.375" style="827" customWidth="1"/>
    <col min="4093" max="4095" width="8" style="827" customWidth="1"/>
    <col min="4096" max="4323" width="9" style="827"/>
    <col min="4324" max="4324" width="4.5" style="827" customWidth="1"/>
    <col min="4325" max="4325" width="28.375" style="827" customWidth="1"/>
    <col min="4326" max="4328" width="9" style="827" customWidth="1"/>
    <col min="4329" max="4330" width="10.875" style="827" customWidth="1"/>
    <col min="4331" max="4331" width="9.875" style="827" customWidth="1"/>
    <col min="4332" max="4332" width="10.875" style="827" customWidth="1"/>
    <col min="4333" max="4333" width="9.875" style="827" customWidth="1"/>
    <col min="4334" max="4334" width="10.875" style="827" customWidth="1"/>
    <col min="4335" max="4335" width="9.875" style="827" customWidth="1"/>
    <col min="4336" max="4336" width="10.875" style="827" customWidth="1"/>
    <col min="4337" max="4337" width="9.875" style="827" customWidth="1"/>
    <col min="4338" max="4338" width="10.875" style="827" customWidth="1"/>
    <col min="4339" max="4339" width="9.875" style="827" customWidth="1"/>
    <col min="4340" max="4340" width="12.375" style="827" customWidth="1"/>
    <col min="4341" max="4341" width="9" style="827" customWidth="1"/>
    <col min="4342" max="4342" width="15" style="827" customWidth="1"/>
    <col min="4343" max="4343" width="10.5" style="827" customWidth="1"/>
    <col min="4344" max="4344" width="12.375" style="827" customWidth="1"/>
    <col min="4345" max="4345" width="9" style="827" customWidth="1"/>
    <col min="4346" max="4346" width="15" style="827" customWidth="1"/>
    <col min="4347" max="4347" width="10.5" style="827" customWidth="1"/>
    <col min="4348" max="4348" width="9.375" style="827" customWidth="1"/>
    <col min="4349" max="4351" width="8" style="827" customWidth="1"/>
    <col min="4352" max="4579" width="9" style="827"/>
    <col min="4580" max="4580" width="4.5" style="827" customWidth="1"/>
    <col min="4581" max="4581" width="28.375" style="827" customWidth="1"/>
    <col min="4582" max="4584" width="9" style="827" customWidth="1"/>
    <col min="4585" max="4586" width="10.875" style="827" customWidth="1"/>
    <col min="4587" max="4587" width="9.875" style="827" customWidth="1"/>
    <col min="4588" max="4588" width="10.875" style="827" customWidth="1"/>
    <col min="4589" max="4589" width="9.875" style="827" customWidth="1"/>
    <col min="4590" max="4590" width="10.875" style="827" customWidth="1"/>
    <col min="4591" max="4591" width="9.875" style="827" customWidth="1"/>
    <col min="4592" max="4592" width="10.875" style="827" customWidth="1"/>
    <col min="4593" max="4593" width="9.875" style="827" customWidth="1"/>
    <col min="4594" max="4594" width="10.875" style="827" customWidth="1"/>
    <col min="4595" max="4595" width="9.875" style="827" customWidth="1"/>
    <col min="4596" max="4596" width="12.375" style="827" customWidth="1"/>
    <col min="4597" max="4597" width="9" style="827" customWidth="1"/>
    <col min="4598" max="4598" width="15" style="827" customWidth="1"/>
    <col min="4599" max="4599" width="10.5" style="827" customWidth="1"/>
    <col min="4600" max="4600" width="12.375" style="827" customWidth="1"/>
    <col min="4601" max="4601" width="9" style="827" customWidth="1"/>
    <col min="4602" max="4602" width="15" style="827" customWidth="1"/>
    <col min="4603" max="4603" width="10.5" style="827" customWidth="1"/>
    <col min="4604" max="4604" width="9.375" style="827" customWidth="1"/>
    <col min="4605" max="4607" width="8" style="827" customWidth="1"/>
    <col min="4608" max="4835" width="9" style="827"/>
    <col min="4836" max="4836" width="4.5" style="827" customWidth="1"/>
    <col min="4837" max="4837" width="28.375" style="827" customWidth="1"/>
    <col min="4838" max="4840" width="9" style="827" customWidth="1"/>
    <col min="4841" max="4842" width="10.875" style="827" customWidth="1"/>
    <col min="4843" max="4843" width="9.875" style="827" customWidth="1"/>
    <col min="4844" max="4844" width="10.875" style="827" customWidth="1"/>
    <col min="4845" max="4845" width="9.875" style="827" customWidth="1"/>
    <col min="4846" max="4846" width="10.875" style="827" customWidth="1"/>
    <col min="4847" max="4847" width="9.875" style="827" customWidth="1"/>
    <col min="4848" max="4848" width="10.875" style="827" customWidth="1"/>
    <col min="4849" max="4849" width="9.875" style="827" customWidth="1"/>
    <col min="4850" max="4850" width="10.875" style="827" customWidth="1"/>
    <col min="4851" max="4851" width="9.875" style="827" customWidth="1"/>
    <col min="4852" max="4852" width="12.375" style="827" customWidth="1"/>
    <col min="4853" max="4853" width="9" style="827" customWidth="1"/>
    <col min="4854" max="4854" width="15" style="827" customWidth="1"/>
    <col min="4855" max="4855" width="10.5" style="827" customWidth="1"/>
    <col min="4856" max="4856" width="12.375" style="827" customWidth="1"/>
    <col min="4857" max="4857" width="9" style="827" customWidth="1"/>
    <col min="4858" max="4858" width="15" style="827" customWidth="1"/>
    <col min="4859" max="4859" width="10.5" style="827" customWidth="1"/>
    <col min="4860" max="4860" width="9.375" style="827" customWidth="1"/>
    <col min="4861" max="4863" width="8" style="827" customWidth="1"/>
    <col min="4864" max="5091" width="9" style="827"/>
    <col min="5092" max="5092" width="4.5" style="827" customWidth="1"/>
    <col min="5093" max="5093" width="28.375" style="827" customWidth="1"/>
    <col min="5094" max="5096" width="9" style="827" customWidth="1"/>
    <col min="5097" max="5098" width="10.875" style="827" customWidth="1"/>
    <col min="5099" max="5099" width="9.875" style="827" customWidth="1"/>
    <col min="5100" max="5100" width="10.875" style="827" customWidth="1"/>
    <col min="5101" max="5101" width="9.875" style="827" customWidth="1"/>
    <col min="5102" max="5102" width="10.875" style="827" customWidth="1"/>
    <col min="5103" max="5103" width="9.875" style="827" customWidth="1"/>
    <col min="5104" max="5104" width="10.875" style="827" customWidth="1"/>
    <col min="5105" max="5105" width="9.875" style="827" customWidth="1"/>
    <col min="5106" max="5106" width="10.875" style="827" customWidth="1"/>
    <col min="5107" max="5107" width="9.875" style="827" customWidth="1"/>
    <col min="5108" max="5108" width="12.375" style="827" customWidth="1"/>
    <col min="5109" max="5109" width="9" style="827" customWidth="1"/>
    <col min="5110" max="5110" width="15" style="827" customWidth="1"/>
    <col min="5111" max="5111" width="10.5" style="827" customWidth="1"/>
    <col min="5112" max="5112" width="12.375" style="827" customWidth="1"/>
    <col min="5113" max="5113" width="9" style="827" customWidth="1"/>
    <col min="5114" max="5114" width="15" style="827" customWidth="1"/>
    <col min="5115" max="5115" width="10.5" style="827" customWidth="1"/>
    <col min="5116" max="5116" width="9.375" style="827" customWidth="1"/>
    <col min="5117" max="5119" width="8" style="827" customWidth="1"/>
    <col min="5120" max="5347" width="9" style="827"/>
    <col min="5348" max="5348" width="4.5" style="827" customWidth="1"/>
    <col min="5349" max="5349" width="28.375" style="827" customWidth="1"/>
    <col min="5350" max="5352" width="9" style="827" customWidth="1"/>
    <col min="5353" max="5354" width="10.875" style="827" customWidth="1"/>
    <col min="5355" max="5355" width="9.875" style="827" customWidth="1"/>
    <col min="5356" max="5356" width="10.875" style="827" customWidth="1"/>
    <col min="5357" max="5357" width="9.875" style="827" customWidth="1"/>
    <col min="5358" max="5358" width="10.875" style="827" customWidth="1"/>
    <col min="5359" max="5359" width="9.875" style="827" customWidth="1"/>
    <col min="5360" max="5360" width="10.875" style="827" customWidth="1"/>
    <col min="5361" max="5361" width="9.875" style="827" customWidth="1"/>
    <col min="5362" max="5362" width="10.875" style="827" customWidth="1"/>
    <col min="5363" max="5363" width="9.875" style="827" customWidth="1"/>
    <col min="5364" max="5364" width="12.375" style="827" customWidth="1"/>
    <col min="5365" max="5365" width="9" style="827" customWidth="1"/>
    <col min="5366" max="5366" width="15" style="827" customWidth="1"/>
    <col min="5367" max="5367" width="10.5" style="827" customWidth="1"/>
    <col min="5368" max="5368" width="12.375" style="827" customWidth="1"/>
    <col min="5369" max="5369" width="9" style="827" customWidth="1"/>
    <col min="5370" max="5370" width="15" style="827" customWidth="1"/>
    <col min="5371" max="5371" width="10.5" style="827" customWidth="1"/>
    <col min="5372" max="5372" width="9.375" style="827" customWidth="1"/>
    <col min="5373" max="5375" width="8" style="827" customWidth="1"/>
    <col min="5376" max="5603" width="9" style="827"/>
    <col min="5604" max="5604" width="4.5" style="827" customWidth="1"/>
    <col min="5605" max="5605" width="28.375" style="827" customWidth="1"/>
    <col min="5606" max="5608" width="9" style="827" customWidth="1"/>
    <col min="5609" max="5610" width="10.875" style="827" customWidth="1"/>
    <col min="5611" max="5611" width="9.875" style="827" customWidth="1"/>
    <col min="5612" max="5612" width="10.875" style="827" customWidth="1"/>
    <col min="5613" max="5613" width="9.875" style="827" customWidth="1"/>
    <col min="5614" max="5614" width="10.875" style="827" customWidth="1"/>
    <col min="5615" max="5615" width="9.875" style="827" customWidth="1"/>
    <col min="5616" max="5616" width="10.875" style="827" customWidth="1"/>
    <col min="5617" max="5617" width="9.875" style="827" customWidth="1"/>
    <col min="5618" max="5618" width="10.875" style="827" customWidth="1"/>
    <col min="5619" max="5619" width="9.875" style="827" customWidth="1"/>
    <col min="5620" max="5620" width="12.375" style="827" customWidth="1"/>
    <col min="5621" max="5621" width="9" style="827" customWidth="1"/>
    <col min="5622" max="5622" width="15" style="827" customWidth="1"/>
    <col min="5623" max="5623" width="10.5" style="827" customWidth="1"/>
    <col min="5624" max="5624" width="12.375" style="827" customWidth="1"/>
    <col min="5625" max="5625" width="9" style="827" customWidth="1"/>
    <col min="5626" max="5626" width="15" style="827" customWidth="1"/>
    <col min="5627" max="5627" width="10.5" style="827" customWidth="1"/>
    <col min="5628" max="5628" width="9.375" style="827" customWidth="1"/>
    <col min="5629" max="5631" width="8" style="827" customWidth="1"/>
    <col min="5632" max="5859" width="9" style="827"/>
    <col min="5860" max="5860" width="4.5" style="827" customWidth="1"/>
    <col min="5861" max="5861" width="28.375" style="827" customWidth="1"/>
    <col min="5862" max="5864" width="9" style="827" customWidth="1"/>
    <col min="5865" max="5866" width="10.875" style="827" customWidth="1"/>
    <col min="5867" max="5867" width="9.875" style="827" customWidth="1"/>
    <col min="5868" max="5868" width="10.875" style="827" customWidth="1"/>
    <col min="5869" max="5869" width="9.875" style="827" customWidth="1"/>
    <col min="5870" max="5870" width="10.875" style="827" customWidth="1"/>
    <col min="5871" max="5871" width="9.875" style="827" customWidth="1"/>
    <col min="5872" max="5872" width="10.875" style="827" customWidth="1"/>
    <col min="5873" max="5873" width="9.875" style="827" customWidth="1"/>
    <col min="5874" max="5874" width="10.875" style="827" customWidth="1"/>
    <col min="5875" max="5875" width="9.875" style="827" customWidth="1"/>
    <col min="5876" max="5876" width="12.375" style="827" customWidth="1"/>
    <col min="5877" max="5877" width="9" style="827" customWidth="1"/>
    <col min="5878" max="5878" width="15" style="827" customWidth="1"/>
    <col min="5879" max="5879" width="10.5" style="827" customWidth="1"/>
    <col min="5880" max="5880" width="12.375" style="827" customWidth="1"/>
    <col min="5881" max="5881" width="9" style="827" customWidth="1"/>
    <col min="5882" max="5882" width="15" style="827" customWidth="1"/>
    <col min="5883" max="5883" width="10.5" style="827" customWidth="1"/>
    <col min="5884" max="5884" width="9.375" style="827" customWidth="1"/>
    <col min="5885" max="5887" width="8" style="827" customWidth="1"/>
    <col min="5888" max="6115" width="9" style="827"/>
    <col min="6116" max="6116" width="4.5" style="827" customWidth="1"/>
    <col min="6117" max="6117" width="28.375" style="827" customWidth="1"/>
    <col min="6118" max="6120" width="9" style="827" customWidth="1"/>
    <col min="6121" max="6122" width="10.875" style="827" customWidth="1"/>
    <col min="6123" max="6123" width="9.875" style="827" customWidth="1"/>
    <col min="6124" max="6124" width="10.875" style="827" customWidth="1"/>
    <col min="6125" max="6125" width="9.875" style="827" customWidth="1"/>
    <col min="6126" max="6126" width="10.875" style="827" customWidth="1"/>
    <col min="6127" max="6127" width="9.875" style="827" customWidth="1"/>
    <col min="6128" max="6128" width="10.875" style="827" customWidth="1"/>
    <col min="6129" max="6129" width="9.875" style="827" customWidth="1"/>
    <col min="6130" max="6130" width="10.875" style="827" customWidth="1"/>
    <col min="6131" max="6131" width="9.875" style="827" customWidth="1"/>
    <col min="6132" max="6132" width="12.375" style="827" customWidth="1"/>
    <col min="6133" max="6133" width="9" style="827" customWidth="1"/>
    <col min="6134" max="6134" width="15" style="827" customWidth="1"/>
    <col min="6135" max="6135" width="10.5" style="827" customWidth="1"/>
    <col min="6136" max="6136" width="12.375" style="827" customWidth="1"/>
    <col min="6137" max="6137" width="9" style="827" customWidth="1"/>
    <col min="6138" max="6138" width="15" style="827" customWidth="1"/>
    <col min="6139" max="6139" width="10.5" style="827" customWidth="1"/>
    <col min="6140" max="6140" width="9.375" style="827" customWidth="1"/>
    <col min="6141" max="6143" width="8" style="827" customWidth="1"/>
    <col min="6144" max="6371" width="9" style="827"/>
    <col min="6372" max="6372" width="4.5" style="827" customWidth="1"/>
    <col min="6373" max="6373" width="28.375" style="827" customWidth="1"/>
    <col min="6374" max="6376" width="9" style="827" customWidth="1"/>
    <col min="6377" max="6378" width="10.875" style="827" customWidth="1"/>
    <col min="6379" max="6379" width="9.875" style="827" customWidth="1"/>
    <col min="6380" max="6380" width="10.875" style="827" customWidth="1"/>
    <col min="6381" max="6381" width="9.875" style="827" customWidth="1"/>
    <col min="6382" max="6382" width="10.875" style="827" customWidth="1"/>
    <col min="6383" max="6383" width="9.875" style="827" customWidth="1"/>
    <col min="6384" max="6384" width="10.875" style="827" customWidth="1"/>
    <col min="6385" max="6385" width="9.875" style="827" customWidth="1"/>
    <col min="6386" max="6386" width="10.875" style="827" customWidth="1"/>
    <col min="6387" max="6387" width="9.875" style="827" customWidth="1"/>
    <col min="6388" max="6388" width="12.375" style="827" customWidth="1"/>
    <col min="6389" max="6389" width="9" style="827" customWidth="1"/>
    <col min="6390" max="6390" width="15" style="827" customWidth="1"/>
    <col min="6391" max="6391" width="10.5" style="827" customWidth="1"/>
    <col min="6392" max="6392" width="12.375" style="827" customWidth="1"/>
    <col min="6393" max="6393" width="9" style="827" customWidth="1"/>
    <col min="6394" max="6394" width="15" style="827" customWidth="1"/>
    <col min="6395" max="6395" width="10.5" style="827" customWidth="1"/>
    <col min="6396" max="6396" width="9.375" style="827" customWidth="1"/>
    <col min="6397" max="6399" width="8" style="827" customWidth="1"/>
    <col min="6400" max="6627" width="9" style="827"/>
    <col min="6628" max="6628" width="4.5" style="827" customWidth="1"/>
    <col min="6629" max="6629" width="28.375" style="827" customWidth="1"/>
    <col min="6630" max="6632" width="9" style="827" customWidth="1"/>
    <col min="6633" max="6634" width="10.875" style="827" customWidth="1"/>
    <col min="6635" max="6635" width="9.875" style="827" customWidth="1"/>
    <col min="6636" max="6636" width="10.875" style="827" customWidth="1"/>
    <col min="6637" max="6637" width="9.875" style="827" customWidth="1"/>
    <col min="6638" max="6638" width="10.875" style="827" customWidth="1"/>
    <col min="6639" max="6639" width="9.875" style="827" customWidth="1"/>
    <col min="6640" max="6640" width="10.875" style="827" customWidth="1"/>
    <col min="6641" max="6641" width="9.875" style="827" customWidth="1"/>
    <col min="6642" max="6642" width="10.875" style="827" customWidth="1"/>
    <col min="6643" max="6643" width="9.875" style="827" customWidth="1"/>
    <col min="6644" max="6644" width="12.375" style="827" customWidth="1"/>
    <col min="6645" max="6645" width="9" style="827" customWidth="1"/>
    <col min="6646" max="6646" width="15" style="827" customWidth="1"/>
    <col min="6647" max="6647" width="10.5" style="827" customWidth="1"/>
    <col min="6648" max="6648" width="12.375" style="827" customWidth="1"/>
    <col min="6649" max="6649" width="9" style="827" customWidth="1"/>
    <col min="6650" max="6650" width="15" style="827" customWidth="1"/>
    <col min="6651" max="6651" width="10.5" style="827" customWidth="1"/>
    <col min="6652" max="6652" width="9.375" style="827" customWidth="1"/>
    <col min="6653" max="6655" width="8" style="827" customWidth="1"/>
    <col min="6656" max="6883" width="9" style="827"/>
    <col min="6884" max="6884" width="4.5" style="827" customWidth="1"/>
    <col min="6885" max="6885" width="28.375" style="827" customWidth="1"/>
    <col min="6886" max="6888" width="9" style="827" customWidth="1"/>
    <col min="6889" max="6890" width="10.875" style="827" customWidth="1"/>
    <col min="6891" max="6891" width="9.875" style="827" customWidth="1"/>
    <col min="6892" max="6892" width="10.875" style="827" customWidth="1"/>
    <col min="6893" max="6893" width="9.875" style="827" customWidth="1"/>
    <col min="6894" max="6894" width="10.875" style="827" customWidth="1"/>
    <col min="6895" max="6895" width="9.875" style="827" customWidth="1"/>
    <col min="6896" max="6896" width="10.875" style="827" customWidth="1"/>
    <col min="6897" max="6897" width="9.875" style="827" customWidth="1"/>
    <col min="6898" max="6898" width="10.875" style="827" customWidth="1"/>
    <col min="6899" max="6899" width="9.875" style="827" customWidth="1"/>
    <col min="6900" max="6900" width="12.375" style="827" customWidth="1"/>
    <col min="6901" max="6901" width="9" style="827" customWidth="1"/>
    <col min="6902" max="6902" width="15" style="827" customWidth="1"/>
    <col min="6903" max="6903" width="10.5" style="827" customWidth="1"/>
    <col min="6904" max="6904" width="12.375" style="827" customWidth="1"/>
    <col min="6905" max="6905" width="9" style="827" customWidth="1"/>
    <col min="6906" max="6906" width="15" style="827" customWidth="1"/>
    <col min="6907" max="6907" width="10.5" style="827" customWidth="1"/>
    <col min="6908" max="6908" width="9.375" style="827" customWidth="1"/>
    <col min="6909" max="6911" width="8" style="827" customWidth="1"/>
    <col min="6912" max="7139" width="9" style="827"/>
    <col min="7140" max="7140" width="4.5" style="827" customWidth="1"/>
    <col min="7141" max="7141" width="28.375" style="827" customWidth="1"/>
    <col min="7142" max="7144" width="9" style="827" customWidth="1"/>
    <col min="7145" max="7146" width="10.875" style="827" customWidth="1"/>
    <col min="7147" max="7147" width="9.875" style="827" customWidth="1"/>
    <col min="7148" max="7148" width="10.875" style="827" customWidth="1"/>
    <col min="7149" max="7149" width="9.875" style="827" customWidth="1"/>
    <col min="7150" max="7150" width="10.875" style="827" customWidth="1"/>
    <col min="7151" max="7151" width="9.875" style="827" customWidth="1"/>
    <col min="7152" max="7152" width="10.875" style="827" customWidth="1"/>
    <col min="7153" max="7153" width="9.875" style="827" customWidth="1"/>
    <col min="7154" max="7154" width="10.875" style="827" customWidth="1"/>
    <col min="7155" max="7155" width="9.875" style="827" customWidth="1"/>
    <col min="7156" max="7156" width="12.375" style="827" customWidth="1"/>
    <col min="7157" max="7157" width="9" style="827" customWidth="1"/>
    <col min="7158" max="7158" width="15" style="827" customWidth="1"/>
    <col min="7159" max="7159" width="10.5" style="827" customWidth="1"/>
    <col min="7160" max="7160" width="12.375" style="827" customWidth="1"/>
    <col min="7161" max="7161" width="9" style="827" customWidth="1"/>
    <col min="7162" max="7162" width="15" style="827" customWidth="1"/>
    <col min="7163" max="7163" width="10.5" style="827" customWidth="1"/>
    <col min="7164" max="7164" width="9.375" style="827" customWidth="1"/>
    <col min="7165" max="7167" width="8" style="827" customWidth="1"/>
    <col min="7168" max="7395" width="9" style="827"/>
    <col min="7396" max="7396" width="4.5" style="827" customWidth="1"/>
    <col min="7397" max="7397" width="28.375" style="827" customWidth="1"/>
    <col min="7398" max="7400" width="9" style="827" customWidth="1"/>
    <col min="7401" max="7402" width="10.875" style="827" customWidth="1"/>
    <col min="7403" max="7403" width="9.875" style="827" customWidth="1"/>
    <col min="7404" max="7404" width="10.875" style="827" customWidth="1"/>
    <col min="7405" max="7405" width="9.875" style="827" customWidth="1"/>
    <col min="7406" max="7406" width="10.875" style="827" customWidth="1"/>
    <col min="7407" max="7407" width="9.875" style="827" customWidth="1"/>
    <col min="7408" max="7408" width="10.875" style="827" customWidth="1"/>
    <col min="7409" max="7409" width="9.875" style="827" customWidth="1"/>
    <col min="7410" max="7410" width="10.875" style="827" customWidth="1"/>
    <col min="7411" max="7411" width="9.875" style="827" customWidth="1"/>
    <col min="7412" max="7412" width="12.375" style="827" customWidth="1"/>
    <col min="7413" max="7413" width="9" style="827" customWidth="1"/>
    <col min="7414" max="7414" width="15" style="827" customWidth="1"/>
    <col min="7415" max="7415" width="10.5" style="827" customWidth="1"/>
    <col min="7416" max="7416" width="12.375" style="827" customWidth="1"/>
    <col min="7417" max="7417" width="9" style="827" customWidth="1"/>
    <col min="7418" max="7418" width="15" style="827" customWidth="1"/>
    <col min="7419" max="7419" width="10.5" style="827" customWidth="1"/>
    <col min="7420" max="7420" width="9.375" style="827" customWidth="1"/>
    <col min="7421" max="7423" width="8" style="827" customWidth="1"/>
    <col min="7424" max="7651" width="9" style="827"/>
    <col min="7652" max="7652" width="4.5" style="827" customWidth="1"/>
    <col min="7653" max="7653" width="28.375" style="827" customWidth="1"/>
    <col min="7654" max="7656" width="9" style="827" customWidth="1"/>
    <col min="7657" max="7658" width="10.875" style="827" customWidth="1"/>
    <col min="7659" max="7659" width="9.875" style="827" customWidth="1"/>
    <col min="7660" max="7660" width="10.875" style="827" customWidth="1"/>
    <col min="7661" max="7661" width="9.875" style="827" customWidth="1"/>
    <col min="7662" max="7662" width="10.875" style="827" customWidth="1"/>
    <col min="7663" max="7663" width="9.875" style="827" customWidth="1"/>
    <col min="7664" max="7664" width="10.875" style="827" customWidth="1"/>
    <col min="7665" max="7665" width="9.875" style="827" customWidth="1"/>
    <col min="7666" max="7666" width="10.875" style="827" customWidth="1"/>
    <col min="7667" max="7667" width="9.875" style="827" customWidth="1"/>
    <col min="7668" max="7668" width="12.375" style="827" customWidth="1"/>
    <col min="7669" max="7669" width="9" style="827" customWidth="1"/>
    <col min="7670" max="7670" width="15" style="827" customWidth="1"/>
    <col min="7671" max="7671" width="10.5" style="827" customWidth="1"/>
    <col min="7672" max="7672" width="12.375" style="827" customWidth="1"/>
    <col min="7673" max="7673" width="9" style="827" customWidth="1"/>
    <col min="7674" max="7674" width="15" style="827" customWidth="1"/>
    <col min="7675" max="7675" width="10.5" style="827" customWidth="1"/>
    <col min="7676" max="7676" width="9.375" style="827" customWidth="1"/>
    <col min="7677" max="7679" width="8" style="827" customWidth="1"/>
    <col min="7680" max="7907" width="9" style="827"/>
    <col min="7908" max="7908" width="4.5" style="827" customWidth="1"/>
    <col min="7909" max="7909" width="28.375" style="827" customWidth="1"/>
    <col min="7910" max="7912" width="9" style="827" customWidth="1"/>
    <col min="7913" max="7914" width="10.875" style="827" customWidth="1"/>
    <col min="7915" max="7915" width="9.875" style="827" customWidth="1"/>
    <col min="7916" max="7916" width="10.875" style="827" customWidth="1"/>
    <col min="7917" max="7917" width="9.875" style="827" customWidth="1"/>
    <col min="7918" max="7918" width="10.875" style="827" customWidth="1"/>
    <col min="7919" max="7919" width="9.875" style="827" customWidth="1"/>
    <col min="7920" max="7920" width="10.875" style="827" customWidth="1"/>
    <col min="7921" max="7921" width="9.875" style="827" customWidth="1"/>
    <col min="7922" max="7922" width="10.875" style="827" customWidth="1"/>
    <col min="7923" max="7923" width="9.875" style="827" customWidth="1"/>
    <col min="7924" max="7924" width="12.375" style="827" customWidth="1"/>
    <col min="7925" max="7925" width="9" style="827" customWidth="1"/>
    <col min="7926" max="7926" width="15" style="827" customWidth="1"/>
    <col min="7927" max="7927" width="10.5" style="827" customWidth="1"/>
    <col min="7928" max="7928" width="12.375" style="827" customWidth="1"/>
    <col min="7929" max="7929" width="9" style="827" customWidth="1"/>
    <col min="7930" max="7930" width="15" style="827" customWidth="1"/>
    <col min="7931" max="7931" width="10.5" style="827" customWidth="1"/>
    <col min="7932" max="7932" width="9.375" style="827" customWidth="1"/>
    <col min="7933" max="7935" width="8" style="827" customWidth="1"/>
    <col min="7936" max="8163" width="9" style="827"/>
    <col min="8164" max="8164" width="4.5" style="827" customWidth="1"/>
    <col min="8165" max="8165" width="28.375" style="827" customWidth="1"/>
    <col min="8166" max="8168" width="9" style="827" customWidth="1"/>
    <col min="8169" max="8170" width="10.875" style="827" customWidth="1"/>
    <col min="8171" max="8171" width="9.875" style="827" customWidth="1"/>
    <col min="8172" max="8172" width="10.875" style="827" customWidth="1"/>
    <col min="8173" max="8173" width="9.875" style="827" customWidth="1"/>
    <col min="8174" max="8174" width="10.875" style="827" customWidth="1"/>
    <col min="8175" max="8175" width="9.875" style="827" customWidth="1"/>
    <col min="8176" max="8176" width="10.875" style="827" customWidth="1"/>
    <col min="8177" max="8177" width="9.875" style="827" customWidth="1"/>
    <col min="8178" max="8178" width="10.875" style="827" customWidth="1"/>
    <col min="8179" max="8179" width="9.875" style="827" customWidth="1"/>
    <col min="8180" max="8180" width="12.375" style="827" customWidth="1"/>
    <col min="8181" max="8181" width="9" style="827" customWidth="1"/>
    <col min="8182" max="8182" width="15" style="827" customWidth="1"/>
    <col min="8183" max="8183" width="10.5" style="827" customWidth="1"/>
    <col min="8184" max="8184" width="12.375" style="827" customWidth="1"/>
    <col min="8185" max="8185" width="9" style="827" customWidth="1"/>
    <col min="8186" max="8186" width="15" style="827" customWidth="1"/>
    <col min="8187" max="8187" width="10.5" style="827" customWidth="1"/>
    <col min="8188" max="8188" width="9.375" style="827" customWidth="1"/>
    <col min="8189" max="8191" width="8" style="827" customWidth="1"/>
    <col min="8192" max="8419" width="9" style="827"/>
    <col min="8420" max="8420" width="4.5" style="827" customWidth="1"/>
    <col min="8421" max="8421" width="28.375" style="827" customWidth="1"/>
    <col min="8422" max="8424" width="9" style="827" customWidth="1"/>
    <col min="8425" max="8426" width="10.875" style="827" customWidth="1"/>
    <col min="8427" max="8427" width="9.875" style="827" customWidth="1"/>
    <col min="8428" max="8428" width="10.875" style="827" customWidth="1"/>
    <col min="8429" max="8429" width="9.875" style="827" customWidth="1"/>
    <col min="8430" max="8430" width="10.875" style="827" customWidth="1"/>
    <col min="8431" max="8431" width="9.875" style="827" customWidth="1"/>
    <col min="8432" max="8432" width="10.875" style="827" customWidth="1"/>
    <col min="8433" max="8433" width="9.875" style="827" customWidth="1"/>
    <col min="8434" max="8434" width="10.875" style="827" customWidth="1"/>
    <col min="8435" max="8435" width="9.875" style="827" customWidth="1"/>
    <col min="8436" max="8436" width="12.375" style="827" customWidth="1"/>
    <col min="8437" max="8437" width="9" style="827" customWidth="1"/>
    <col min="8438" max="8438" width="15" style="827" customWidth="1"/>
    <col min="8439" max="8439" width="10.5" style="827" customWidth="1"/>
    <col min="8440" max="8440" width="12.375" style="827" customWidth="1"/>
    <col min="8441" max="8441" width="9" style="827" customWidth="1"/>
    <col min="8442" max="8442" width="15" style="827" customWidth="1"/>
    <col min="8443" max="8443" width="10.5" style="827" customWidth="1"/>
    <col min="8444" max="8444" width="9.375" style="827" customWidth="1"/>
    <col min="8445" max="8447" width="8" style="827" customWidth="1"/>
    <col min="8448" max="8675" width="9" style="827"/>
    <col min="8676" max="8676" width="4.5" style="827" customWidth="1"/>
    <col min="8677" max="8677" width="28.375" style="827" customWidth="1"/>
    <col min="8678" max="8680" width="9" style="827" customWidth="1"/>
    <col min="8681" max="8682" width="10.875" style="827" customWidth="1"/>
    <col min="8683" max="8683" width="9.875" style="827" customWidth="1"/>
    <col min="8684" max="8684" width="10.875" style="827" customWidth="1"/>
    <col min="8685" max="8685" width="9.875" style="827" customWidth="1"/>
    <col min="8686" max="8686" width="10.875" style="827" customWidth="1"/>
    <col min="8687" max="8687" width="9.875" style="827" customWidth="1"/>
    <col min="8688" max="8688" width="10.875" style="827" customWidth="1"/>
    <col min="8689" max="8689" width="9.875" style="827" customWidth="1"/>
    <col min="8690" max="8690" width="10.875" style="827" customWidth="1"/>
    <col min="8691" max="8691" width="9.875" style="827" customWidth="1"/>
    <col min="8692" max="8692" width="12.375" style="827" customWidth="1"/>
    <col min="8693" max="8693" width="9" style="827" customWidth="1"/>
    <col min="8694" max="8694" width="15" style="827" customWidth="1"/>
    <col min="8695" max="8695" width="10.5" style="827" customWidth="1"/>
    <col min="8696" max="8696" width="12.375" style="827" customWidth="1"/>
    <col min="8697" max="8697" width="9" style="827" customWidth="1"/>
    <col min="8698" max="8698" width="15" style="827" customWidth="1"/>
    <col min="8699" max="8699" width="10.5" style="827" customWidth="1"/>
    <col min="8700" max="8700" width="9.375" style="827" customWidth="1"/>
    <col min="8701" max="8703" width="8" style="827" customWidth="1"/>
    <col min="8704" max="8931" width="9" style="827"/>
    <col min="8932" max="8932" width="4.5" style="827" customWidth="1"/>
    <col min="8933" max="8933" width="28.375" style="827" customWidth="1"/>
    <col min="8934" max="8936" width="9" style="827" customWidth="1"/>
    <col min="8937" max="8938" width="10.875" style="827" customWidth="1"/>
    <col min="8939" max="8939" width="9.875" style="827" customWidth="1"/>
    <col min="8940" max="8940" width="10.875" style="827" customWidth="1"/>
    <col min="8941" max="8941" width="9.875" style="827" customWidth="1"/>
    <col min="8942" max="8942" width="10.875" style="827" customWidth="1"/>
    <col min="8943" max="8943" width="9.875" style="827" customWidth="1"/>
    <col min="8944" max="8944" width="10.875" style="827" customWidth="1"/>
    <col min="8945" max="8945" width="9.875" style="827" customWidth="1"/>
    <col min="8946" max="8946" width="10.875" style="827" customWidth="1"/>
    <col min="8947" max="8947" width="9.875" style="827" customWidth="1"/>
    <col min="8948" max="8948" width="12.375" style="827" customWidth="1"/>
    <col min="8949" max="8949" width="9" style="827" customWidth="1"/>
    <col min="8950" max="8950" width="15" style="827" customWidth="1"/>
    <col min="8951" max="8951" width="10.5" style="827" customWidth="1"/>
    <col min="8952" max="8952" width="12.375" style="827" customWidth="1"/>
    <col min="8953" max="8953" width="9" style="827" customWidth="1"/>
    <col min="8954" max="8954" width="15" style="827" customWidth="1"/>
    <col min="8955" max="8955" width="10.5" style="827" customWidth="1"/>
    <col min="8956" max="8956" width="9.375" style="827" customWidth="1"/>
    <col min="8957" max="8959" width="8" style="827" customWidth="1"/>
    <col min="8960" max="9187" width="9" style="827"/>
    <col min="9188" max="9188" width="4.5" style="827" customWidth="1"/>
    <col min="9189" max="9189" width="28.375" style="827" customWidth="1"/>
    <col min="9190" max="9192" width="9" style="827" customWidth="1"/>
    <col min="9193" max="9194" width="10.875" style="827" customWidth="1"/>
    <col min="9195" max="9195" width="9.875" style="827" customWidth="1"/>
    <col min="9196" max="9196" width="10.875" style="827" customWidth="1"/>
    <col min="9197" max="9197" width="9.875" style="827" customWidth="1"/>
    <col min="9198" max="9198" width="10.875" style="827" customWidth="1"/>
    <col min="9199" max="9199" width="9.875" style="827" customWidth="1"/>
    <col min="9200" max="9200" width="10.875" style="827" customWidth="1"/>
    <col min="9201" max="9201" width="9.875" style="827" customWidth="1"/>
    <col min="9202" max="9202" width="10.875" style="827" customWidth="1"/>
    <col min="9203" max="9203" width="9.875" style="827" customWidth="1"/>
    <col min="9204" max="9204" width="12.375" style="827" customWidth="1"/>
    <col min="9205" max="9205" width="9" style="827" customWidth="1"/>
    <col min="9206" max="9206" width="15" style="827" customWidth="1"/>
    <col min="9207" max="9207" width="10.5" style="827" customWidth="1"/>
    <col min="9208" max="9208" width="12.375" style="827" customWidth="1"/>
    <col min="9209" max="9209" width="9" style="827" customWidth="1"/>
    <col min="9210" max="9210" width="15" style="827" customWidth="1"/>
    <col min="9211" max="9211" width="10.5" style="827" customWidth="1"/>
    <col min="9212" max="9212" width="9.375" style="827" customWidth="1"/>
    <col min="9213" max="9215" width="8" style="827" customWidth="1"/>
    <col min="9216" max="9443" width="9" style="827"/>
    <col min="9444" max="9444" width="4.5" style="827" customWidth="1"/>
    <col min="9445" max="9445" width="28.375" style="827" customWidth="1"/>
    <col min="9446" max="9448" width="9" style="827" customWidth="1"/>
    <col min="9449" max="9450" width="10.875" style="827" customWidth="1"/>
    <col min="9451" max="9451" width="9.875" style="827" customWidth="1"/>
    <col min="9452" max="9452" width="10.875" style="827" customWidth="1"/>
    <col min="9453" max="9453" width="9.875" style="827" customWidth="1"/>
    <col min="9454" max="9454" width="10.875" style="827" customWidth="1"/>
    <col min="9455" max="9455" width="9.875" style="827" customWidth="1"/>
    <col min="9456" max="9456" width="10.875" style="827" customWidth="1"/>
    <col min="9457" max="9457" width="9.875" style="827" customWidth="1"/>
    <col min="9458" max="9458" width="10.875" style="827" customWidth="1"/>
    <col min="9459" max="9459" width="9.875" style="827" customWidth="1"/>
    <col min="9460" max="9460" width="12.375" style="827" customWidth="1"/>
    <col min="9461" max="9461" width="9" style="827" customWidth="1"/>
    <col min="9462" max="9462" width="15" style="827" customWidth="1"/>
    <col min="9463" max="9463" width="10.5" style="827" customWidth="1"/>
    <col min="9464" max="9464" width="12.375" style="827" customWidth="1"/>
    <col min="9465" max="9465" width="9" style="827" customWidth="1"/>
    <col min="9466" max="9466" width="15" style="827" customWidth="1"/>
    <col min="9467" max="9467" width="10.5" style="827" customWidth="1"/>
    <col min="9468" max="9468" width="9.375" style="827" customWidth="1"/>
    <col min="9469" max="9471" width="8" style="827" customWidth="1"/>
    <col min="9472" max="9699" width="9" style="827"/>
    <col min="9700" max="9700" width="4.5" style="827" customWidth="1"/>
    <col min="9701" max="9701" width="28.375" style="827" customWidth="1"/>
    <col min="9702" max="9704" width="9" style="827" customWidth="1"/>
    <col min="9705" max="9706" width="10.875" style="827" customWidth="1"/>
    <col min="9707" max="9707" width="9.875" style="827" customWidth="1"/>
    <col min="9708" max="9708" width="10.875" style="827" customWidth="1"/>
    <col min="9709" max="9709" width="9.875" style="827" customWidth="1"/>
    <col min="9710" max="9710" width="10.875" style="827" customWidth="1"/>
    <col min="9711" max="9711" width="9.875" style="827" customWidth="1"/>
    <col min="9712" max="9712" width="10.875" style="827" customWidth="1"/>
    <col min="9713" max="9713" width="9.875" style="827" customWidth="1"/>
    <col min="9714" max="9714" width="10.875" style="827" customWidth="1"/>
    <col min="9715" max="9715" width="9.875" style="827" customWidth="1"/>
    <col min="9716" max="9716" width="12.375" style="827" customWidth="1"/>
    <col min="9717" max="9717" width="9" style="827" customWidth="1"/>
    <col min="9718" max="9718" width="15" style="827" customWidth="1"/>
    <col min="9719" max="9719" width="10.5" style="827" customWidth="1"/>
    <col min="9720" max="9720" width="12.375" style="827" customWidth="1"/>
    <col min="9721" max="9721" width="9" style="827" customWidth="1"/>
    <col min="9722" max="9722" width="15" style="827" customWidth="1"/>
    <col min="9723" max="9723" width="10.5" style="827" customWidth="1"/>
    <col min="9724" max="9724" width="9.375" style="827" customWidth="1"/>
    <col min="9725" max="9727" width="8" style="827" customWidth="1"/>
    <col min="9728" max="9955" width="9" style="827"/>
    <col min="9956" max="9956" width="4.5" style="827" customWidth="1"/>
    <col min="9957" max="9957" width="28.375" style="827" customWidth="1"/>
    <col min="9958" max="9960" width="9" style="827" customWidth="1"/>
    <col min="9961" max="9962" width="10.875" style="827" customWidth="1"/>
    <col min="9963" max="9963" width="9.875" style="827" customWidth="1"/>
    <col min="9964" max="9964" width="10.875" style="827" customWidth="1"/>
    <col min="9965" max="9965" width="9.875" style="827" customWidth="1"/>
    <col min="9966" max="9966" width="10.875" style="827" customWidth="1"/>
    <col min="9967" max="9967" width="9.875" style="827" customWidth="1"/>
    <col min="9968" max="9968" width="10.875" style="827" customWidth="1"/>
    <col min="9969" max="9969" width="9.875" style="827" customWidth="1"/>
    <col min="9970" max="9970" width="10.875" style="827" customWidth="1"/>
    <col min="9971" max="9971" width="9.875" style="827" customWidth="1"/>
    <col min="9972" max="9972" width="12.375" style="827" customWidth="1"/>
    <col min="9973" max="9973" width="9" style="827" customWidth="1"/>
    <col min="9974" max="9974" width="15" style="827" customWidth="1"/>
    <col min="9975" max="9975" width="10.5" style="827" customWidth="1"/>
    <col min="9976" max="9976" width="12.375" style="827" customWidth="1"/>
    <col min="9977" max="9977" width="9" style="827" customWidth="1"/>
    <col min="9978" max="9978" width="15" style="827" customWidth="1"/>
    <col min="9979" max="9979" width="10.5" style="827" customWidth="1"/>
    <col min="9980" max="9980" width="9.375" style="827" customWidth="1"/>
    <col min="9981" max="9983" width="8" style="827" customWidth="1"/>
    <col min="9984" max="10211" width="9" style="827"/>
    <col min="10212" max="10212" width="4.5" style="827" customWidth="1"/>
    <col min="10213" max="10213" width="28.375" style="827" customWidth="1"/>
    <col min="10214" max="10216" width="9" style="827" customWidth="1"/>
    <col min="10217" max="10218" width="10.875" style="827" customWidth="1"/>
    <col min="10219" max="10219" width="9.875" style="827" customWidth="1"/>
    <col min="10220" max="10220" width="10.875" style="827" customWidth="1"/>
    <col min="10221" max="10221" width="9.875" style="827" customWidth="1"/>
    <col min="10222" max="10222" width="10.875" style="827" customWidth="1"/>
    <col min="10223" max="10223" width="9.875" style="827" customWidth="1"/>
    <col min="10224" max="10224" width="10.875" style="827" customWidth="1"/>
    <col min="10225" max="10225" width="9.875" style="827" customWidth="1"/>
    <col min="10226" max="10226" width="10.875" style="827" customWidth="1"/>
    <col min="10227" max="10227" width="9.875" style="827" customWidth="1"/>
    <col min="10228" max="10228" width="12.375" style="827" customWidth="1"/>
    <col min="10229" max="10229" width="9" style="827" customWidth="1"/>
    <col min="10230" max="10230" width="15" style="827" customWidth="1"/>
    <col min="10231" max="10231" width="10.5" style="827" customWidth="1"/>
    <col min="10232" max="10232" width="12.375" style="827" customWidth="1"/>
    <col min="10233" max="10233" width="9" style="827" customWidth="1"/>
    <col min="10234" max="10234" width="15" style="827" customWidth="1"/>
    <col min="10235" max="10235" width="10.5" style="827" customWidth="1"/>
    <col min="10236" max="10236" width="9.375" style="827" customWidth="1"/>
    <col min="10237" max="10239" width="8" style="827" customWidth="1"/>
    <col min="10240" max="10467" width="9" style="827"/>
    <col min="10468" max="10468" width="4.5" style="827" customWidth="1"/>
    <col min="10469" max="10469" width="28.375" style="827" customWidth="1"/>
    <col min="10470" max="10472" width="9" style="827" customWidth="1"/>
    <col min="10473" max="10474" width="10.875" style="827" customWidth="1"/>
    <col min="10475" max="10475" width="9.875" style="827" customWidth="1"/>
    <col min="10476" max="10476" width="10.875" style="827" customWidth="1"/>
    <col min="10477" max="10477" width="9.875" style="827" customWidth="1"/>
    <col min="10478" max="10478" width="10.875" style="827" customWidth="1"/>
    <col min="10479" max="10479" width="9.875" style="827" customWidth="1"/>
    <col min="10480" max="10480" width="10.875" style="827" customWidth="1"/>
    <col min="10481" max="10481" width="9.875" style="827" customWidth="1"/>
    <col min="10482" max="10482" width="10.875" style="827" customWidth="1"/>
    <col min="10483" max="10483" width="9.875" style="827" customWidth="1"/>
    <col min="10484" max="10484" width="12.375" style="827" customWidth="1"/>
    <col min="10485" max="10485" width="9" style="827" customWidth="1"/>
    <col min="10486" max="10486" width="15" style="827" customWidth="1"/>
    <col min="10487" max="10487" width="10.5" style="827" customWidth="1"/>
    <col min="10488" max="10488" width="12.375" style="827" customWidth="1"/>
    <col min="10489" max="10489" width="9" style="827" customWidth="1"/>
    <col min="10490" max="10490" width="15" style="827" customWidth="1"/>
    <col min="10491" max="10491" width="10.5" style="827" customWidth="1"/>
    <col min="10492" max="10492" width="9.375" style="827" customWidth="1"/>
    <col min="10493" max="10495" width="8" style="827" customWidth="1"/>
    <col min="10496" max="10723" width="9" style="827"/>
    <col min="10724" max="10724" width="4.5" style="827" customWidth="1"/>
    <col min="10725" max="10725" width="28.375" style="827" customWidth="1"/>
    <col min="10726" max="10728" width="9" style="827" customWidth="1"/>
    <col min="10729" max="10730" width="10.875" style="827" customWidth="1"/>
    <col min="10731" max="10731" width="9.875" style="827" customWidth="1"/>
    <col min="10732" max="10732" width="10.875" style="827" customWidth="1"/>
    <col min="10733" max="10733" width="9.875" style="827" customWidth="1"/>
    <col min="10734" max="10734" width="10.875" style="827" customWidth="1"/>
    <col min="10735" max="10735" width="9.875" style="827" customWidth="1"/>
    <col min="10736" max="10736" width="10.875" style="827" customWidth="1"/>
    <col min="10737" max="10737" width="9.875" style="827" customWidth="1"/>
    <col min="10738" max="10738" width="10.875" style="827" customWidth="1"/>
    <col min="10739" max="10739" width="9.875" style="827" customWidth="1"/>
    <col min="10740" max="10740" width="12.375" style="827" customWidth="1"/>
    <col min="10741" max="10741" width="9" style="827" customWidth="1"/>
    <col min="10742" max="10742" width="15" style="827" customWidth="1"/>
    <col min="10743" max="10743" width="10.5" style="827" customWidth="1"/>
    <col min="10744" max="10744" width="12.375" style="827" customWidth="1"/>
    <col min="10745" max="10745" width="9" style="827" customWidth="1"/>
    <col min="10746" max="10746" width="15" style="827" customWidth="1"/>
    <col min="10747" max="10747" width="10.5" style="827" customWidth="1"/>
    <col min="10748" max="10748" width="9.375" style="827" customWidth="1"/>
    <col min="10749" max="10751" width="8" style="827" customWidth="1"/>
    <col min="10752" max="10979" width="9" style="827"/>
    <col min="10980" max="10980" width="4.5" style="827" customWidth="1"/>
    <col min="10981" max="10981" width="28.375" style="827" customWidth="1"/>
    <col min="10982" max="10984" width="9" style="827" customWidth="1"/>
    <col min="10985" max="10986" width="10.875" style="827" customWidth="1"/>
    <col min="10987" max="10987" width="9.875" style="827" customWidth="1"/>
    <col min="10988" max="10988" width="10.875" style="827" customWidth="1"/>
    <col min="10989" max="10989" width="9.875" style="827" customWidth="1"/>
    <col min="10990" max="10990" width="10.875" style="827" customWidth="1"/>
    <col min="10991" max="10991" width="9.875" style="827" customWidth="1"/>
    <col min="10992" max="10992" width="10.875" style="827" customWidth="1"/>
    <col min="10993" max="10993" width="9.875" style="827" customWidth="1"/>
    <col min="10994" max="10994" width="10.875" style="827" customWidth="1"/>
    <col min="10995" max="10995" width="9.875" style="827" customWidth="1"/>
    <col min="10996" max="10996" width="12.375" style="827" customWidth="1"/>
    <col min="10997" max="10997" width="9" style="827" customWidth="1"/>
    <col min="10998" max="10998" width="15" style="827" customWidth="1"/>
    <col min="10999" max="10999" width="10.5" style="827" customWidth="1"/>
    <col min="11000" max="11000" width="12.375" style="827" customWidth="1"/>
    <col min="11001" max="11001" width="9" style="827" customWidth="1"/>
    <col min="11002" max="11002" width="15" style="827" customWidth="1"/>
    <col min="11003" max="11003" width="10.5" style="827" customWidth="1"/>
    <col min="11004" max="11004" width="9.375" style="827" customWidth="1"/>
    <col min="11005" max="11007" width="8" style="827" customWidth="1"/>
    <col min="11008" max="11235" width="9" style="827"/>
    <col min="11236" max="11236" width="4.5" style="827" customWidth="1"/>
    <col min="11237" max="11237" width="28.375" style="827" customWidth="1"/>
    <col min="11238" max="11240" width="9" style="827" customWidth="1"/>
    <col min="11241" max="11242" width="10.875" style="827" customWidth="1"/>
    <col min="11243" max="11243" width="9.875" style="827" customWidth="1"/>
    <col min="11244" max="11244" width="10.875" style="827" customWidth="1"/>
    <col min="11245" max="11245" width="9.875" style="827" customWidth="1"/>
    <col min="11246" max="11246" width="10.875" style="827" customWidth="1"/>
    <col min="11247" max="11247" width="9.875" style="827" customWidth="1"/>
    <col min="11248" max="11248" width="10.875" style="827" customWidth="1"/>
    <col min="11249" max="11249" width="9.875" style="827" customWidth="1"/>
    <col min="11250" max="11250" width="10.875" style="827" customWidth="1"/>
    <col min="11251" max="11251" width="9.875" style="827" customWidth="1"/>
    <col min="11252" max="11252" width="12.375" style="827" customWidth="1"/>
    <col min="11253" max="11253" width="9" style="827" customWidth="1"/>
    <col min="11254" max="11254" width="15" style="827" customWidth="1"/>
    <col min="11255" max="11255" width="10.5" style="827" customWidth="1"/>
    <col min="11256" max="11256" width="12.375" style="827" customWidth="1"/>
    <col min="11257" max="11257" width="9" style="827" customWidth="1"/>
    <col min="11258" max="11258" width="15" style="827" customWidth="1"/>
    <col min="11259" max="11259" width="10.5" style="827" customWidth="1"/>
    <col min="11260" max="11260" width="9.375" style="827" customWidth="1"/>
    <col min="11261" max="11263" width="8" style="827" customWidth="1"/>
    <col min="11264" max="11491" width="9" style="827"/>
    <col min="11492" max="11492" width="4.5" style="827" customWidth="1"/>
    <col min="11493" max="11493" width="28.375" style="827" customWidth="1"/>
    <col min="11494" max="11496" width="9" style="827" customWidth="1"/>
    <col min="11497" max="11498" width="10.875" style="827" customWidth="1"/>
    <col min="11499" max="11499" width="9.875" style="827" customWidth="1"/>
    <col min="11500" max="11500" width="10.875" style="827" customWidth="1"/>
    <col min="11501" max="11501" width="9.875" style="827" customWidth="1"/>
    <col min="11502" max="11502" width="10.875" style="827" customWidth="1"/>
    <col min="11503" max="11503" width="9.875" style="827" customWidth="1"/>
    <col min="11504" max="11504" width="10.875" style="827" customWidth="1"/>
    <col min="11505" max="11505" width="9.875" style="827" customWidth="1"/>
    <col min="11506" max="11506" width="10.875" style="827" customWidth="1"/>
    <col min="11507" max="11507" width="9.875" style="827" customWidth="1"/>
    <col min="11508" max="11508" width="12.375" style="827" customWidth="1"/>
    <col min="11509" max="11509" width="9" style="827" customWidth="1"/>
    <col min="11510" max="11510" width="15" style="827" customWidth="1"/>
    <col min="11511" max="11511" width="10.5" style="827" customWidth="1"/>
    <col min="11512" max="11512" width="12.375" style="827" customWidth="1"/>
    <col min="11513" max="11513" width="9" style="827" customWidth="1"/>
    <col min="11514" max="11514" width="15" style="827" customWidth="1"/>
    <col min="11515" max="11515" width="10.5" style="827" customWidth="1"/>
    <col min="11516" max="11516" width="9.375" style="827" customWidth="1"/>
    <col min="11517" max="11519" width="8" style="827" customWidth="1"/>
    <col min="11520" max="11747" width="9" style="827"/>
    <col min="11748" max="11748" width="4.5" style="827" customWidth="1"/>
    <col min="11749" max="11749" width="28.375" style="827" customWidth="1"/>
    <col min="11750" max="11752" width="9" style="827" customWidth="1"/>
    <col min="11753" max="11754" width="10.875" style="827" customWidth="1"/>
    <col min="11755" max="11755" width="9.875" style="827" customWidth="1"/>
    <col min="11756" max="11756" width="10.875" style="827" customWidth="1"/>
    <col min="11757" max="11757" width="9.875" style="827" customWidth="1"/>
    <col min="11758" max="11758" width="10.875" style="827" customWidth="1"/>
    <col min="11759" max="11759" width="9.875" style="827" customWidth="1"/>
    <col min="11760" max="11760" width="10.875" style="827" customWidth="1"/>
    <col min="11761" max="11761" width="9.875" style="827" customWidth="1"/>
    <col min="11762" max="11762" width="10.875" style="827" customWidth="1"/>
    <col min="11763" max="11763" width="9.875" style="827" customWidth="1"/>
    <col min="11764" max="11764" width="12.375" style="827" customWidth="1"/>
    <col min="11765" max="11765" width="9" style="827" customWidth="1"/>
    <col min="11766" max="11766" width="15" style="827" customWidth="1"/>
    <col min="11767" max="11767" width="10.5" style="827" customWidth="1"/>
    <col min="11768" max="11768" width="12.375" style="827" customWidth="1"/>
    <col min="11769" max="11769" width="9" style="827" customWidth="1"/>
    <col min="11770" max="11770" width="15" style="827" customWidth="1"/>
    <col min="11771" max="11771" width="10.5" style="827" customWidth="1"/>
    <col min="11772" max="11772" width="9.375" style="827" customWidth="1"/>
    <col min="11773" max="11775" width="8" style="827" customWidth="1"/>
    <col min="11776" max="12003" width="9" style="827"/>
    <col min="12004" max="12004" width="4.5" style="827" customWidth="1"/>
    <col min="12005" max="12005" width="28.375" style="827" customWidth="1"/>
    <col min="12006" max="12008" width="9" style="827" customWidth="1"/>
    <col min="12009" max="12010" width="10.875" style="827" customWidth="1"/>
    <col min="12011" max="12011" width="9.875" style="827" customWidth="1"/>
    <col min="12012" max="12012" width="10.875" style="827" customWidth="1"/>
    <col min="12013" max="12013" width="9.875" style="827" customWidth="1"/>
    <col min="12014" max="12014" width="10.875" style="827" customWidth="1"/>
    <col min="12015" max="12015" width="9.875" style="827" customWidth="1"/>
    <col min="12016" max="12016" width="10.875" style="827" customWidth="1"/>
    <col min="12017" max="12017" width="9.875" style="827" customWidth="1"/>
    <col min="12018" max="12018" width="10.875" style="827" customWidth="1"/>
    <col min="12019" max="12019" width="9.875" style="827" customWidth="1"/>
    <col min="12020" max="12020" width="12.375" style="827" customWidth="1"/>
    <col min="12021" max="12021" width="9" style="827" customWidth="1"/>
    <col min="12022" max="12022" width="15" style="827" customWidth="1"/>
    <col min="12023" max="12023" width="10.5" style="827" customWidth="1"/>
    <col min="12024" max="12024" width="12.375" style="827" customWidth="1"/>
    <col min="12025" max="12025" width="9" style="827" customWidth="1"/>
    <col min="12026" max="12026" width="15" style="827" customWidth="1"/>
    <col min="12027" max="12027" width="10.5" style="827" customWidth="1"/>
    <col min="12028" max="12028" width="9.375" style="827" customWidth="1"/>
    <col min="12029" max="12031" width="8" style="827" customWidth="1"/>
    <col min="12032" max="12259" width="9" style="827"/>
    <col min="12260" max="12260" width="4.5" style="827" customWidth="1"/>
    <col min="12261" max="12261" width="28.375" style="827" customWidth="1"/>
    <col min="12262" max="12264" width="9" style="827" customWidth="1"/>
    <col min="12265" max="12266" width="10.875" style="827" customWidth="1"/>
    <col min="12267" max="12267" width="9.875" style="827" customWidth="1"/>
    <col min="12268" max="12268" width="10.875" style="827" customWidth="1"/>
    <col min="12269" max="12269" width="9.875" style="827" customWidth="1"/>
    <col min="12270" max="12270" width="10.875" style="827" customWidth="1"/>
    <col min="12271" max="12271" width="9.875" style="827" customWidth="1"/>
    <col min="12272" max="12272" width="10.875" style="827" customWidth="1"/>
    <col min="12273" max="12273" width="9.875" style="827" customWidth="1"/>
    <col min="12274" max="12274" width="10.875" style="827" customWidth="1"/>
    <col min="12275" max="12275" width="9.875" style="827" customWidth="1"/>
    <col min="12276" max="12276" width="12.375" style="827" customWidth="1"/>
    <col min="12277" max="12277" width="9" style="827" customWidth="1"/>
    <col min="12278" max="12278" width="15" style="827" customWidth="1"/>
    <col min="12279" max="12279" width="10.5" style="827" customWidth="1"/>
    <col min="12280" max="12280" width="12.375" style="827" customWidth="1"/>
    <col min="12281" max="12281" width="9" style="827" customWidth="1"/>
    <col min="12282" max="12282" width="15" style="827" customWidth="1"/>
    <col min="12283" max="12283" width="10.5" style="827" customWidth="1"/>
    <col min="12284" max="12284" width="9.375" style="827" customWidth="1"/>
    <col min="12285" max="12287" width="8" style="827" customWidth="1"/>
    <col min="12288" max="12515" width="9" style="827"/>
    <col min="12516" max="12516" width="4.5" style="827" customWidth="1"/>
    <col min="12517" max="12517" width="28.375" style="827" customWidth="1"/>
    <col min="12518" max="12520" width="9" style="827" customWidth="1"/>
    <col min="12521" max="12522" width="10.875" style="827" customWidth="1"/>
    <col min="12523" max="12523" width="9.875" style="827" customWidth="1"/>
    <col min="12524" max="12524" width="10.875" style="827" customWidth="1"/>
    <col min="12525" max="12525" width="9.875" style="827" customWidth="1"/>
    <col min="12526" max="12526" width="10.875" style="827" customWidth="1"/>
    <col min="12527" max="12527" width="9.875" style="827" customWidth="1"/>
    <col min="12528" max="12528" width="10.875" style="827" customWidth="1"/>
    <col min="12529" max="12529" width="9.875" style="827" customWidth="1"/>
    <col min="12530" max="12530" width="10.875" style="827" customWidth="1"/>
    <col min="12531" max="12531" width="9.875" style="827" customWidth="1"/>
    <col min="12532" max="12532" width="12.375" style="827" customWidth="1"/>
    <col min="12533" max="12533" width="9" style="827" customWidth="1"/>
    <col min="12534" max="12534" width="15" style="827" customWidth="1"/>
    <col min="12535" max="12535" width="10.5" style="827" customWidth="1"/>
    <col min="12536" max="12536" width="12.375" style="827" customWidth="1"/>
    <col min="12537" max="12537" width="9" style="827" customWidth="1"/>
    <col min="12538" max="12538" width="15" style="827" customWidth="1"/>
    <col min="12539" max="12539" width="10.5" style="827" customWidth="1"/>
    <col min="12540" max="12540" width="9.375" style="827" customWidth="1"/>
    <col min="12541" max="12543" width="8" style="827" customWidth="1"/>
    <col min="12544" max="12771" width="9" style="827"/>
    <col min="12772" max="12772" width="4.5" style="827" customWidth="1"/>
    <col min="12773" max="12773" width="28.375" style="827" customWidth="1"/>
    <col min="12774" max="12776" width="9" style="827" customWidth="1"/>
    <col min="12777" max="12778" width="10.875" style="827" customWidth="1"/>
    <col min="12779" max="12779" width="9.875" style="827" customWidth="1"/>
    <col min="12780" max="12780" width="10.875" style="827" customWidth="1"/>
    <col min="12781" max="12781" width="9.875" style="827" customWidth="1"/>
    <col min="12782" max="12782" width="10.875" style="827" customWidth="1"/>
    <col min="12783" max="12783" width="9.875" style="827" customWidth="1"/>
    <col min="12784" max="12784" width="10.875" style="827" customWidth="1"/>
    <col min="12785" max="12785" width="9.875" style="827" customWidth="1"/>
    <col min="12786" max="12786" width="10.875" style="827" customWidth="1"/>
    <col min="12787" max="12787" width="9.875" style="827" customWidth="1"/>
    <col min="12788" max="12788" width="12.375" style="827" customWidth="1"/>
    <col min="12789" max="12789" width="9" style="827" customWidth="1"/>
    <col min="12790" max="12790" width="15" style="827" customWidth="1"/>
    <col min="12791" max="12791" width="10.5" style="827" customWidth="1"/>
    <col min="12792" max="12792" width="12.375" style="827" customWidth="1"/>
    <col min="12793" max="12793" width="9" style="827" customWidth="1"/>
    <col min="12794" max="12794" width="15" style="827" customWidth="1"/>
    <col min="12795" max="12795" width="10.5" style="827" customWidth="1"/>
    <col min="12796" max="12796" width="9.375" style="827" customWidth="1"/>
    <col min="12797" max="12799" width="8" style="827" customWidth="1"/>
    <col min="12800" max="13027" width="9" style="827"/>
    <col min="13028" max="13028" width="4.5" style="827" customWidth="1"/>
    <col min="13029" max="13029" width="28.375" style="827" customWidth="1"/>
    <col min="13030" max="13032" width="9" style="827" customWidth="1"/>
    <col min="13033" max="13034" width="10.875" style="827" customWidth="1"/>
    <col min="13035" max="13035" width="9.875" style="827" customWidth="1"/>
    <col min="13036" max="13036" width="10.875" style="827" customWidth="1"/>
    <col min="13037" max="13037" width="9.875" style="827" customWidth="1"/>
    <col min="13038" max="13038" width="10.875" style="827" customWidth="1"/>
    <col min="13039" max="13039" width="9.875" style="827" customWidth="1"/>
    <col min="13040" max="13040" width="10.875" style="827" customWidth="1"/>
    <col min="13041" max="13041" width="9.875" style="827" customWidth="1"/>
    <col min="13042" max="13042" width="10.875" style="827" customWidth="1"/>
    <col min="13043" max="13043" width="9.875" style="827" customWidth="1"/>
    <col min="13044" max="13044" width="12.375" style="827" customWidth="1"/>
    <col min="13045" max="13045" width="9" style="827" customWidth="1"/>
    <col min="13046" max="13046" width="15" style="827" customWidth="1"/>
    <col min="13047" max="13047" width="10.5" style="827" customWidth="1"/>
    <col min="13048" max="13048" width="12.375" style="827" customWidth="1"/>
    <col min="13049" max="13049" width="9" style="827" customWidth="1"/>
    <col min="13050" max="13050" width="15" style="827" customWidth="1"/>
    <col min="13051" max="13051" width="10.5" style="827" customWidth="1"/>
    <col min="13052" max="13052" width="9.375" style="827" customWidth="1"/>
    <col min="13053" max="13055" width="8" style="827" customWidth="1"/>
    <col min="13056" max="13283" width="9" style="827"/>
    <col min="13284" max="13284" width="4.5" style="827" customWidth="1"/>
    <col min="13285" max="13285" width="28.375" style="827" customWidth="1"/>
    <col min="13286" max="13288" width="9" style="827" customWidth="1"/>
    <col min="13289" max="13290" width="10.875" style="827" customWidth="1"/>
    <col min="13291" max="13291" width="9.875" style="827" customWidth="1"/>
    <col min="13292" max="13292" width="10.875" style="827" customWidth="1"/>
    <col min="13293" max="13293" width="9.875" style="827" customWidth="1"/>
    <col min="13294" max="13294" width="10.875" style="827" customWidth="1"/>
    <col min="13295" max="13295" width="9.875" style="827" customWidth="1"/>
    <col min="13296" max="13296" width="10.875" style="827" customWidth="1"/>
    <col min="13297" max="13297" width="9.875" style="827" customWidth="1"/>
    <col min="13298" max="13298" width="10.875" style="827" customWidth="1"/>
    <col min="13299" max="13299" width="9.875" style="827" customWidth="1"/>
    <col min="13300" max="13300" width="12.375" style="827" customWidth="1"/>
    <col min="13301" max="13301" width="9" style="827" customWidth="1"/>
    <col min="13302" max="13302" width="15" style="827" customWidth="1"/>
    <col min="13303" max="13303" width="10.5" style="827" customWidth="1"/>
    <col min="13304" max="13304" width="12.375" style="827" customWidth="1"/>
    <col min="13305" max="13305" width="9" style="827" customWidth="1"/>
    <col min="13306" max="13306" width="15" style="827" customWidth="1"/>
    <col min="13307" max="13307" width="10.5" style="827" customWidth="1"/>
    <col min="13308" max="13308" width="9.375" style="827" customWidth="1"/>
    <col min="13309" max="13311" width="8" style="827" customWidth="1"/>
    <col min="13312" max="13539" width="9" style="827"/>
    <col min="13540" max="13540" width="4.5" style="827" customWidth="1"/>
    <col min="13541" max="13541" width="28.375" style="827" customWidth="1"/>
    <col min="13542" max="13544" width="9" style="827" customWidth="1"/>
    <col min="13545" max="13546" width="10.875" style="827" customWidth="1"/>
    <col min="13547" max="13547" width="9.875" style="827" customWidth="1"/>
    <col min="13548" max="13548" width="10.875" style="827" customWidth="1"/>
    <col min="13549" max="13549" width="9.875" style="827" customWidth="1"/>
    <col min="13550" max="13550" width="10.875" style="827" customWidth="1"/>
    <col min="13551" max="13551" width="9.875" style="827" customWidth="1"/>
    <col min="13552" max="13552" width="10.875" style="827" customWidth="1"/>
    <col min="13553" max="13553" width="9.875" style="827" customWidth="1"/>
    <col min="13554" max="13554" width="10.875" style="827" customWidth="1"/>
    <col min="13555" max="13555" width="9.875" style="827" customWidth="1"/>
    <col min="13556" max="13556" width="12.375" style="827" customWidth="1"/>
    <col min="13557" max="13557" width="9" style="827" customWidth="1"/>
    <col min="13558" max="13558" width="15" style="827" customWidth="1"/>
    <col min="13559" max="13559" width="10.5" style="827" customWidth="1"/>
    <col min="13560" max="13560" width="12.375" style="827" customWidth="1"/>
    <col min="13561" max="13561" width="9" style="827" customWidth="1"/>
    <col min="13562" max="13562" width="15" style="827" customWidth="1"/>
    <col min="13563" max="13563" width="10.5" style="827" customWidth="1"/>
    <col min="13564" max="13564" width="9.375" style="827" customWidth="1"/>
    <col min="13565" max="13567" width="8" style="827" customWidth="1"/>
    <col min="13568" max="13795" width="9" style="827"/>
    <col min="13796" max="13796" width="4.5" style="827" customWidth="1"/>
    <col min="13797" max="13797" width="28.375" style="827" customWidth="1"/>
    <col min="13798" max="13800" width="9" style="827" customWidth="1"/>
    <col min="13801" max="13802" width="10.875" style="827" customWidth="1"/>
    <col min="13803" max="13803" width="9.875" style="827" customWidth="1"/>
    <col min="13804" max="13804" width="10.875" style="827" customWidth="1"/>
    <col min="13805" max="13805" width="9.875" style="827" customWidth="1"/>
    <col min="13806" max="13806" width="10.875" style="827" customWidth="1"/>
    <col min="13807" max="13807" width="9.875" style="827" customWidth="1"/>
    <col min="13808" max="13808" width="10.875" style="827" customWidth="1"/>
    <col min="13809" max="13809" width="9.875" style="827" customWidth="1"/>
    <col min="13810" max="13810" width="10.875" style="827" customWidth="1"/>
    <col min="13811" max="13811" width="9.875" style="827" customWidth="1"/>
    <col min="13812" max="13812" width="12.375" style="827" customWidth="1"/>
    <col min="13813" max="13813" width="9" style="827" customWidth="1"/>
    <col min="13814" max="13814" width="15" style="827" customWidth="1"/>
    <col min="13815" max="13815" width="10.5" style="827" customWidth="1"/>
    <col min="13816" max="13816" width="12.375" style="827" customWidth="1"/>
    <col min="13817" max="13817" width="9" style="827" customWidth="1"/>
    <col min="13818" max="13818" width="15" style="827" customWidth="1"/>
    <col min="13819" max="13819" width="10.5" style="827" customWidth="1"/>
    <col min="13820" max="13820" width="9.375" style="827" customWidth="1"/>
    <col min="13821" max="13823" width="8" style="827" customWidth="1"/>
    <col min="13824" max="14051" width="9" style="827"/>
    <col min="14052" max="14052" width="4.5" style="827" customWidth="1"/>
    <col min="14053" max="14053" width="28.375" style="827" customWidth="1"/>
    <col min="14054" max="14056" width="9" style="827" customWidth="1"/>
    <col min="14057" max="14058" width="10.875" style="827" customWidth="1"/>
    <col min="14059" max="14059" width="9.875" style="827" customWidth="1"/>
    <col min="14060" max="14060" width="10.875" style="827" customWidth="1"/>
    <col min="14061" max="14061" width="9.875" style="827" customWidth="1"/>
    <col min="14062" max="14062" width="10.875" style="827" customWidth="1"/>
    <col min="14063" max="14063" width="9.875" style="827" customWidth="1"/>
    <col min="14064" max="14064" width="10.875" style="827" customWidth="1"/>
    <col min="14065" max="14065" width="9.875" style="827" customWidth="1"/>
    <col min="14066" max="14066" width="10.875" style="827" customWidth="1"/>
    <col min="14067" max="14067" width="9.875" style="827" customWidth="1"/>
    <col min="14068" max="14068" width="12.375" style="827" customWidth="1"/>
    <col min="14069" max="14069" width="9" style="827" customWidth="1"/>
    <col min="14070" max="14070" width="15" style="827" customWidth="1"/>
    <col min="14071" max="14071" width="10.5" style="827" customWidth="1"/>
    <col min="14072" max="14072" width="12.375" style="827" customWidth="1"/>
    <col min="14073" max="14073" width="9" style="827" customWidth="1"/>
    <col min="14074" max="14074" width="15" style="827" customWidth="1"/>
    <col min="14075" max="14075" width="10.5" style="827" customWidth="1"/>
    <col min="14076" max="14076" width="9.375" style="827" customWidth="1"/>
    <col min="14077" max="14079" width="8" style="827" customWidth="1"/>
    <col min="14080" max="14307" width="9" style="827"/>
    <col min="14308" max="14308" width="4.5" style="827" customWidth="1"/>
    <col min="14309" max="14309" width="28.375" style="827" customWidth="1"/>
    <col min="14310" max="14312" width="9" style="827" customWidth="1"/>
    <col min="14313" max="14314" width="10.875" style="827" customWidth="1"/>
    <col min="14315" max="14315" width="9.875" style="827" customWidth="1"/>
    <col min="14316" max="14316" width="10.875" style="827" customWidth="1"/>
    <col min="14317" max="14317" width="9.875" style="827" customWidth="1"/>
    <col min="14318" max="14318" width="10.875" style="827" customWidth="1"/>
    <col min="14319" max="14319" width="9.875" style="827" customWidth="1"/>
    <col min="14320" max="14320" width="10.875" style="827" customWidth="1"/>
    <col min="14321" max="14321" width="9.875" style="827" customWidth="1"/>
    <col min="14322" max="14322" width="10.875" style="827" customWidth="1"/>
    <col min="14323" max="14323" width="9.875" style="827" customWidth="1"/>
    <col min="14324" max="14324" width="12.375" style="827" customWidth="1"/>
    <col min="14325" max="14325" width="9" style="827" customWidth="1"/>
    <col min="14326" max="14326" width="15" style="827" customWidth="1"/>
    <col min="14327" max="14327" width="10.5" style="827" customWidth="1"/>
    <col min="14328" max="14328" width="12.375" style="827" customWidth="1"/>
    <col min="14329" max="14329" width="9" style="827" customWidth="1"/>
    <col min="14330" max="14330" width="15" style="827" customWidth="1"/>
    <col min="14331" max="14331" width="10.5" style="827" customWidth="1"/>
    <col min="14332" max="14332" width="9.375" style="827" customWidth="1"/>
    <col min="14333" max="14335" width="8" style="827" customWidth="1"/>
    <col min="14336" max="14563" width="9" style="827"/>
    <col min="14564" max="14564" width="4.5" style="827" customWidth="1"/>
    <col min="14565" max="14565" width="28.375" style="827" customWidth="1"/>
    <col min="14566" max="14568" width="9" style="827" customWidth="1"/>
    <col min="14569" max="14570" width="10.875" style="827" customWidth="1"/>
    <col min="14571" max="14571" width="9.875" style="827" customWidth="1"/>
    <col min="14572" max="14572" width="10.875" style="827" customWidth="1"/>
    <col min="14573" max="14573" width="9.875" style="827" customWidth="1"/>
    <col min="14574" max="14574" width="10.875" style="827" customWidth="1"/>
    <col min="14575" max="14575" width="9.875" style="827" customWidth="1"/>
    <col min="14576" max="14576" width="10.875" style="827" customWidth="1"/>
    <col min="14577" max="14577" width="9.875" style="827" customWidth="1"/>
    <col min="14578" max="14578" width="10.875" style="827" customWidth="1"/>
    <col min="14579" max="14579" width="9.875" style="827" customWidth="1"/>
    <col min="14580" max="14580" width="12.375" style="827" customWidth="1"/>
    <col min="14581" max="14581" width="9" style="827" customWidth="1"/>
    <col min="14582" max="14582" width="15" style="827" customWidth="1"/>
    <col min="14583" max="14583" width="10.5" style="827" customWidth="1"/>
    <col min="14584" max="14584" width="12.375" style="827" customWidth="1"/>
    <col min="14585" max="14585" width="9" style="827" customWidth="1"/>
    <col min="14586" max="14586" width="15" style="827" customWidth="1"/>
    <col min="14587" max="14587" width="10.5" style="827" customWidth="1"/>
    <col min="14588" max="14588" width="9.375" style="827" customWidth="1"/>
    <col min="14589" max="14591" width="8" style="827" customWidth="1"/>
    <col min="14592" max="14819" width="9" style="827"/>
    <col min="14820" max="14820" width="4.5" style="827" customWidth="1"/>
    <col min="14821" max="14821" width="28.375" style="827" customWidth="1"/>
    <col min="14822" max="14824" width="9" style="827" customWidth="1"/>
    <col min="14825" max="14826" width="10.875" style="827" customWidth="1"/>
    <col min="14827" max="14827" width="9.875" style="827" customWidth="1"/>
    <col min="14828" max="14828" width="10.875" style="827" customWidth="1"/>
    <col min="14829" max="14829" width="9.875" style="827" customWidth="1"/>
    <col min="14830" max="14830" width="10.875" style="827" customWidth="1"/>
    <col min="14831" max="14831" width="9.875" style="827" customWidth="1"/>
    <col min="14832" max="14832" width="10.875" style="827" customWidth="1"/>
    <col min="14833" max="14833" width="9.875" style="827" customWidth="1"/>
    <col min="14834" max="14834" width="10.875" style="827" customWidth="1"/>
    <col min="14835" max="14835" width="9.875" style="827" customWidth="1"/>
    <col min="14836" max="14836" width="12.375" style="827" customWidth="1"/>
    <col min="14837" max="14837" width="9" style="827" customWidth="1"/>
    <col min="14838" max="14838" width="15" style="827" customWidth="1"/>
    <col min="14839" max="14839" width="10.5" style="827" customWidth="1"/>
    <col min="14840" max="14840" width="12.375" style="827" customWidth="1"/>
    <col min="14841" max="14841" width="9" style="827" customWidth="1"/>
    <col min="14842" max="14842" width="15" style="827" customWidth="1"/>
    <col min="14843" max="14843" width="10.5" style="827" customWidth="1"/>
    <col min="14844" max="14844" width="9.375" style="827" customWidth="1"/>
    <col min="14845" max="14847" width="8" style="827" customWidth="1"/>
    <col min="14848" max="15075" width="9" style="827"/>
    <col min="15076" max="15076" width="4.5" style="827" customWidth="1"/>
    <col min="15077" max="15077" width="28.375" style="827" customWidth="1"/>
    <col min="15078" max="15080" width="9" style="827" customWidth="1"/>
    <col min="15081" max="15082" width="10.875" style="827" customWidth="1"/>
    <col min="15083" max="15083" width="9.875" style="827" customWidth="1"/>
    <col min="15084" max="15084" width="10.875" style="827" customWidth="1"/>
    <col min="15085" max="15085" width="9.875" style="827" customWidth="1"/>
    <col min="15086" max="15086" width="10.875" style="827" customWidth="1"/>
    <col min="15087" max="15087" width="9.875" style="827" customWidth="1"/>
    <col min="15088" max="15088" width="10.875" style="827" customWidth="1"/>
    <col min="15089" max="15089" width="9.875" style="827" customWidth="1"/>
    <col min="15090" max="15090" width="10.875" style="827" customWidth="1"/>
    <col min="15091" max="15091" width="9.875" style="827" customWidth="1"/>
    <col min="15092" max="15092" width="12.375" style="827" customWidth="1"/>
    <col min="15093" max="15093" width="9" style="827" customWidth="1"/>
    <col min="15094" max="15094" width="15" style="827" customWidth="1"/>
    <col min="15095" max="15095" width="10.5" style="827" customWidth="1"/>
    <col min="15096" max="15096" width="12.375" style="827" customWidth="1"/>
    <col min="15097" max="15097" width="9" style="827" customWidth="1"/>
    <col min="15098" max="15098" width="15" style="827" customWidth="1"/>
    <col min="15099" max="15099" width="10.5" style="827" customWidth="1"/>
    <col min="15100" max="15100" width="9.375" style="827" customWidth="1"/>
    <col min="15101" max="15103" width="8" style="827" customWidth="1"/>
    <col min="15104" max="15331" width="9" style="827"/>
    <col min="15332" max="15332" width="4.5" style="827" customWidth="1"/>
    <col min="15333" max="15333" width="28.375" style="827" customWidth="1"/>
    <col min="15334" max="15336" width="9" style="827" customWidth="1"/>
    <col min="15337" max="15338" width="10.875" style="827" customWidth="1"/>
    <col min="15339" max="15339" width="9.875" style="827" customWidth="1"/>
    <col min="15340" max="15340" width="10.875" style="827" customWidth="1"/>
    <col min="15341" max="15341" width="9.875" style="827" customWidth="1"/>
    <col min="15342" max="15342" width="10.875" style="827" customWidth="1"/>
    <col min="15343" max="15343" width="9.875" style="827" customWidth="1"/>
    <col min="15344" max="15344" width="10.875" style="827" customWidth="1"/>
    <col min="15345" max="15345" width="9.875" style="827" customWidth="1"/>
    <col min="15346" max="15346" width="10.875" style="827" customWidth="1"/>
    <col min="15347" max="15347" width="9.875" style="827" customWidth="1"/>
    <col min="15348" max="15348" width="12.375" style="827" customWidth="1"/>
    <col min="15349" max="15349" width="9" style="827" customWidth="1"/>
    <col min="15350" max="15350" width="15" style="827" customWidth="1"/>
    <col min="15351" max="15351" width="10.5" style="827" customWidth="1"/>
    <col min="15352" max="15352" width="12.375" style="827" customWidth="1"/>
    <col min="15353" max="15353" width="9" style="827" customWidth="1"/>
    <col min="15354" max="15354" width="15" style="827" customWidth="1"/>
    <col min="15355" max="15355" width="10.5" style="827" customWidth="1"/>
    <col min="15356" max="15356" width="9.375" style="827" customWidth="1"/>
    <col min="15357" max="15359" width="8" style="827" customWidth="1"/>
    <col min="15360" max="15587" width="9" style="827"/>
    <col min="15588" max="15588" width="4.5" style="827" customWidth="1"/>
    <col min="15589" max="15589" width="28.375" style="827" customWidth="1"/>
    <col min="15590" max="15592" width="9" style="827" customWidth="1"/>
    <col min="15593" max="15594" width="10.875" style="827" customWidth="1"/>
    <col min="15595" max="15595" width="9.875" style="827" customWidth="1"/>
    <col min="15596" max="15596" width="10.875" style="827" customWidth="1"/>
    <col min="15597" max="15597" width="9.875" style="827" customWidth="1"/>
    <col min="15598" max="15598" width="10.875" style="827" customWidth="1"/>
    <col min="15599" max="15599" width="9.875" style="827" customWidth="1"/>
    <col min="15600" max="15600" width="10.875" style="827" customWidth="1"/>
    <col min="15601" max="15601" width="9.875" style="827" customWidth="1"/>
    <col min="15602" max="15602" width="10.875" style="827" customWidth="1"/>
    <col min="15603" max="15603" width="9.875" style="827" customWidth="1"/>
    <col min="15604" max="15604" width="12.375" style="827" customWidth="1"/>
    <col min="15605" max="15605" width="9" style="827" customWidth="1"/>
    <col min="15606" max="15606" width="15" style="827" customWidth="1"/>
    <col min="15607" max="15607" width="10.5" style="827" customWidth="1"/>
    <col min="15608" max="15608" width="12.375" style="827" customWidth="1"/>
    <col min="15609" max="15609" width="9" style="827" customWidth="1"/>
    <col min="15610" max="15610" width="15" style="827" customWidth="1"/>
    <col min="15611" max="15611" width="10.5" style="827" customWidth="1"/>
    <col min="15612" max="15612" width="9.375" style="827" customWidth="1"/>
    <col min="15613" max="15615" width="8" style="827" customWidth="1"/>
    <col min="15616" max="15843" width="9" style="827"/>
    <col min="15844" max="15844" width="4.5" style="827" customWidth="1"/>
    <col min="15845" max="15845" width="28.375" style="827" customWidth="1"/>
    <col min="15846" max="15848" width="9" style="827" customWidth="1"/>
    <col min="15849" max="15850" width="10.875" style="827" customWidth="1"/>
    <col min="15851" max="15851" width="9.875" style="827" customWidth="1"/>
    <col min="15852" max="15852" width="10.875" style="827" customWidth="1"/>
    <col min="15853" max="15853" width="9.875" style="827" customWidth="1"/>
    <col min="15854" max="15854" width="10.875" style="827" customWidth="1"/>
    <col min="15855" max="15855" width="9.875" style="827" customWidth="1"/>
    <col min="15856" max="15856" width="10.875" style="827" customWidth="1"/>
    <col min="15857" max="15857" width="9.875" style="827" customWidth="1"/>
    <col min="15858" max="15858" width="10.875" style="827" customWidth="1"/>
    <col min="15859" max="15859" width="9.875" style="827" customWidth="1"/>
    <col min="15860" max="15860" width="12.375" style="827" customWidth="1"/>
    <col min="15861" max="15861" width="9" style="827" customWidth="1"/>
    <col min="15862" max="15862" width="15" style="827" customWidth="1"/>
    <col min="15863" max="15863" width="10.5" style="827" customWidth="1"/>
    <col min="15864" max="15864" width="12.375" style="827" customWidth="1"/>
    <col min="15865" max="15865" width="9" style="827" customWidth="1"/>
    <col min="15866" max="15866" width="15" style="827" customWidth="1"/>
    <col min="15867" max="15867" width="10.5" style="827" customWidth="1"/>
    <col min="15868" max="15868" width="9.375" style="827" customWidth="1"/>
    <col min="15869" max="15871" width="8" style="827" customWidth="1"/>
    <col min="15872" max="16099" width="9" style="827"/>
    <col min="16100" max="16100" width="4.5" style="827" customWidth="1"/>
    <col min="16101" max="16101" width="28.375" style="827" customWidth="1"/>
    <col min="16102" max="16104" width="9" style="827" customWidth="1"/>
    <col min="16105" max="16106" width="10.875" style="827" customWidth="1"/>
    <col min="16107" max="16107" width="9.875" style="827" customWidth="1"/>
    <col min="16108" max="16108" width="10.875" style="827" customWidth="1"/>
    <col min="16109" max="16109" width="9.875" style="827" customWidth="1"/>
    <col min="16110" max="16110" width="10.875" style="827" customWidth="1"/>
    <col min="16111" max="16111" width="9.875" style="827" customWidth="1"/>
    <col min="16112" max="16112" width="10.875" style="827" customWidth="1"/>
    <col min="16113" max="16113" width="9.875" style="827" customWidth="1"/>
    <col min="16114" max="16114" width="10.875" style="827" customWidth="1"/>
    <col min="16115" max="16115" width="9.875" style="827" customWidth="1"/>
    <col min="16116" max="16116" width="12.375" style="827" customWidth="1"/>
    <col min="16117" max="16117" width="9" style="827" customWidth="1"/>
    <col min="16118" max="16118" width="15" style="827" customWidth="1"/>
    <col min="16119" max="16119" width="10.5" style="827" customWidth="1"/>
    <col min="16120" max="16120" width="12.375" style="827" customWidth="1"/>
    <col min="16121" max="16121" width="9" style="827" customWidth="1"/>
    <col min="16122" max="16122" width="15" style="827" customWidth="1"/>
    <col min="16123" max="16123" width="10.5" style="827" customWidth="1"/>
    <col min="16124" max="16124" width="9.375" style="827" customWidth="1"/>
    <col min="16125" max="16127" width="8" style="827" customWidth="1"/>
    <col min="16128" max="16384" width="9" style="827"/>
  </cols>
  <sheetData>
    <row r="1" spans="1:52" x14ac:dyDescent="0.25">
      <c r="A1" s="1279"/>
      <c r="B1" s="1279"/>
      <c r="C1" s="818"/>
      <c r="D1" s="5"/>
      <c r="AU1" s="825" t="s">
        <v>695</v>
      </c>
    </row>
    <row r="2" spans="1:52" x14ac:dyDescent="0.25">
      <c r="A2" s="1280" t="s">
        <v>696</v>
      </c>
      <c r="B2" s="1280"/>
      <c r="C2" s="1280"/>
      <c r="D2" s="1281"/>
      <c r="E2" s="1280"/>
      <c r="F2" s="1280"/>
      <c r="G2" s="1280"/>
      <c r="H2" s="1280"/>
      <c r="I2" s="1280"/>
      <c r="J2" s="1280"/>
      <c r="K2" s="1280"/>
      <c r="L2" s="1280"/>
      <c r="M2" s="1280"/>
      <c r="N2" s="1280"/>
      <c r="O2" s="1280"/>
      <c r="P2" s="1280"/>
      <c r="Q2" s="1280"/>
      <c r="R2" s="1280"/>
      <c r="S2" s="1280"/>
      <c r="T2" s="1280"/>
      <c r="U2" s="1280"/>
      <c r="V2" s="1280"/>
      <c r="W2" s="1280"/>
      <c r="X2" s="1280"/>
      <c r="Y2" s="1280"/>
      <c r="Z2" s="1280"/>
      <c r="AA2" s="1280"/>
      <c r="AB2" s="1280"/>
      <c r="AC2" s="1280"/>
      <c r="AD2" s="1280"/>
      <c r="AE2" s="1280"/>
      <c r="AF2" s="1280"/>
      <c r="AG2" s="1280"/>
      <c r="AH2" s="1280"/>
      <c r="AI2" s="1280"/>
      <c r="AJ2" s="1280"/>
      <c r="AK2" s="1280"/>
      <c r="AL2" s="1280"/>
      <c r="AM2" s="1280"/>
      <c r="AN2" s="1280"/>
      <c r="AO2" s="1280"/>
      <c r="AP2" s="1280"/>
      <c r="AQ2" s="1280"/>
      <c r="AR2" s="1280"/>
      <c r="AS2" s="1280"/>
      <c r="AT2" s="1280"/>
      <c r="AU2" s="1280"/>
      <c r="AV2" s="829"/>
    </row>
    <row r="3" spans="1:52" x14ac:dyDescent="0.25">
      <c r="A3" s="1280" t="s">
        <v>697</v>
      </c>
      <c r="B3" s="1280"/>
      <c r="C3" s="1280"/>
      <c r="D3" s="1281"/>
      <c r="E3" s="1280"/>
      <c r="F3" s="1280"/>
      <c r="G3" s="1280"/>
      <c r="H3" s="1280"/>
      <c r="I3" s="1280"/>
      <c r="J3" s="1280"/>
      <c r="K3" s="1280"/>
      <c r="L3" s="1280"/>
      <c r="M3" s="1280"/>
      <c r="N3" s="1280"/>
      <c r="O3" s="1280"/>
      <c r="P3" s="1280"/>
      <c r="Q3" s="1280"/>
      <c r="R3" s="1280"/>
      <c r="S3" s="1280"/>
      <c r="T3" s="1280"/>
      <c r="U3" s="1280"/>
      <c r="V3" s="1280"/>
      <c r="W3" s="1280"/>
      <c r="X3" s="1280"/>
      <c r="Y3" s="1280"/>
      <c r="Z3" s="1280"/>
      <c r="AA3" s="1280"/>
      <c r="AB3" s="1280"/>
      <c r="AC3" s="1280"/>
      <c r="AD3" s="1280"/>
      <c r="AE3" s="1280"/>
      <c r="AF3" s="1280"/>
      <c r="AG3" s="1280"/>
      <c r="AH3" s="1280"/>
      <c r="AI3" s="1280"/>
      <c r="AJ3" s="1280"/>
      <c r="AK3" s="1280"/>
      <c r="AL3" s="1280"/>
      <c r="AM3" s="1280"/>
      <c r="AN3" s="1280"/>
      <c r="AO3" s="1280"/>
      <c r="AP3" s="1280"/>
      <c r="AQ3" s="1280"/>
      <c r="AR3" s="1280"/>
      <c r="AS3" s="1280"/>
      <c r="AT3" s="1280"/>
      <c r="AU3" s="1280"/>
      <c r="AV3" s="829"/>
    </row>
    <row r="4" spans="1:52" x14ac:dyDescent="0.25">
      <c r="A4" s="1282" t="s">
        <v>698</v>
      </c>
      <c r="B4" s="1282"/>
      <c r="C4" s="1282"/>
      <c r="D4" s="1283"/>
      <c r="E4" s="1282"/>
      <c r="F4" s="1282"/>
      <c r="G4" s="1282"/>
      <c r="H4" s="1282"/>
      <c r="I4" s="1282"/>
      <c r="J4" s="1282"/>
      <c r="K4" s="1282"/>
      <c r="L4" s="1282"/>
      <c r="M4" s="1282"/>
      <c r="N4" s="1282"/>
      <c r="O4" s="1282"/>
      <c r="P4" s="1282"/>
      <c r="Q4" s="1282"/>
      <c r="R4" s="1282"/>
      <c r="S4" s="1282"/>
      <c r="T4" s="1282"/>
      <c r="U4" s="1282"/>
      <c r="V4" s="1282"/>
      <c r="W4" s="1282"/>
      <c r="X4" s="1282"/>
      <c r="Y4" s="1282"/>
      <c r="Z4" s="1282"/>
      <c r="AA4" s="1282"/>
      <c r="AB4" s="1282"/>
      <c r="AC4" s="1282"/>
      <c r="AD4" s="1282"/>
      <c r="AE4" s="1282"/>
      <c r="AF4" s="1282"/>
      <c r="AG4" s="1282"/>
      <c r="AH4" s="1282"/>
      <c r="AI4" s="1282"/>
      <c r="AJ4" s="1282"/>
      <c r="AK4" s="1282"/>
      <c r="AL4" s="1282"/>
      <c r="AM4" s="1282"/>
      <c r="AN4" s="1282"/>
      <c r="AO4" s="1282"/>
      <c r="AP4" s="1282"/>
      <c r="AQ4" s="1282"/>
      <c r="AR4" s="1282"/>
      <c r="AS4" s="1282"/>
      <c r="AT4" s="1282"/>
      <c r="AU4" s="1282"/>
      <c r="AV4" s="830"/>
    </row>
    <row r="5" spans="1:52" x14ac:dyDescent="0.25">
      <c r="A5" s="1284" t="s">
        <v>0</v>
      </c>
      <c r="B5" s="1284"/>
      <c r="C5" s="1284"/>
      <c r="D5" s="1285"/>
      <c r="E5" s="1284"/>
      <c r="F5" s="1284"/>
      <c r="G5" s="1284"/>
      <c r="H5" s="1284"/>
      <c r="I5" s="1284"/>
      <c r="J5" s="1284"/>
      <c r="K5" s="1284"/>
      <c r="L5" s="1284"/>
      <c r="M5" s="1284"/>
      <c r="N5" s="1284"/>
      <c r="O5" s="1284"/>
      <c r="P5" s="1284"/>
      <c r="Q5" s="1284"/>
      <c r="R5" s="1284"/>
      <c r="S5" s="1284"/>
      <c r="T5" s="1284"/>
      <c r="U5" s="1284"/>
      <c r="V5" s="1284"/>
      <c r="W5" s="1284"/>
      <c r="X5" s="1284"/>
      <c r="Y5" s="1284"/>
      <c r="Z5" s="1284"/>
      <c r="AA5" s="1284"/>
      <c r="AB5" s="1284"/>
      <c r="AC5" s="1284"/>
      <c r="AD5" s="1284"/>
      <c r="AE5" s="1284"/>
      <c r="AF5" s="1284"/>
      <c r="AG5" s="1284"/>
      <c r="AH5" s="1284"/>
      <c r="AI5" s="1284"/>
      <c r="AJ5" s="1284"/>
      <c r="AK5" s="1284"/>
      <c r="AL5" s="1284"/>
      <c r="AM5" s="1284"/>
      <c r="AN5" s="1284"/>
      <c r="AO5" s="1284"/>
      <c r="AP5" s="1284"/>
      <c r="AQ5" s="1284"/>
      <c r="AR5" s="1284"/>
      <c r="AS5" s="1284"/>
      <c r="AT5" s="1284"/>
      <c r="AU5" s="1284"/>
      <c r="AV5" s="6"/>
    </row>
    <row r="6" spans="1:52" s="405" customFormat="1" x14ac:dyDescent="0.25">
      <c r="A6" s="1217" t="s">
        <v>1</v>
      </c>
      <c r="B6" s="1217" t="s">
        <v>699</v>
      </c>
      <c r="C6" s="1208"/>
      <c r="D6" s="831"/>
      <c r="E6" s="1217" t="s">
        <v>700</v>
      </c>
      <c r="F6" s="1217" t="s">
        <v>701</v>
      </c>
      <c r="G6" s="1217" t="s">
        <v>702</v>
      </c>
      <c r="H6" s="1217" t="s">
        <v>703</v>
      </c>
      <c r="I6" s="1217" t="s">
        <v>704</v>
      </c>
      <c r="J6" s="1217"/>
      <c r="K6" s="1217"/>
      <c r="L6" s="1217" t="s">
        <v>705</v>
      </c>
      <c r="M6" s="1217"/>
      <c r="N6" s="1217"/>
      <c r="O6" s="1217"/>
      <c r="P6" s="1217" t="s">
        <v>706</v>
      </c>
      <c r="Q6" s="1217"/>
      <c r="R6" s="1217"/>
      <c r="S6" s="1217"/>
      <c r="T6" s="1217" t="s">
        <v>707</v>
      </c>
      <c r="U6" s="1217"/>
      <c r="V6" s="1217"/>
      <c r="W6" s="1217"/>
      <c r="X6" s="1300" t="s">
        <v>2</v>
      </c>
      <c r="Y6" s="1301"/>
      <c r="Z6" s="1301"/>
      <c r="AA6" s="1301"/>
      <c r="AB6" s="1301"/>
      <c r="AC6" s="1301"/>
      <c r="AD6" s="1301"/>
      <c r="AE6" s="1302"/>
      <c r="AF6" s="1217" t="s">
        <v>708</v>
      </c>
      <c r="AG6" s="1217"/>
      <c r="AH6" s="1217" t="s">
        <v>709</v>
      </c>
      <c r="AI6" s="1208" t="s">
        <v>710</v>
      </c>
      <c r="AJ6" s="1303" t="s">
        <v>711</v>
      </c>
      <c r="AK6" s="1303"/>
      <c r="AL6" s="1303"/>
      <c r="AM6" s="1286" t="s">
        <v>712</v>
      </c>
      <c r="AN6" s="1288"/>
      <c r="AO6" s="1286" t="s">
        <v>713</v>
      </c>
      <c r="AP6" s="1287"/>
      <c r="AQ6" s="1287"/>
      <c r="AR6" s="1287"/>
      <c r="AS6" s="1288"/>
      <c r="AT6" s="1292" t="s">
        <v>686</v>
      </c>
      <c r="AU6" s="1217" t="s">
        <v>779</v>
      </c>
      <c r="AV6" s="832"/>
    </row>
    <row r="7" spans="1:52" s="405" customFormat="1" x14ac:dyDescent="0.25">
      <c r="A7" s="1217"/>
      <c r="B7" s="1217"/>
      <c r="C7" s="1209"/>
      <c r="D7" s="833"/>
      <c r="E7" s="1217"/>
      <c r="F7" s="1217"/>
      <c r="G7" s="1217"/>
      <c r="H7" s="1217"/>
      <c r="I7" s="804"/>
      <c r="J7" s="804"/>
      <c r="K7" s="804"/>
      <c r="L7" s="804"/>
      <c r="M7" s="804"/>
      <c r="N7" s="804"/>
      <c r="O7" s="804"/>
      <c r="P7" s="804"/>
      <c r="Q7" s="804"/>
      <c r="R7" s="804"/>
      <c r="S7" s="804"/>
      <c r="T7" s="804"/>
      <c r="U7" s="804"/>
      <c r="V7" s="804"/>
      <c r="W7" s="804"/>
      <c r="X7" s="1296" t="s">
        <v>714</v>
      </c>
      <c r="Y7" s="1297"/>
      <c r="Z7" s="1296" t="s">
        <v>715</v>
      </c>
      <c r="AA7" s="1297"/>
      <c r="AB7" s="1296" t="s">
        <v>716</v>
      </c>
      <c r="AC7" s="1297"/>
      <c r="AD7" s="1296" t="s">
        <v>717</v>
      </c>
      <c r="AE7" s="1297"/>
      <c r="AF7" s="1217"/>
      <c r="AG7" s="1217"/>
      <c r="AH7" s="1217"/>
      <c r="AI7" s="1209"/>
      <c r="AJ7" s="1298" t="s">
        <v>718</v>
      </c>
      <c r="AK7" s="1298" t="s">
        <v>719</v>
      </c>
      <c r="AL7" s="1298" t="s">
        <v>720</v>
      </c>
      <c r="AM7" s="1304"/>
      <c r="AN7" s="1305"/>
      <c r="AO7" s="1289"/>
      <c r="AP7" s="1290"/>
      <c r="AQ7" s="1290"/>
      <c r="AR7" s="1290"/>
      <c r="AS7" s="1291"/>
      <c r="AT7" s="1293"/>
      <c r="AU7" s="1217"/>
    </row>
    <row r="8" spans="1:52" s="405" customFormat="1" ht="28.5" x14ac:dyDescent="0.25">
      <c r="A8" s="1217"/>
      <c r="B8" s="1217"/>
      <c r="C8" s="1210"/>
      <c r="D8" s="834"/>
      <c r="E8" s="1217"/>
      <c r="F8" s="1217"/>
      <c r="G8" s="1217"/>
      <c r="H8" s="1217"/>
      <c r="I8" s="804"/>
      <c r="J8" s="804"/>
      <c r="K8" s="835"/>
      <c r="L8" s="804"/>
      <c r="M8" s="804" t="s">
        <v>90</v>
      </c>
      <c r="N8" s="1295" t="s">
        <v>412</v>
      </c>
      <c r="O8" s="1295"/>
      <c r="P8" s="804"/>
      <c r="Q8" s="804" t="s">
        <v>90</v>
      </c>
      <c r="R8" s="1295" t="s">
        <v>412</v>
      </c>
      <c r="S8" s="1295"/>
      <c r="T8" s="804"/>
      <c r="U8" s="804" t="s">
        <v>90</v>
      </c>
      <c r="V8" s="1295" t="s">
        <v>412</v>
      </c>
      <c r="W8" s="1295"/>
      <c r="X8" s="837" t="s">
        <v>721</v>
      </c>
      <c r="Y8" s="837" t="s">
        <v>722</v>
      </c>
      <c r="Z8" s="837" t="s">
        <v>721</v>
      </c>
      <c r="AA8" s="837" t="s">
        <v>722</v>
      </c>
      <c r="AB8" s="837" t="s">
        <v>721</v>
      </c>
      <c r="AC8" s="837" t="s">
        <v>722</v>
      </c>
      <c r="AD8" s="837" t="s">
        <v>721</v>
      </c>
      <c r="AE8" s="838" t="s">
        <v>722</v>
      </c>
      <c r="AF8" s="1217"/>
      <c r="AG8" s="1217"/>
      <c r="AH8" s="1217"/>
      <c r="AI8" s="802" t="s">
        <v>723</v>
      </c>
      <c r="AJ8" s="1299"/>
      <c r="AK8" s="1299"/>
      <c r="AL8" s="1299"/>
      <c r="AM8" s="839" t="s">
        <v>132</v>
      </c>
      <c r="AN8" s="839" t="s">
        <v>724</v>
      </c>
      <c r="AO8" s="840" t="s">
        <v>725</v>
      </c>
      <c r="AP8" s="840" t="s">
        <v>726</v>
      </c>
      <c r="AQ8" s="840" t="s">
        <v>727</v>
      </c>
      <c r="AR8" s="840" t="s">
        <v>728</v>
      </c>
      <c r="AS8" s="841" t="s">
        <v>729</v>
      </c>
      <c r="AT8" s="1294"/>
      <c r="AU8" s="1217"/>
    </row>
    <row r="9" spans="1:52" s="405" customFormat="1" x14ac:dyDescent="0.25">
      <c r="A9" s="802">
        <v>1</v>
      </c>
      <c r="B9" s="802">
        <v>2</v>
      </c>
      <c r="C9" s="802"/>
      <c r="D9" s="834"/>
      <c r="E9" s="802">
        <v>3</v>
      </c>
      <c r="F9" s="802"/>
      <c r="G9" s="802"/>
      <c r="H9" s="802"/>
      <c r="I9" s="802"/>
      <c r="J9" s="802"/>
      <c r="K9" s="842"/>
      <c r="L9" s="802"/>
      <c r="M9" s="802"/>
      <c r="N9" s="801"/>
      <c r="O9" s="801"/>
      <c r="P9" s="802"/>
      <c r="Q9" s="802"/>
      <c r="R9" s="801"/>
      <c r="S9" s="801"/>
      <c r="T9" s="802"/>
      <c r="U9" s="802"/>
      <c r="V9" s="801"/>
      <c r="W9" s="801"/>
      <c r="X9" s="801"/>
      <c r="Y9" s="801"/>
      <c r="Z9" s="801"/>
      <c r="AA9" s="801"/>
      <c r="AB9" s="801"/>
      <c r="AC9" s="801"/>
      <c r="AD9" s="801"/>
      <c r="AE9" s="801"/>
      <c r="AF9" s="802"/>
      <c r="AG9" s="802">
        <v>4</v>
      </c>
      <c r="AH9" s="802">
        <v>5</v>
      </c>
      <c r="AI9" s="802"/>
      <c r="AJ9" s="802">
        <v>5</v>
      </c>
      <c r="AK9" s="802"/>
      <c r="AL9" s="802">
        <v>6</v>
      </c>
      <c r="AM9" s="802"/>
      <c r="AN9" s="802"/>
      <c r="AO9" s="802">
        <v>7</v>
      </c>
      <c r="AP9" s="802"/>
      <c r="AQ9" s="802"/>
      <c r="AR9" s="802"/>
      <c r="AS9" s="802"/>
      <c r="AT9" s="843">
        <v>7</v>
      </c>
      <c r="AU9" s="802">
        <v>8</v>
      </c>
    </row>
    <row r="10" spans="1:52" s="405" customFormat="1" x14ac:dyDescent="0.25">
      <c r="A10" s="802"/>
      <c r="B10" s="802" t="s">
        <v>308</v>
      </c>
      <c r="C10" s="802"/>
      <c r="D10" s="802"/>
      <c r="E10" s="802"/>
      <c r="F10" s="802"/>
      <c r="G10" s="802"/>
      <c r="H10" s="802"/>
      <c r="I10" s="802"/>
      <c r="J10" s="802"/>
      <c r="K10" s="842"/>
      <c r="L10" s="802"/>
      <c r="M10" s="802"/>
      <c r="N10" s="801"/>
      <c r="O10" s="801"/>
      <c r="P10" s="802"/>
      <c r="Q10" s="802"/>
      <c r="R10" s="801"/>
      <c r="S10" s="801"/>
      <c r="T10" s="802"/>
      <c r="U10" s="802"/>
      <c r="V10" s="801"/>
      <c r="W10" s="801"/>
      <c r="X10" s="801"/>
      <c r="Y10" s="801"/>
      <c r="Z10" s="801"/>
      <c r="AA10" s="801"/>
      <c r="AB10" s="801"/>
      <c r="AC10" s="801"/>
      <c r="AD10" s="801"/>
      <c r="AE10" s="801"/>
      <c r="AF10" s="802"/>
      <c r="AG10" s="844">
        <f>+AG11+AG243</f>
        <v>158729.10999999999</v>
      </c>
      <c r="AH10" s="844">
        <f t="shared" ref="AH10:AS10" si="0">+AH11+AH243</f>
        <v>0</v>
      </c>
      <c r="AI10" s="844">
        <f t="shared" si="0"/>
        <v>0</v>
      </c>
      <c r="AJ10" s="844">
        <f t="shared" si="0"/>
        <v>0</v>
      </c>
      <c r="AK10" s="844">
        <f t="shared" si="0"/>
        <v>0</v>
      </c>
      <c r="AL10" s="844">
        <f t="shared" si="0"/>
        <v>100533.067</v>
      </c>
      <c r="AM10" s="844" t="e">
        <f t="shared" si="0"/>
        <v>#REF!</v>
      </c>
      <c r="AN10" s="844" t="e">
        <f t="shared" si="0"/>
        <v>#REF!</v>
      </c>
      <c r="AO10" s="844" t="e">
        <f t="shared" si="0"/>
        <v>#REF!</v>
      </c>
      <c r="AP10" s="844" t="e">
        <f t="shared" si="0"/>
        <v>#REF!</v>
      </c>
      <c r="AQ10" s="844" t="e">
        <f t="shared" si="0"/>
        <v>#REF!</v>
      </c>
      <c r="AR10" s="844" t="e">
        <f t="shared" si="0"/>
        <v>#REF!</v>
      </c>
      <c r="AS10" s="844" t="e">
        <f t="shared" si="0"/>
        <v>#REF!</v>
      </c>
      <c r="AT10" s="845">
        <f>AL10/AG10</f>
        <v>0.63336250672608196</v>
      </c>
      <c r="AU10" s="802"/>
    </row>
    <row r="11" spans="1:52" s="405" customFormat="1" x14ac:dyDescent="0.25">
      <c r="A11" s="846"/>
      <c r="B11" s="846" t="s">
        <v>730</v>
      </c>
      <c r="C11" s="846"/>
      <c r="D11" s="846"/>
      <c r="E11" s="846"/>
      <c r="F11" s="846"/>
      <c r="G11" s="846"/>
      <c r="H11" s="846"/>
      <c r="I11" s="846"/>
      <c r="J11" s="846"/>
      <c r="K11" s="847"/>
      <c r="L11" s="846"/>
      <c r="M11" s="846"/>
      <c r="N11" s="848"/>
      <c r="O11" s="848"/>
      <c r="P11" s="846"/>
      <c r="Q11" s="846"/>
      <c r="R11" s="848"/>
      <c r="S11" s="848"/>
      <c r="T11" s="846"/>
      <c r="U11" s="846"/>
      <c r="V11" s="848"/>
      <c r="W11" s="848"/>
      <c r="X11" s="848"/>
      <c r="Y11" s="848"/>
      <c r="Z11" s="848"/>
      <c r="AA11" s="848"/>
      <c r="AB11" s="848"/>
      <c r="AC11" s="848"/>
      <c r="AD11" s="848"/>
      <c r="AE11" s="848"/>
      <c r="AF11" s="846"/>
      <c r="AG11" s="849">
        <f>+AG12</f>
        <v>149439.10999999999</v>
      </c>
      <c r="AH11" s="849">
        <f t="shared" ref="AH11:AS11" si="1">+AH12</f>
        <v>0</v>
      </c>
      <c r="AI11" s="849">
        <f t="shared" si="1"/>
        <v>0</v>
      </c>
      <c r="AJ11" s="849">
        <f t="shared" si="1"/>
        <v>0</v>
      </c>
      <c r="AK11" s="849">
        <f t="shared" si="1"/>
        <v>0</v>
      </c>
      <c r="AL11" s="849">
        <f t="shared" si="1"/>
        <v>94298.623999999996</v>
      </c>
      <c r="AM11" s="849">
        <f t="shared" si="1"/>
        <v>0</v>
      </c>
      <c r="AN11" s="849">
        <f t="shared" si="1"/>
        <v>0</v>
      </c>
      <c r="AO11" s="849">
        <f t="shared" si="1"/>
        <v>0</v>
      </c>
      <c r="AP11" s="849">
        <f t="shared" si="1"/>
        <v>0</v>
      </c>
      <c r="AQ11" s="849">
        <f t="shared" si="1"/>
        <v>0</v>
      </c>
      <c r="AR11" s="849">
        <f t="shared" si="1"/>
        <v>0</v>
      </c>
      <c r="AS11" s="849">
        <f t="shared" si="1"/>
        <v>0</v>
      </c>
      <c r="AT11" s="850">
        <f t="shared" ref="AT11:AT188" si="2">AL11/AG11</f>
        <v>0.63101703429577438</v>
      </c>
      <c r="AU11" s="846"/>
    </row>
    <row r="12" spans="1:52" x14ac:dyDescent="0.25">
      <c r="A12" s="804" t="s">
        <v>731</v>
      </c>
      <c r="B12" s="851" t="s">
        <v>732</v>
      </c>
      <c r="C12" s="852"/>
      <c r="D12" s="852"/>
      <c r="E12" s="853"/>
      <c r="F12" s="854"/>
      <c r="G12" s="854"/>
      <c r="H12" s="854"/>
      <c r="I12" s="854"/>
      <c r="J12" s="855" t="e">
        <f>J14+#REF!+#REF!</f>
        <v>#REF!</v>
      </c>
      <c r="K12" s="855" t="e">
        <f>K14+#REF!+#REF!</f>
        <v>#REF!</v>
      </c>
      <c r="L12" s="855" t="e">
        <f>L14+#REF!+#REF!</f>
        <v>#REF!</v>
      </c>
      <c r="M12" s="855" t="e">
        <f>M14+#REF!+#REF!</f>
        <v>#REF!</v>
      </c>
      <c r="N12" s="855" t="e">
        <f>N14+#REF!+#REF!</f>
        <v>#REF!</v>
      </c>
      <c r="O12" s="855" t="e">
        <f>O14+#REF!+#REF!</f>
        <v>#REF!</v>
      </c>
      <c r="P12" s="855" t="e">
        <f>P14+#REF!+#REF!</f>
        <v>#REF!</v>
      </c>
      <c r="Q12" s="855" t="e">
        <f>Q14+#REF!+#REF!</f>
        <v>#REF!</v>
      </c>
      <c r="R12" s="855" t="e">
        <f>R14+#REF!+#REF!</f>
        <v>#REF!</v>
      </c>
      <c r="S12" s="855" t="e">
        <f>S14+#REF!+#REF!</f>
        <v>#REF!</v>
      </c>
      <c r="T12" s="855" t="e">
        <f>T14+#REF!+#REF!</f>
        <v>#REF!</v>
      </c>
      <c r="U12" s="855" t="e">
        <f>U14+#REF!+#REF!</f>
        <v>#REF!</v>
      </c>
      <c r="V12" s="855" t="e">
        <f>V14+#REF!+#REF!</f>
        <v>#REF!</v>
      </c>
      <c r="W12" s="855" t="e">
        <f>W14+#REF!+#REF!</f>
        <v>#REF!</v>
      </c>
      <c r="X12" s="856"/>
      <c r="Y12" s="857" t="str">
        <f t="shared" ref="Y12:Y60" si="3">IF(X12="","",AL12)</f>
        <v/>
      </c>
      <c r="Z12" s="856"/>
      <c r="AA12" s="858" t="str">
        <f t="shared" ref="AA12:AA60" si="4">IF(Z12="","",AL12)</f>
        <v/>
      </c>
      <c r="AB12" s="856"/>
      <c r="AC12" s="858" t="str">
        <f t="shared" ref="AC12:AC60" si="5">IF(AB12="","",AL12)</f>
        <v/>
      </c>
      <c r="AD12" s="856"/>
      <c r="AE12" s="858" t="str">
        <f t="shared" ref="AE12:AE60" si="6">IF(AD12="","",AL12)</f>
        <v/>
      </c>
      <c r="AF12" s="855" t="e">
        <f>AF14</f>
        <v>#REF!</v>
      </c>
      <c r="AG12" s="859">
        <f>AG13+AG53+AG37</f>
        <v>149439.10999999999</v>
      </c>
      <c r="AH12" s="859">
        <f t="shared" ref="AH12:AL12" si="7">AH13+AH53+AH37</f>
        <v>0</v>
      </c>
      <c r="AI12" s="859">
        <f t="shared" si="7"/>
        <v>0</v>
      </c>
      <c r="AJ12" s="859">
        <f t="shared" si="7"/>
        <v>0</v>
      </c>
      <c r="AK12" s="859">
        <f t="shared" si="7"/>
        <v>0</v>
      </c>
      <c r="AL12" s="859">
        <f t="shared" si="7"/>
        <v>94298.623999999996</v>
      </c>
      <c r="AM12" s="859">
        <f t="shared" ref="AM12:AS12" si="8">AM13+AM53+AM37</f>
        <v>0</v>
      </c>
      <c r="AN12" s="859">
        <f t="shared" si="8"/>
        <v>0</v>
      </c>
      <c r="AO12" s="859">
        <f t="shared" si="8"/>
        <v>0</v>
      </c>
      <c r="AP12" s="859">
        <f t="shared" si="8"/>
        <v>0</v>
      </c>
      <c r="AQ12" s="859">
        <f t="shared" si="8"/>
        <v>0</v>
      </c>
      <c r="AR12" s="859">
        <f t="shared" si="8"/>
        <v>0</v>
      </c>
      <c r="AS12" s="859">
        <f t="shared" si="8"/>
        <v>0</v>
      </c>
      <c r="AT12" s="862">
        <f t="shared" si="2"/>
        <v>0.63101703429577438</v>
      </c>
      <c r="AU12" s="863"/>
      <c r="AV12" s="827"/>
      <c r="AW12" s="827"/>
      <c r="AX12" s="864"/>
    </row>
    <row r="13" spans="1:52" x14ac:dyDescent="0.25">
      <c r="A13" s="802" t="s">
        <v>4</v>
      </c>
      <c r="B13" s="865" t="s">
        <v>733</v>
      </c>
      <c r="C13" s="865"/>
      <c r="D13" s="865"/>
      <c r="E13" s="853"/>
      <c r="F13" s="866"/>
      <c r="G13" s="866"/>
      <c r="H13" s="866"/>
      <c r="I13" s="866"/>
      <c r="J13" s="855"/>
      <c r="K13" s="855"/>
      <c r="L13" s="855"/>
      <c r="M13" s="855"/>
      <c r="N13" s="855"/>
      <c r="O13" s="855"/>
      <c r="P13" s="855"/>
      <c r="Q13" s="855"/>
      <c r="R13" s="855"/>
      <c r="S13" s="855"/>
      <c r="T13" s="855"/>
      <c r="U13" s="855"/>
      <c r="V13" s="855"/>
      <c r="W13" s="855"/>
      <c r="X13" s="856"/>
      <c r="Y13" s="857" t="str">
        <f t="shared" si="3"/>
        <v/>
      </c>
      <c r="Z13" s="856"/>
      <c r="AA13" s="858" t="str">
        <f t="shared" si="4"/>
        <v/>
      </c>
      <c r="AB13" s="856"/>
      <c r="AC13" s="858" t="str">
        <f t="shared" si="5"/>
        <v/>
      </c>
      <c r="AD13" s="856"/>
      <c r="AE13" s="858" t="str">
        <f t="shared" si="6"/>
        <v/>
      </c>
      <c r="AF13" s="855"/>
      <c r="AG13" s="860">
        <f>AG14</f>
        <v>14871</v>
      </c>
      <c r="AH13" s="860">
        <f t="shared" ref="AH13:AK13" si="9">AH14</f>
        <v>0</v>
      </c>
      <c r="AI13" s="860">
        <f t="shared" si="9"/>
        <v>0</v>
      </c>
      <c r="AJ13" s="860">
        <f t="shared" si="9"/>
        <v>0</v>
      </c>
      <c r="AK13" s="860">
        <f t="shared" si="9"/>
        <v>0</v>
      </c>
      <c r="AL13" s="860">
        <f>AL14</f>
        <v>9635.3780000000006</v>
      </c>
      <c r="AM13" s="860"/>
      <c r="AN13" s="860"/>
      <c r="AO13" s="861"/>
      <c r="AP13" s="861"/>
      <c r="AQ13" s="861"/>
      <c r="AR13" s="861"/>
      <c r="AS13" s="861"/>
      <c r="AT13" s="862">
        <f t="shared" si="2"/>
        <v>0.64793073767735865</v>
      </c>
      <c r="AU13" s="863"/>
      <c r="AV13" s="827"/>
      <c r="AW13" s="827"/>
      <c r="AX13" s="864"/>
      <c r="AY13" s="246"/>
    </row>
    <row r="14" spans="1:52" ht="22.5" customHeight="1" x14ac:dyDescent="0.25">
      <c r="A14" s="840" t="s">
        <v>23</v>
      </c>
      <c r="B14" s="851" t="s">
        <v>734</v>
      </c>
      <c r="C14" s="851"/>
      <c r="D14" s="851"/>
      <c r="E14" s="867"/>
      <c r="F14" s="805"/>
      <c r="G14" s="805"/>
      <c r="H14" s="805"/>
      <c r="I14" s="805"/>
      <c r="J14" s="868" t="e">
        <f t="shared" ref="J14:W14" si="10">J15+J21</f>
        <v>#REF!</v>
      </c>
      <c r="K14" s="868" t="e">
        <f t="shared" si="10"/>
        <v>#REF!</v>
      </c>
      <c r="L14" s="868" t="e">
        <f t="shared" si="10"/>
        <v>#REF!</v>
      </c>
      <c r="M14" s="868" t="e">
        <f t="shared" si="10"/>
        <v>#REF!</v>
      </c>
      <c r="N14" s="868" t="e">
        <f t="shared" si="10"/>
        <v>#REF!</v>
      </c>
      <c r="O14" s="868" t="e">
        <f t="shared" si="10"/>
        <v>#REF!</v>
      </c>
      <c r="P14" s="868" t="e">
        <f t="shared" si="10"/>
        <v>#REF!</v>
      </c>
      <c r="Q14" s="868" t="e">
        <f t="shared" si="10"/>
        <v>#REF!</v>
      </c>
      <c r="R14" s="868" t="e">
        <f t="shared" si="10"/>
        <v>#REF!</v>
      </c>
      <c r="S14" s="868" t="e">
        <f t="shared" si="10"/>
        <v>#REF!</v>
      </c>
      <c r="T14" s="868" t="e">
        <f t="shared" si="10"/>
        <v>#REF!</v>
      </c>
      <c r="U14" s="868" t="e">
        <f t="shared" si="10"/>
        <v>#REF!</v>
      </c>
      <c r="V14" s="868" t="e">
        <f t="shared" si="10"/>
        <v>#REF!</v>
      </c>
      <c r="W14" s="868" t="e">
        <f t="shared" si="10"/>
        <v>#REF!</v>
      </c>
      <c r="X14" s="857"/>
      <c r="Y14" s="857" t="str">
        <f t="shared" si="3"/>
        <v/>
      </c>
      <c r="Z14" s="857"/>
      <c r="AA14" s="858" t="str">
        <f t="shared" si="4"/>
        <v/>
      </c>
      <c r="AB14" s="857"/>
      <c r="AC14" s="858" t="str">
        <f t="shared" si="5"/>
        <v/>
      </c>
      <c r="AD14" s="857"/>
      <c r="AE14" s="858" t="str">
        <f t="shared" si="6"/>
        <v/>
      </c>
      <c r="AF14" s="868" t="e">
        <f t="shared" ref="AF14:AL14" si="11">AF15+AF21</f>
        <v>#REF!</v>
      </c>
      <c r="AG14" s="869">
        <f t="shared" si="11"/>
        <v>14871</v>
      </c>
      <c r="AH14" s="869">
        <f t="shared" si="11"/>
        <v>0</v>
      </c>
      <c r="AI14" s="869">
        <f t="shared" si="11"/>
        <v>0</v>
      </c>
      <c r="AJ14" s="869">
        <f t="shared" si="11"/>
        <v>0</v>
      </c>
      <c r="AK14" s="869">
        <f t="shared" si="11"/>
        <v>0</v>
      </c>
      <c r="AL14" s="869">
        <f t="shared" si="11"/>
        <v>9635.3780000000006</v>
      </c>
      <c r="AM14" s="869"/>
      <c r="AN14" s="869"/>
      <c r="AO14" s="870"/>
      <c r="AP14" s="870"/>
      <c r="AQ14" s="870"/>
      <c r="AR14" s="870"/>
      <c r="AS14" s="870"/>
      <c r="AT14" s="871">
        <f t="shared" si="2"/>
        <v>0.64793073767735865</v>
      </c>
      <c r="AU14" s="863"/>
      <c r="AV14" s="827"/>
      <c r="AW14" s="827"/>
      <c r="AX14" s="817"/>
    </row>
    <row r="15" spans="1:52" x14ac:dyDescent="0.25">
      <c r="A15" s="841" t="s">
        <v>735</v>
      </c>
      <c r="B15" s="851" t="s">
        <v>88</v>
      </c>
      <c r="C15" s="851"/>
      <c r="D15" s="851"/>
      <c r="E15" s="867"/>
      <c r="F15" s="805"/>
      <c r="G15" s="805"/>
      <c r="H15" s="805"/>
      <c r="I15" s="805"/>
      <c r="J15" s="868" t="e">
        <f>#REF!+#REF!+#REF!+#REF!</f>
        <v>#REF!</v>
      </c>
      <c r="K15" s="868" t="e">
        <f>#REF!+#REF!+#REF!+#REF!</f>
        <v>#REF!</v>
      </c>
      <c r="L15" s="868" t="e">
        <f>#REF!+#REF!+#REF!+#REF!</f>
        <v>#REF!</v>
      </c>
      <c r="M15" s="868" t="e">
        <f>#REF!+#REF!+#REF!+#REF!</f>
        <v>#REF!</v>
      </c>
      <c r="N15" s="868" t="e">
        <f>#REF!+#REF!+#REF!+#REF!</f>
        <v>#REF!</v>
      </c>
      <c r="O15" s="868" t="e">
        <f>#REF!+#REF!+#REF!+#REF!</f>
        <v>#REF!</v>
      </c>
      <c r="P15" s="868" t="e">
        <f>#REF!+#REF!+#REF!+#REF!</f>
        <v>#REF!</v>
      </c>
      <c r="Q15" s="868" t="e">
        <f>#REF!+#REF!+#REF!+#REF!</f>
        <v>#REF!</v>
      </c>
      <c r="R15" s="868" t="e">
        <f>#REF!+#REF!+#REF!+#REF!</f>
        <v>#REF!</v>
      </c>
      <c r="S15" s="868" t="e">
        <f>#REF!+#REF!+#REF!+#REF!</f>
        <v>#REF!</v>
      </c>
      <c r="T15" s="868" t="e">
        <f>#REF!+#REF!+#REF!+#REF!</f>
        <v>#REF!</v>
      </c>
      <c r="U15" s="868" t="e">
        <f>#REF!+#REF!+#REF!+#REF!</f>
        <v>#REF!</v>
      </c>
      <c r="V15" s="868" t="e">
        <f>#REF!+#REF!+#REF!+#REF!</f>
        <v>#REF!</v>
      </c>
      <c r="W15" s="868" t="e">
        <f>#REF!+#REF!+#REF!+#REF!</f>
        <v>#REF!</v>
      </c>
      <c r="X15" s="857"/>
      <c r="Y15" s="857" t="str">
        <f t="shared" si="3"/>
        <v/>
      </c>
      <c r="Z15" s="857"/>
      <c r="AA15" s="858" t="str">
        <f t="shared" si="4"/>
        <v/>
      </c>
      <c r="AB15" s="857"/>
      <c r="AC15" s="858" t="str">
        <f t="shared" si="5"/>
        <v/>
      </c>
      <c r="AD15" s="857"/>
      <c r="AE15" s="858" t="str">
        <f t="shared" si="6"/>
        <v/>
      </c>
      <c r="AF15" s="868" t="e">
        <f>AF18+#REF!</f>
        <v>#REF!</v>
      </c>
      <c r="AG15" s="869">
        <f t="shared" ref="AG15:AL15" si="12">AG16+AG18</f>
        <v>2976</v>
      </c>
      <c r="AH15" s="869">
        <f t="shared" si="12"/>
        <v>0</v>
      </c>
      <c r="AI15" s="869">
        <f t="shared" si="12"/>
        <v>0</v>
      </c>
      <c r="AJ15" s="869">
        <f t="shared" si="12"/>
        <v>0</v>
      </c>
      <c r="AK15" s="869">
        <f t="shared" si="12"/>
        <v>0</v>
      </c>
      <c r="AL15" s="869">
        <f t="shared" si="12"/>
        <v>2051.2980000000002</v>
      </c>
      <c r="AM15" s="869"/>
      <c r="AN15" s="869"/>
      <c r="AO15" s="870"/>
      <c r="AP15" s="870"/>
      <c r="AQ15" s="870"/>
      <c r="AR15" s="870"/>
      <c r="AS15" s="870"/>
      <c r="AT15" s="871">
        <f t="shared" si="2"/>
        <v>0.68928024193548398</v>
      </c>
      <c r="AU15" s="863"/>
      <c r="AV15" s="827"/>
      <c r="AW15" s="827"/>
      <c r="AZ15" s="864"/>
    </row>
    <row r="16" spans="1:52" x14ac:dyDescent="0.25">
      <c r="A16" s="872" t="s">
        <v>6</v>
      </c>
      <c r="B16" s="873" t="s">
        <v>736</v>
      </c>
      <c r="C16" s="873"/>
      <c r="D16" s="873"/>
      <c r="E16" s="874"/>
      <c r="F16" s="875"/>
      <c r="G16" s="875"/>
      <c r="H16" s="875"/>
      <c r="I16" s="875"/>
      <c r="J16" s="876"/>
      <c r="K16" s="876"/>
      <c r="L16" s="876"/>
      <c r="M16" s="876"/>
      <c r="N16" s="876"/>
      <c r="O16" s="876"/>
      <c r="P16" s="876"/>
      <c r="Q16" s="876"/>
      <c r="R16" s="876"/>
      <c r="S16" s="876"/>
      <c r="T16" s="876"/>
      <c r="U16" s="876"/>
      <c r="V16" s="876"/>
      <c r="W16" s="876"/>
      <c r="X16" s="877"/>
      <c r="Y16" s="857" t="str">
        <f t="shared" si="3"/>
        <v/>
      </c>
      <c r="Z16" s="877"/>
      <c r="AA16" s="858" t="str">
        <f t="shared" si="4"/>
        <v/>
      </c>
      <c r="AB16" s="877"/>
      <c r="AC16" s="858" t="str">
        <f t="shared" si="5"/>
        <v/>
      </c>
      <c r="AD16" s="877"/>
      <c r="AE16" s="858" t="str">
        <f t="shared" si="6"/>
        <v/>
      </c>
      <c r="AF16" s="876"/>
      <c r="AG16" s="878">
        <f t="shared" ref="AG16:AL16" si="13">SUM(AG17:AG17)</f>
        <v>0</v>
      </c>
      <c r="AH16" s="878">
        <f t="shared" si="13"/>
        <v>0</v>
      </c>
      <c r="AI16" s="878">
        <f t="shared" si="13"/>
        <v>0</v>
      </c>
      <c r="AJ16" s="878">
        <f t="shared" si="13"/>
        <v>0</v>
      </c>
      <c r="AK16" s="878">
        <f t="shared" si="13"/>
        <v>0</v>
      </c>
      <c r="AL16" s="878">
        <f t="shared" si="13"/>
        <v>0</v>
      </c>
      <c r="AM16" s="878"/>
      <c r="AN16" s="878"/>
      <c r="AO16" s="879"/>
      <c r="AP16" s="879"/>
      <c r="AQ16" s="879"/>
      <c r="AR16" s="879"/>
      <c r="AS16" s="879"/>
      <c r="AT16" s="880"/>
      <c r="AU16" s="863"/>
      <c r="AV16" s="827"/>
      <c r="AW16" s="827"/>
    </row>
    <row r="17" spans="1:50" ht="24" customHeight="1" x14ac:dyDescent="0.25">
      <c r="A17" s="881">
        <v>1</v>
      </c>
      <c r="B17" s="882" t="s">
        <v>737</v>
      </c>
      <c r="C17" s="882"/>
      <c r="D17" s="882"/>
      <c r="E17" s="883"/>
      <c r="F17" s="807" t="s">
        <v>326</v>
      </c>
      <c r="G17" s="807"/>
      <c r="H17" s="807" t="s">
        <v>738</v>
      </c>
      <c r="I17" s="884" t="s">
        <v>739</v>
      </c>
      <c r="J17" s="521">
        <v>7000</v>
      </c>
      <c r="K17" s="521">
        <v>2000</v>
      </c>
      <c r="L17" s="521">
        <v>2000</v>
      </c>
      <c r="M17" s="521">
        <v>2000</v>
      </c>
      <c r="N17" s="868"/>
      <c r="O17" s="868"/>
      <c r="P17" s="521">
        <v>1700</v>
      </c>
      <c r="Q17" s="521">
        <v>1700</v>
      </c>
      <c r="R17" s="868"/>
      <c r="S17" s="868"/>
      <c r="T17" s="521">
        <v>300</v>
      </c>
      <c r="U17" s="521">
        <v>300</v>
      </c>
      <c r="V17" s="868"/>
      <c r="W17" s="868"/>
      <c r="X17" s="857"/>
      <c r="Y17" s="857" t="str">
        <f t="shared" si="3"/>
        <v/>
      </c>
      <c r="Z17" s="857"/>
      <c r="AA17" s="858" t="str">
        <f t="shared" si="4"/>
        <v/>
      </c>
      <c r="AB17" s="857"/>
      <c r="AC17" s="858" t="str">
        <f t="shared" si="5"/>
        <v/>
      </c>
      <c r="AD17" s="857"/>
      <c r="AE17" s="858" t="str">
        <f t="shared" si="6"/>
        <v/>
      </c>
      <c r="AF17" s="521">
        <v>300</v>
      </c>
      <c r="AG17" s="885"/>
      <c r="AH17" s="886"/>
      <c r="AI17" s="886"/>
      <c r="AJ17" s="863"/>
      <c r="AK17" s="863"/>
      <c r="AL17" s="885">
        <v>0</v>
      </c>
      <c r="AM17" s="863"/>
      <c r="AN17" s="863"/>
      <c r="AO17" s="887"/>
      <c r="AP17" s="887"/>
      <c r="AQ17" s="887"/>
      <c r="AR17" s="887"/>
      <c r="AS17" s="887"/>
      <c r="AT17" s="880"/>
      <c r="AU17" s="863"/>
      <c r="AV17" s="827"/>
      <c r="AW17" s="827"/>
      <c r="AX17" s="888"/>
    </row>
    <row r="18" spans="1:50" x14ac:dyDescent="0.25">
      <c r="A18" s="872" t="s">
        <v>6</v>
      </c>
      <c r="B18" s="873" t="s">
        <v>223</v>
      </c>
      <c r="C18" s="873"/>
      <c r="D18" s="873"/>
      <c r="E18" s="874"/>
      <c r="F18" s="875"/>
      <c r="G18" s="875"/>
      <c r="H18" s="875"/>
      <c r="I18" s="875"/>
      <c r="J18" s="876">
        <f t="shared" ref="J18:AF18" si="14">SUM(J19:J19)</f>
        <v>1976</v>
      </c>
      <c r="K18" s="876">
        <f t="shared" si="14"/>
        <v>1976</v>
      </c>
      <c r="L18" s="876">
        <f t="shared" si="14"/>
        <v>1976</v>
      </c>
      <c r="M18" s="876">
        <f t="shared" si="14"/>
        <v>1976</v>
      </c>
      <c r="N18" s="876">
        <f t="shared" si="14"/>
        <v>0</v>
      </c>
      <c r="O18" s="876">
        <f t="shared" si="14"/>
        <v>0</v>
      </c>
      <c r="P18" s="876">
        <f t="shared" si="14"/>
        <v>0</v>
      </c>
      <c r="Q18" s="876">
        <f t="shared" si="14"/>
        <v>0</v>
      </c>
      <c r="R18" s="876">
        <f t="shared" si="14"/>
        <v>0</v>
      </c>
      <c r="S18" s="876">
        <f t="shared" si="14"/>
        <v>0</v>
      </c>
      <c r="T18" s="876">
        <f t="shared" si="14"/>
        <v>1976</v>
      </c>
      <c r="U18" s="876">
        <f t="shared" si="14"/>
        <v>1976</v>
      </c>
      <c r="V18" s="876">
        <f t="shared" si="14"/>
        <v>0</v>
      </c>
      <c r="W18" s="876">
        <f t="shared" si="14"/>
        <v>0</v>
      </c>
      <c r="X18" s="877"/>
      <c r="Y18" s="857" t="str">
        <f t="shared" si="3"/>
        <v/>
      </c>
      <c r="Z18" s="877"/>
      <c r="AA18" s="858" t="str">
        <f t="shared" si="4"/>
        <v/>
      </c>
      <c r="AB18" s="877"/>
      <c r="AC18" s="858" t="str">
        <f t="shared" si="5"/>
        <v/>
      </c>
      <c r="AD18" s="877"/>
      <c r="AE18" s="858" t="str">
        <f t="shared" si="6"/>
        <v/>
      </c>
      <c r="AF18" s="876">
        <f t="shared" si="14"/>
        <v>1976</v>
      </c>
      <c r="AG18" s="878">
        <f>SUM(AG19:AG20)</f>
        <v>2976</v>
      </c>
      <c r="AH18" s="878">
        <f t="shared" ref="AH18:AL18" si="15">SUM(AH19:AH20)</f>
        <v>0</v>
      </c>
      <c r="AI18" s="878">
        <f t="shared" si="15"/>
        <v>0</v>
      </c>
      <c r="AJ18" s="878">
        <f t="shared" si="15"/>
        <v>0</v>
      </c>
      <c r="AK18" s="878">
        <f t="shared" si="15"/>
        <v>0</v>
      </c>
      <c r="AL18" s="878">
        <f t="shared" si="15"/>
        <v>2051.2980000000002</v>
      </c>
      <c r="AM18" s="878"/>
      <c r="AN18" s="878"/>
      <c r="AO18" s="879"/>
      <c r="AP18" s="879"/>
      <c r="AQ18" s="879"/>
      <c r="AR18" s="879"/>
      <c r="AS18" s="879"/>
      <c r="AT18" s="889">
        <f t="shared" si="2"/>
        <v>0.68928024193548398</v>
      </c>
      <c r="AU18" s="863"/>
      <c r="AV18" s="827"/>
      <c r="AW18" s="827"/>
    </row>
    <row r="19" spans="1:50" ht="30" x14ac:dyDescent="0.25">
      <c r="A19" s="881">
        <v>1</v>
      </c>
      <c r="B19" s="882" t="s">
        <v>740</v>
      </c>
      <c r="C19" s="882" t="s">
        <v>741</v>
      </c>
      <c r="D19" s="890">
        <v>1</v>
      </c>
      <c r="E19" s="883"/>
      <c r="F19" s="807"/>
      <c r="G19" s="807"/>
      <c r="H19" s="807"/>
      <c r="I19" s="884"/>
      <c r="J19" s="521">
        <v>1976</v>
      </c>
      <c r="K19" s="521">
        <v>1976</v>
      </c>
      <c r="L19" s="521">
        <v>1976</v>
      </c>
      <c r="M19" s="521">
        <v>1976</v>
      </c>
      <c r="N19" s="868"/>
      <c r="O19" s="868"/>
      <c r="P19" s="521"/>
      <c r="Q19" s="521"/>
      <c r="R19" s="868"/>
      <c r="S19" s="868"/>
      <c r="T19" s="521">
        <v>1976</v>
      </c>
      <c r="U19" s="521">
        <v>1976</v>
      </c>
      <c r="V19" s="868"/>
      <c r="W19" s="868"/>
      <c r="X19" s="857"/>
      <c r="Y19" s="857" t="str">
        <f t="shared" si="3"/>
        <v/>
      </c>
      <c r="Z19" s="857"/>
      <c r="AA19" s="858" t="str">
        <f t="shared" si="4"/>
        <v/>
      </c>
      <c r="AB19" s="857"/>
      <c r="AC19" s="858" t="str">
        <f t="shared" si="5"/>
        <v/>
      </c>
      <c r="AD19" s="857">
        <f>AG19</f>
        <v>1976</v>
      </c>
      <c r="AE19" s="858">
        <f t="shared" si="6"/>
        <v>1051.2980000000002</v>
      </c>
      <c r="AF19" s="521">
        <v>1976</v>
      </c>
      <c r="AG19" s="885">
        <v>1976</v>
      </c>
      <c r="AH19" s="886"/>
      <c r="AI19" s="886"/>
      <c r="AJ19" s="863"/>
      <c r="AK19" s="863"/>
      <c r="AL19" s="891">
        <f>+'KH vốn gộp'!H38</f>
        <v>1051.2980000000002</v>
      </c>
      <c r="AM19" s="863"/>
      <c r="AN19" s="863"/>
      <c r="AO19" s="887"/>
      <c r="AP19" s="887"/>
      <c r="AQ19" s="887"/>
      <c r="AR19" s="887"/>
      <c r="AS19" s="887"/>
      <c r="AT19" s="880">
        <f t="shared" si="2"/>
        <v>0.53203340080971673</v>
      </c>
      <c r="AU19" s="863"/>
      <c r="AV19" s="827"/>
      <c r="AW19" s="827"/>
    </row>
    <row r="20" spans="1:50" x14ac:dyDescent="0.25">
      <c r="A20" s="892">
        <v>2</v>
      </c>
      <c r="B20" s="882" t="s">
        <v>214</v>
      </c>
      <c r="C20" s="882" t="s">
        <v>741</v>
      </c>
      <c r="D20" s="890">
        <v>1</v>
      </c>
      <c r="E20" s="883"/>
      <c r="F20" s="807"/>
      <c r="G20" s="807"/>
      <c r="H20" s="807"/>
      <c r="I20" s="807"/>
      <c r="J20" s="893"/>
      <c r="K20" s="893"/>
      <c r="L20" s="893">
        <v>1000</v>
      </c>
      <c r="M20" s="893">
        <v>1000</v>
      </c>
      <c r="N20" s="868"/>
      <c r="O20" s="893"/>
      <c r="P20" s="893"/>
      <c r="Q20" s="893"/>
      <c r="R20" s="868"/>
      <c r="S20" s="521"/>
      <c r="T20" s="893">
        <v>1000</v>
      </c>
      <c r="U20" s="893">
        <v>1000</v>
      </c>
      <c r="V20" s="868"/>
      <c r="W20" s="521"/>
      <c r="X20" s="858"/>
      <c r="Y20" s="857" t="str">
        <f t="shared" si="3"/>
        <v/>
      </c>
      <c r="Z20" s="858"/>
      <c r="AA20" s="858" t="str">
        <f t="shared" si="4"/>
        <v/>
      </c>
      <c r="AB20" s="858"/>
      <c r="AC20" s="858" t="str">
        <f t="shared" si="5"/>
        <v/>
      </c>
      <c r="AD20" s="857">
        <f>AG20</f>
        <v>1000</v>
      </c>
      <c r="AE20" s="858">
        <f t="shared" si="6"/>
        <v>1000</v>
      </c>
      <c r="AF20" s="893">
        <v>1000</v>
      </c>
      <c r="AG20" s="894">
        <v>1000</v>
      </c>
      <c r="AH20" s="886"/>
      <c r="AI20" s="886"/>
      <c r="AJ20" s="863"/>
      <c r="AK20" s="863"/>
      <c r="AL20" s="891">
        <f>+'KH vốn gộp'!H39</f>
        <v>1000</v>
      </c>
      <c r="AM20" s="863"/>
      <c r="AN20" s="863"/>
      <c r="AO20" s="895"/>
      <c r="AP20" s="895"/>
      <c r="AQ20" s="895"/>
      <c r="AR20" s="895"/>
      <c r="AS20" s="895"/>
      <c r="AT20" s="896">
        <f t="shared" si="2"/>
        <v>1</v>
      </c>
      <c r="AU20" s="827"/>
      <c r="AV20" s="827"/>
      <c r="AW20" s="827"/>
    </row>
    <row r="21" spans="1:50" x14ac:dyDescent="0.25">
      <c r="A21" s="897" t="s">
        <v>742</v>
      </c>
      <c r="B21" s="851" t="s">
        <v>743</v>
      </c>
      <c r="C21" s="851"/>
      <c r="D21" s="851"/>
      <c r="E21" s="898"/>
      <c r="F21" s="805"/>
      <c r="G21" s="805"/>
      <c r="H21" s="805"/>
      <c r="I21" s="805"/>
      <c r="J21" s="868"/>
      <c r="K21" s="868"/>
      <c r="L21" s="867" t="e">
        <f>#REF!+#REF!+#REF!+#REF!+#REF!+#REF!+#REF!+#REF!+#REF!+#REF!+#REF!+#REF!+#REF!</f>
        <v>#REF!</v>
      </c>
      <c r="M21" s="867" t="e">
        <f>#REF!+#REF!+#REF!+#REF!+#REF!+#REF!+#REF!+#REF!+#REF!+#REF!+#REF!+#REF!+#REF!</f>
        <v>#REF!</v>
      </c>
      <c r="N21" s="868"/>
      <c r="O21" s="868"/>
      <c r="P21" s="867" t="e">
        <f>#REF!+#REF!+#REF!+#REF!+#REF!+#REF!+#REF!+#REF!+#REF!+#REF!+#REF!+#REF!+#REF!</f>
        <v>#REF!</v>
      </c>
      <c r="Q21" s="867" t="e">
        <f>#REF!+#REF!+#REF!+#REF!+#REF!+#REF!+#REF!+#REF!+#REF!+#REF!+#REF!+#REF!+#REF!</f>
        <v>#REF!</v>
      </c>
      <c r="R21" s="868"/>
      <c r="S21" s="868"/>
      <c r="T21" s="867" t="e">
        <f>#REF!+#REF!+#REF!+#REF!+#REF!+#REF!+#REF!+#REF!+#REF!+#REF!+#REF!+#REF!+#REF!</f>
        <v>#REF!</v>
      </c>
      <c r="U21" s="867" t="e">
        <f>#REF!+#REF!+#REF!+#REF!+#REF!+#REF!+#REF!+#REF!+#REF!+#REF!+#REF!+#REF!+#REF!</f>
        <v>#REF!</v>
      </c>
      <c r="V21" s="868"/>
      <c r="W21" s="868"/>
      <c r="X21" s="857"/>
      <c r="Y21" s="857" t="str">
        <f t="shared" si="3"/>
        <v/>
      </c>
      <c r="Z21" s="857"/>
      <c r="AA21" s="858" t="str">
        <f t="shared" si="4"/>
        <v/>
      </c>
      <c r="AB21" s="857"/>
      <c r="AC21" s="858" t="str">
        <f t="shared" si="5"/>
        <v/>
      </c>
      <c r="AD21" s="857"/>
      <c r="AE21" s="858" t="str">
        <f t="shared" si="6"/>
        <v/>
      </c>
      <c r="AF21" s="867">
        <f>AF22</f>
        <v>6870</v>
      </c>
      <c r="AG21" s="899">
        <f>AG22</f>
        <v>11895</v>
      </c>
      <c r="AH21" s="899">
        <f t="shared" ref="AH21:AK21" si="16">AH22</f>
        <v>0</v>
      </c>
      <c r="AI21" s="899">
        <f t="shared" si="16"/>
        <v>0</v>
      </c>
      <c r="AJ21" s="899">
        <f t="shared" si="16"/>
        <v>0</v>
      </c>
      <c r="AK21" s="899">
        <f t="shared" si="16"/>
        <v>0</v>
      </c>
      <c r="AL21" s="899">
        <f>AL22</f>
        <v>7584.08</v>
      </c>
      <c r="AM21" s="899">
        <f t="shared" ref="AM21:AS21" si="17">AM22</f>
        <v>162.45500000000001</v>
      </c>
      <c r="AN21" s="899">
        <f t="shared" si="17"/>
        <v>0</v>
      </c>
      <c r="AO21" s="899">
        <f t="shared" si="17"/>
        <v>0</v>
      </c>
      <c r="AP21" s="899">
        <f t="shared" si="17"/>
        <v>0</v>
      </c>
      <c r="AQ21" s="899">
        <f t="shared" si="17"/>
        <v>0</v>
      </c>
      <c r="AR21" s="899">
        <f t="shared" si="17"/>
        <v>0</v>
      </c>
      <c r="AS21" s="899">
        <f t="shared" si="17"/>
        <v>0</v>
      </c>
      <c r="AT21" s="900">
        <f t="shared" si="2"/>
        <v>0.63758554014291724</v>
      </c>
      <c r="AU21" s="863"/>
      <c r="AV21" s="827"/>
      <c r="AW21" s="827"/>
    </row>
    <row r="22" spans="1:50" x14ac:dyDescent="0.25">
      <c r="A22" s="892">
        <v>1</v>
      </c>
      <c r="B22" s="882" t="s">
        <v>744</v>
      </c>
      <c r="C22" s="901" t="s">
        <v>745</v>
      </c>
      <c r="D22" s="882" t="s">
        <v>746</v>
      </c>
      <c r="E22" s="902"/>
      <c r="F22" s="807"/>
      <c r="G22" s="807"/>
      <c r="H22" s="807"/>
      <c r="I22" s="807"/>
      <c r="J22" s="521"/>
      <c r="K22" s="521"/>
      <c r="L22" s="521">
        <v>38676</v>
      </c>
      <c r="M22" s="521">
        <v>38676</v>
      </c>
      <c r="N22" s="868"/>
      <c r="O22" s="868"/>
      <c r="P22" s="893">
        <v>31806</v>
      </c>
      <c r="Q22" s="893">
        <v>31806</v>
      </c>
      <c r="R22" s="521"/>
      <c r="S22" s="868"/>
      <c r="T22" s="893">
        <v>6870</v>
      </c>
      <c r="U22" s="893">
        <v>6870</v>
      </c>
      <c r="V22" s="868"/>
      <c r="W22" s="868"/>
      <c r="X22" s="857"/>
      <c r="Y22" s="857" t="str">
        <f t="shared" si="3"/>
        <v/>
      </c>
      <c r="Z22" s="857"/>
      <c r="AA22" s="858" t="str">
        <f t="shared" si="4"/>
        <v/>
      </c>
      <c r="AB22" s="857"/>
      <c r="AC22" s="858" t="str">
        <f t="shared" si="5"/>
        <v/>
      </c>
      <c r="AD22" s="857"/>
      <c r="AE22" s="858" t="str">
        <f t="shared" si="6"/>
        <v/>
      </c>
      <c r="AF22" s="893">
        <v>6870</v>
      </c>
      <c r="AG22" s="894">
        <f t="shared" ref="AG22:AL22" si="18">+AG24+AG27+AG32</f>
        <v>11895</v>
      </c>
      <c r="AH22" s="894">
        <f t="shared" si="18"/>
        <v>0</v>
      </c>
      <c r="AI22" s="894">
        <f t="shared" si="18"/>
        <v>0</v>
      </c>
      <c r="AJ22" s="894">
        <f t="shared" si="18"/>
        <v>0</v>
      </c>
      <c r="AK22" s="894">
        <f t="shared" si="18"/>
        <v>0</v>
      </c>
      <c r="AL22" s="894">
        <f t="shared" si="18"/>
        <v>7584.08</v>
      </c>
      <c r="AM22" s="863">
        <v>162.45500000000001</v>
      </c>
      <c r="AN22" s="863"/>
      <c r="AO22" s="895"/>
      <c r="AP22" s="895"/>
      <c r="AQ22" s="895"/>
      <c r="AR22" s="895"/>
      <c r="AS22" s="895"/>
      <c r="AT22" s="896">
        <f t="shared" si="2"/>
        <v>0.63758554014291724</v>
      </c>
      <c r="AU22" s="863"/>
      <c r="AV22" s="827"/>
      <c r="AW22" s="827"/>
    </row>
    <row r="23" spans="1:50" s="907" customFormat="1" x14ac:dyDescent="0.25">
      <c r="A23" s="892"/>
      <c r="B23" s="882" t="s">
        <v>92</v>
      </c>
      <c r="C23" s="882"/>
      <c r="D23" s="882"/>
      <c r="E23" s="902"/>
      <c r="F23" s="807"/>
      <c r="G23" s="807"/>
      <c r="H23" s="807"/>
      <c r="I23" s="807"/>
      <c r="J23" s="521"/>
      <c r="K23" s="521"/>
      <c r="L23" s="521"/>
      <c r="M23" s="521"/>
      <c r="N23" s="868"/>
      <c r="O23" s="868"/>
      <c r="P23" s="893"/>
      <c r="Q23" s="893"/>
      <c r="R23" s="521"/>
      <c r="S23" s="868"/>
      <c r="T23" s="893"/>
      <c r="U23" s="893"/>
      <c r="V23" s="868"/>
      <c r="W23" s="868"/>
      <c r="X23" s="857"/>
      <c r="Y23" s="857" t="str">
        <f t="shared" si="3"/>
        <v/>
      </c>
      <c r="Z23" s="857"/>
      <c r="AA23" s="858" t="str">
        <f t="shared" si="4"/>
        <v/>
      </c>
      <c r="AB23" s="857"/>
      <c r="AC23" s="858" t="str">
        <f t="shared" si="5"/>
        <v/>
      </c>
      <c r="AD23" s="857"/>
      <c r="AE23" s="858" t="str">
        <f t="shared" si="6"/>
        <v/>
      </c>
      <c r="AF23" s="893"/>
      <c r="AG23" s="894"/>
      <c r="AH23" s="903"/>
      <c r="AI23" s="903"/>
      <c r="AJ23" s="903"/>
      <c r="AK23" s="903"/>
      <c r="AL23" s="903"/>
      <c r="AM23" s="904"/>
      <c r="AN23" s="904"/>
      <c r="AO23" s="905"/>
      <c r="AP23" s="905"/>
      <c r="AQ23" s="905"/>
      <c r="AR23" s="905"/>
      <c r="AS23" s="905"/>
      <c r="AT23" s="896"/>
      <c r="AU23" s="906"/>
    </row>
    <row r="24" spans="1:50" s="907" customFormat="1" x14ac:dyDescent="0.25">
      <c r="A24" s="908" t="s">
        <v>156</v>
      </c>
      <c r="B24" s="909" t="s">
        <v>747</v>
      </c>
      <c r="C24" s="909" t="s">
        <v>748</v>
      </c>
      <c r="D24" s="909" t="s">
        <v>749</v>
      </c>
      <c r="E24" s="898"/>
      <c r="F24" s="805"/>
      <c r="G24" s="805"/>
      <c r="H24" s="805"/>
      <c r="I24" s="805"/>
      <c r="J24" s="868"/>
      <c r="K24" s="868"/>
      <c r="L24" s="868"/>
      <c r="M24" s="868"/>
      <c r="N24" s="868"/>
      <c r="O24" s="868"/>
      <c r="P24" s="867"/>
      <c r="Q24" s="867"/>
      <c r="R24" s="868"/>
      <c r="S24" s="868"/>
      <c r="T24" s="867"/>
      <c r="U24" s="867"/>
      <c r="V24" s="868"/>
      <c r="W24" s="868"/>
      <c r="X24" s="857">
        <f>AG24</f>
        <v>189</v>
      </c>
      <c r="Y24" s="857">
        <f t="shared" si="3"/>
        <v>189</v>
      </c>
      <c r="Z24" s="857"/>
      <c r="AA24" s="857" t="str">
        <f t="shared" si="4"/>
        <v/>
      </c>
      <c r="AB24" s="857"/>
      <c r="AC24" s="857" t="str">
        <f t="shared" si="5"/>
        <v/>
      </c>
      <c r="AD24" s="857"/>
      <c r="AE24" s="857" t="str">
        <f t="shared" si="6"/>
        <v/>
      </c>
      <c r="AF24" s="867"/>
      <c r="AG24" s="910">
        <f t="shared" ref="AG24:AK24" si="19">SUM(AG25:AG26)</f>
        <v>189</v>
      </c>
      <c r="AH24" s="910">
        <f t="shared" si="19"/>
        <v>0</v>
      </c>
      <c r="AI24" s="910">
        <f t="shared" si="19"/>
        <v>0</v>
      </c>
      <c r="AJ24" s="910">
        <f t="shared" si="19"/>
        <v>0</v>
      </c>
      <c r="AK24" s="910">
        <f t="shared" si="19"/>
        <v>0</v>
      </c>
      <c r="AL24" s="910">
        <f>SUM(AL25:AL26)</f>
        <v>189</v>
      </c>
      <c r="AM24" s="910">
        <f t="shared" ref="AM24:AS24" si="20">SUM(AM25:AM34)</f>
        <v>0</v>
      </c>
      <c r="AN24" s="910">
        <f t="shared" si="20"/>
        <v>0</v>
      </c>
      <c r="AO24" s="910">
        <f t="shared" si="20"/>
        <v>0.65</v>
      </c>
      <c r="AP24" s="910">
        <f t="shared" si="20"/>
        <v>0</v>
      </c>
      <c r="AQ24" s="910">
        <f t="shared" si="20"/>
        <v>0</v>
      </c>
      <c r="AR24" s="910">
        <f t="shared" si="20"/>
        <v>0</v>
      </c>
      <c r="AS24" s="910">
        <f t="shared" si="20"/>
        <v>0</v>
      </c>
      <c r="AT24" s="911">
        <f t="shared" ref="AT24:AT36" si="21">AL24/AG24</f>
        <v>1</v>
      </c>
      <c r="AU24" s="843"/>
    </row>
    <row r="25" spans="1:50" s="907" customFormat="1" x14ac:dyDescent="0.25">
      <c r="A25" s="912">
        <v>1</v>
      </c>
      <c r="B25" s="913" t="s">
        <v>215</v>
      </c>
      <c r="C25" s="913"/>
      <c r="D25" s="913"/>
      <c r="E25" s="902"/>
      <c r="F25" s="807"/>
      <c r="G25" s="807"/>
      <c r="H25" s="807"/>
      <c r="I25" s="807"/>
      <c r="J25" s="521"/>
      <c r="K25" s="521"/>
      <c r="L25" s="521"/>
      <c r="M25" s="521"/>
      <c r="N25" s="868"/>
      <c r="O25" s="868"/>
      <c r="P25" s="893"/>
      <c r="Q25" s="893"/>
      <c r="R25" s="521"/>
      <c r="S25" s="868"/>
      <c r="T25" s="893"/>
      <c r="U25" s="893"/>
      <c r="V25" s="868"/>
      <c r="W25" s="868"/>
      <c r="X25" s="857"/>
      <c r="Y25" s="857"/>
      <c r="Z25" s="857"/>
      <c r="AA25" s="858"/>
      <c r="AB25" s="857"/>
      <c r="AC25" s="858"/>
      <c r="AD25" s="857"/>
      <c r="AE25" s="858"/>
      <c r="AF25" s="893"/>
      <c r="AG25" s="903">
        <v>41.826000000000001</v>
      </c>
      <c r="AH25" s="903"/>
      <c r="AI25" s="903"/>
      <c r="AJ25" s="885"/>
      <c r="AK25" s="885"/>
      <c r="AL25" s="903">
        <f>+'KH vốn gộp'!H43</f>
        <v>41.826000000000001</v>
      </c>
      <c r="AM25" s="904"/>
      <c r="AN25" s="904"/>
      <c r="AO25" s="905"/>
      <c r="AP25" s="905"/>
      <c r="AQ25" s="905"/>
      <c r="AR25" s="905"/>
      <c r="AS25" s="905"/>
      <c r="AT25" s="914">
        <f t="shared" si="21"/>
        <v>1</v>
      </c>
      <c r="AU25" s="906"/>
    </row>
    <row r="26" spans="1:50" s="907" customFormat="1" x14ac:dyDescent="0.25">
      <c r="A26" s="912">
        <v>2</v>
      </c>
      <c r="B26" s="913" t="s">
        <v>216</v>
      </c>
      <c r="C26" s="913"/>
      <c r="D26" s="913"/>
      <c r="E26" s="902"/>
      <c r="F26" s="807"/>
      <c r="G26" s="807"/>
      <c r="H26" s="807"/>
      <c r="I26" s="807"/>
      <c r="J26" s="521"/>
      <c r="K26" s="521"/>
      <c r="L26" s="521"/>
      <c r="M26" s="521"/>
      <c r="N26" s="868"/>
      <c r="O26" s="868"/>
      <c r="P26" s="893"/>
      <c r="Q26" s="893"/>
      <c r="R26" s="521"/>
      <c r="S26" s="868"/>
      <c r="T26" s="893"/>
      <c r="U26" s="893"/>
      <c r="V26" s="868"/>
      <c r="W26" s="868"/>
      <c r="X26" s="857"/>
      <c r="Y26" s="857"/>
      <c r="Z26" s="857"/>
      <c r="AA26" s="858"/>
      <c r="AB26" s="857"/>
      <c r="AC26" s="858"/>
      <c r="AD26" s="857"/>
      <c r="AE26" s="858"/>
      <c r="AF26" s="893"/>
      <c r="AG26" s="903">
        <v>147.17400000000001</v>
      </c>
      <c r="AH26" s="903"/>
      <c r="AI26" s="903"/>
      <c r="AJ26" s="885"/>
      <c r="AK26" s="885"/>
      <c r="AL26" s="903">
        <f>+'KH vốn gộp'!H44</f>
        <v>147.17400000000001</v>
      </c>
      <c r="AM26" s="904"/>
      <c r="AN26" s="904"/>
      <c r="AO26" s="905"/>
      <c r="AP26" s="905"/>
      <c r="AQ26" s="905"/>
      <c r="AR26" s="905"/>
      <c r="AS26" s="905"/>
      <c r="AT26" s="914">
        <f t="shared" si="21"/>
        <v>1</v>
      </c>
      <c r="AU26" s="906"/>
    </row>
    <row r="27" spans="1:50" s="907" customFormat="1" x14ac:dyDescent="0.25">
      <c r="A27" s="908" t="s">
        <v>156</v>
      </c>
      <c r="B27" s="909" t="s">
        <v>750</v>
      </c>
      <c r="C27" s="909" t="s">
        <v>748</v>
      </c>
      <c r="D27" s="909" t="s">
        <v>749</v>
      </c>
      <c r="E27" s="898"/>
      <c r="F27" s="805"/>
      <c r="G27" s="805"/>
      <c r="H27" s="805"/>
      <c r="I27" s="805"/>
      <c r="J27" s="868"/>
      <c r="K27" s="868"/>
      <c r="L27" s="868"/>
      <c r="M27" s="868"/>
      <c r="N27" s="868"/>
      <c r="O27" s="868"/>
      <c r="P27" s="867"/>
      <c r="Q27" s="867"/>
      <c r="R27" s="868"/>
      <c r="S27" s="868"/>
      <c r="T27" s="867"/>
      <c r="U27" s="867"/>
      <c r="V27" s="868"/>
      <c r="W27" s="868"/>
      <c r="X27" s="857"/>
      <c r="Y27" s="857" t="str">
        <f t="shared" si="3"/>
        <v/>
      </c>
      <c r="Z27" s="857">
        <f>AG27</f>
        <v>3855.8270000000002</v>
      </c>
      <c r="AA27" s="857">
        <f t="shared" si="4"/>
        <v>2380.2149999999997</v>
      </c>
      <c r="AB27" s="857"/>
      <c r="AC27" s="857" t="str">
        <f t="shared" si="5"/>
        <v/>
      </c>
      <c r="AD27" s="857"/>
      <c r="AE27" s="857" t="str">
        <f t="shared" si="6"/>
        <v/>
      </c>
      <c r="AF27" s="867"/>
      <c r="AG27" s="910">
        <f>SUM(AG28:AG30)</f>
        <v>3855.8270000000002</v>
      </c>
      <c r="AH27" s="910">
        <f t="shared" ref="AH27:AK27" si="22">SUM(AH28:AH30)</f>
        <v>0</v>
      </c>
      <c r="AI27" s="910">
        <f t="shared" si="22"/>
        <v>0</v>
      </c>
      <c r="AJ27" s="910">
        <f t="shared" si="22"/>
        <v>0</v>
      </c>
      <c r="AK27" s="910">
        <f t="shared" si="22"/>
        <v>0</v>
      </c>
      <c r="AL27" s="910">
        <f>SUM(AL28:AL30)</f>
        <v>2380.2149999999997</v>
      </c>
      <c r="AM27" s="910">
        <f t="shared" ref="AM27:AS27" si="23">AM28</f>
        <v>0</v>
      </c>
      <c r="AN27" s="910">
        <f t="shared" si="23"/>
        <v>0</v>
      </c>
      <c r="AO27" s="910">
        <f t="shared" si="23"/>
        <v>0</v>
      </c>
      <c r="AP27" s="910">
        <f t="shared" si="23"/>
        <v>0</v>
      </c>
      <c r="AQ27" s="910">
        <f t="shared" si="23"/>
        <v>0</v>
      </c>
      <c r="AR27" s="910">
        <f t="shared" si="23"/>
        <v>0</v>
      </c>
      <c r="AS27" s="910">
        <f t="shared" si="23"/>
        <v>0</v>
      </c>
      <c r="AT27" s="911">
        <f t="shared" si="21"/>
        <v>0.61730336967918931</v>
      </c>
      <c r="AU27" s="843"/>
    </row>
    <row r="28" spans="1:50" s="907" customFormat="1" x14ac:dyDescent="0.25">
      <c r="A28" s="912" t="s">
        <v>8</v>
      </c>
      <c r="B28" s="913" t="s">
        <v>19</v>
      </c>
      <c r="C28" s="852"/>
      <c r="D28" s="852"/>
      <c r="E28" s="898"/>
      <c r="F28" s="805"/>
      <c r="G28" s="805"/>
      <c r="H28" s="805"/>
      <c r="I28" s="805"/>
      <c r="J28" s="868"/>
      <c r="K28" s="868"/>
      <c r="L28" s="868"/>
      <c r="M28" s="868"/>
      <c r="N28" s="868"/>
      <c r="O28" s="868"/>
      <c r="P28" s="867"/>
      <c r="Q28" s="867"/>
      <c r="R28" s="868"/>
      <c r="S28" s="868"/>
      <c r="T28" s="867"/>
      <c r="U28" s="867"/>
      <c r="V28" s="868"/>
      <c r="W28" s="868"/>
      <c r="X28" s="857"/>
      <c r="Y28" s="857"/>
      <c r="Z28" s="857"/>
      <c r="AA28" s="857"/>
      <c r="AB28" s="857"/>
      <c r="AC28" s="857"/>
      <c r="AD28" s="857"/>
      <c r="AE28" s="857"/>
      <c r="AF28" s="867"/>
      <c r="AG28" s="903">
        <v>2503.0500000000002</v>
      </c>
      <c r="AH28" s="910"/>
      <c r="AI28" s="910"/>
      <c r="AJ28" s="869"/>
      <c r="AK28" s="869"/>
      <c r="AL28" s="903">
        <f>+'KH vốn gộp'!H47</f>
        <v>1546.8050000000001</v>
      </c>
      <c r="AM28" s="915"/>
      <c r="AN28" s="915"/>
      <c r="AO28" s="916"/>
      <c r="AP28" s="916"/>
      <c r="AQ28" s="916"/>
      <c r="AR28" s="916"/>
      <c r="AS28" s="916"/>
      <c r="AT28" s="914">
        <f t="shared" si="21"/>
        <v>0.61796807894368866</v>
      </c>
      <c r="AU28" s="863" t="s">
        <v>751</v>
      </c>
    </row>
    <row r="29" spans="1:50" s="907" customFormat="1" x14ac:dyDescent="0.25">
      <c r="A29" s="912" t="s">
        <v>9</v>
      </c>
      <c r="B29" s="913" t="s">
        <v>327</v>
      </c>
      <c r="C29" s="901"/>
      <c r="D29" s="902"/>
      <c r="E29" s="902"/>
      <c r="F29" s="807"/>
      <c r="G29" s="807"/>
      <c r="H29" s="807"/>
      <c r="I29" s="807"/>
      <c r="J29" s="521"/>
      <c r="K29" s="521"/>
      <c r="L29" s="521"/>
      <c r="M29" s="521"/>
      <c r="N29" s="868"/>
      <c r="O29" s="868"/>
      <c r="P29" s="893"/>
      <c r="Q29" s="893"/>
      <c r="R29" s="521"/>
      <c r="S29" s="868"/>
      <c r="T29" s="893"/>
      <c r="U29" s="893"/>
      <c r="V29" s="868"/>
      <c r="W29" s="868"/>
      <c r="X29" s="857"/>
      <c r="Y29" s="857"/>
      <c r="Z29" s="857"/>
      <c r="AA29" s="858"/>
      <c r="AB29" s="857"/>
      <c r="AC29" s="858"/>
      <c r="AD29" s="857"/>
      <c r="AE29" s="858"/>
      <c r="AF29" s="893"/>
      <c r="AG29" s="903">
        <v>933.10199999999998</v>
      </c>
      <c r="AH29" s="903"/>
      <c r="AI29" s="903"/>
      <c r="AJ29" s="885"/>
      <c r="AK29" s="885"/>
      <c r="AL29" s="903">
        <f>+'KH vốn gộp'!H51</f>
        <v>726.28599999999994</v>
      </c>
      <c r="AM29" s="904"/>
      <c r="AN29" s="904"/>
      <c r="AO29" s="905"/>
      <c r="AP29" s="905"/>
      <c r="AQ29" s="905"/>
      <c r="AR29" s="905"/>
      <c r="AS29" s="905"/>
      <c r="AT29" s="914">
        <f t="shared" si="21"/>
        <v>0.77835649264496265</v>
      </c>
      <c r="AU29" s="906"/>
      <c r="AX29" s="917"/>
    </row>
    <row r="30" spans="1:50" s="907" customFormat="1" ht="30" x14ac:dyDescent="0.25">
      <c r="A30" s="912" t="s">
        <v>10</v>
      </c>
      <c r="B30" s="913" t="s">
        <v>328</v>
      </c>
      <c r="C30" s="901"/>
      <c r="D30" s="902"/>
      <c r="E30" s="902"/>
      <c r="F30" s="807"/>
      <c r="G30" s="807"/>
      <c r="H30" s="807"/>
      <c r="I30" s="807"/>
      <c r="J30" s="521"/>
      <c r="K30" s="521"/>
      <c r="L30" s="521"/>
      <c r="M30" s="521"/>
      <c r="N30" s="868"/>
      <c r="O30" s="868"/>
      <c r="P30" s="893"/>
      <c r="Q30" s="893"/>
      <c r="R30" s="521"/>
      <c r="S30" s="868"/>
      <c r="T30" s="893"/>
      <c r="U30" s="893"/>
      <c r="V30" s="868"/>
      <c r="W30" s="868"/>
      <c r="X30" s="857"/>
      <c r="Y30" s="857"/>
      <c r="Z30" s="857"/>
      <c r="AA30" s="858"/>
      <c r="AB30" s="857"/>
      <c r="AC30" s="858"/>
      <c r="AD30" s="857"/>
      <c r="AE30" s="858"/>
      <c r="AF30" s="893"/>
      <c r="AG30" s="903">
        <v>419.67500000000018</v>
      </c>
      <c r="AH30" s="903"/>
      <c r="AI30" s="903"/>
      <c r="AJ30" s="885"/>
      <c r="AK30" s="885"/>
      <c r="AL30" s="903">
        <f>+'KH vốn gộp'!H52</f>
        <v>107.124</v>
      </c>
      <c r="AM30" s="904"/>
      <c r="AN30" s="904"/>
      <c r="AO30" s="905"/>
      <c r="AP30" s="905"/>
      <c r="AQ30" s="905"/>
      <c r="AR30" s="905"/>
      <c r="AS30" s="905"/>
      <c r="AT30" s="914">
        <f t="shared" si="21"/>
        <v>0.25525466134508834</v>
      </c>
      <c r="AU30" s="906"/>
      <c r="AX30" s="917"/>
    </row>
    <row r="31" spans="1:50" s="907" customFormat="1" x14ac:dyDescent="0.25">
      <c r="A31" s="908" t="s">
        <v>156</v>
      </c>
      <c r="B31" s="909" t="s">
        <v>752</v>
      </c>
      <c r="C31" s="909" t="s">
        <v>748</v>
      </c>
      <c r="D31" s="909" t="s">
        <v>749</v>
      </c>
      <c r="E31" s="898"/>
      <c r="F31" s="805"/>
      <c r="G31" s="805"/>
      <c r="H31" s="805"/>
      <c r="I31" s="805"/>
      <c r="J31" s="868"/>
      <c r="K31" s="868"/>
      <c r="L31" s="868"/>
      <c r="M31" s="868"/>
      <c r="N31" s="868"/>
      <c r="O31" s="868"/>
      <c r="P31" s="867"/>
      <c r="Q31" s="867"/>
      <c r="R31" s="868"/>
      <c r="S31" s="868"/>
      <c r="T31" s="867"/>
      <c r="U31" s="867"/>
      <c r="V31" s="868"/>
      <c r="W31" s="868"/>
      <c r="X31" s="857"/>
      <c r="Y31" s="857" t="str">
        <f t="shared" si="3"/>
        <v/>
      </c>
      <c r="Z31" s="857"/>
      <c r="AA31" s="857" t="str">
        <f t="shared" si="4"/>
        <v/>
      </c>
      <c r="AB31" s="857">
        <f>AG31</f>
        <v>0</v>
      </c>
      <c r="AC31" s="857">
        <f t="shared" si="5"/>
        <v>0</v>
      </c>
      <c r="AD31" s="857"/>
      <c r="AE31" s="857" t="str">
        <f t="shared" si="6"/>
        <v/>
      </c>
      <c r="AF31" s="867"/>
      <c r="AG31" s="910"/>
      <c r="AH31" s="910"/>
      <c r="AI31" s="910"/>
      <c r="AJ31" s="869"/>
      <c r="AK31" s="869"/>
      <c r="AL31" s="910"/>
      <c r="AM31" s="915"/>
      <c r="AN31" s="915"/>
      <c r="AO31" s="916">
        <v>0.25</v>
      </c>
      <c r="AP31" s="916"/>
      <c r="AQ31" s="916"/>
      <c r="AR31" s="916"/>
      <c r="AS31" s="916"/>
      <c r="AT31" s="914"/>
      <c r="AU31" s="843"/>
    </row>
    <row r="32" spans="1:50" s="907" customFormat="1" x14ac:dyDescent="0.25">
      <c r="A32" s="908" t="s">
        <v>156</v>
      </c>
      <c r="B32" s="909" t="s">
        <v>753</v>
      </c>
      <c r="C32" s="909" t="s">
        <v>748</v>
      </c>
      <c r="D32" s="909" t="s">
        <v>749</v>
      </c>
      <c r="E32" s="898"/>
      <c r="F32" s="805"/>
      <c r="G32" s="805"/>
      <c r="H32" s="805"/>
      <c r="I32" s="805"/>
      <c r="J32" s="868"/>
      <c r="K32" s="868"/>
      <c r="L32" s="868"/>
      <c r="M32" s="868"/>
      <c r="N32" s="868"/>
      <c r="O32" s="868"/>
      <c r="P32" s="867"/>
      <c r="Q32" s="867"/>
      <c r="R32" s="868"/>
      <c r="S32" s="868"/>
      <c r="T32" s="867"/>
      <c r="U32" s="867"/>
      <c r="V32" s="868"/>
      <c r="W32" s="868"/>
      <c r="X32" s="857"/>
      <c r="Y32" s="857" t="str">
        <f t="shared" si="3"/>
        <v/>
      </c>
      <c r="Z32" s="857"/>
      <c r="AA32" s="857" t="str">
        <f t="shared" si="4"/>
        <v/>
      </c>
      <c r="AB32" s="857"/>
      <c r="AC32" s="857" t="str">
        <f t="shared" si="5"/>
        <v/>
      </c>
      <c r="AD32" s="857">
        <f>AG32</f>
        <v>7850.1729999999998</v>
      </c>
      <c r="AE32" s="857">
        <f t="shared" si="6"/>
        <v>5014.8649999999998</v>
      </c>
      <c r="AF32" s="867"/>
      <c r="AG32" s="910">
        <f>SUM(AG33:AG36)</f>
        <v>7850.1729999999998</v>
      </c>
      <c r="AH32" s="910">
        <f t="shared" ref="AH32:AK32" si="24">SUM(AH33:AH36)</f>
        <v>0</v>
      </c>
      <c r="AI32" s="910">
        <f t="shared" si="24"/>
        <v>0</v>
      </c>
      <c r="AJ32" s="910">
        <f t="shared" si="24"/>
        <v>0</v>
      </c>
      <c r="AK32" s="910">
        <f t="shared" si="24"/>
        <v>0</v>
      </c>
      <c r="AL32" s="910">
        <f>SUM(AL33:AL36)</f>
        <v>5014.8649999999998</v>
      </c>
      <c r="AM32" s="910">
        <f t="shared" ref="AM32:AS32" si="25">SUM(AM33:AM33)</f>
        <v>0</v>
      </c>
      <c r="AN32" s="910">
        <f t="shared" si="25"/>
        <v>0</v>
      </c>
      <c r="AO32" s="910">
        <f t="shared" si="25"/>
        <v>0</v>
      </c>
      <c r="AP32" s="910">
        <f t="shared" si="25"/>
        <v>0</v>
      </c>
      <c r="AQ32" s="910">
        <f t="shared" si="25"/>
        <v>0</v>
      </c>
      <c r="AR32" s="910">
        <f t="shared" si="25"/>
        <v>0</v>
      </c>
      <c r="AS32" s="910">
        <f t="shared" si="25"/>
        <v>0</v>
      </c>
      <c r="AT32" s="914">
        <f t="shared" si="21"/>
        <v>0.63882222722989668</v>
      </c>
      <c r="AU32" s="843"/>
    </row>
    <row r="33" spans="1:49" s="907" customFormat="1" x14ac:dyDescent="0.25">
      <c r="A33" s="918">
        <v>1</v>
      </c>
      <c r="B33" s="340" t="s">
        <v>218</v>
      </c>
      <c r="C33" s="909"/>
      <c r="D33" s="909"/>
      <c r="E33" s="919"/>
      <c r="F33" s="803"/>
      <c r="G33" s="803"/>
      <c r="H33" s="803"/>
      <c r="I33" s="803"/>
      <c r="J33" s="920"/>
      <c r="K33" s="920"/>
      <c r="L33" s="920"/>
      <c r="M33" s="920"/>
      <c r="N33" s="920"/>
      <c r="O33" s="920"/>
      <c r="P33" s="853"/>
      <c r="Q33" s="853"/>
      <c r="R33" s="920"/>
      <c r="S33" s="920"/>
      <c r="T33" s="853"/>
      <c r="U33" s="853"/>
      <c r="V33" s="920"/>
      <c r="W33" s="920"/>
      <c r="X33" s="921"/>
      <c r="Y33" s="857"/>
      <c r="Z33" s="921"/>
      <c r="AA33" s="857"/>
      <c r="AB33" s="921"/>
      <c r="AC33" s="857"/>
      <c r="AD33" s="921"/>
      <c r="AE33" s="857"/>
      <c r="AF33" s="853"/>
      <c r="AG33" s="903">
        <v>4177.95</v>
      </c>
      <c r="AH33" s="910"/>
      <c r="AI33" s="910"/>
      <c r="AJ33" s="869"/>
      <c r="AK33" s="869"/>
      <c r="AL33" s="903">
        <f>+'KH vốn gộp'!H54</f>
        <v>1560.4639999999999</v>
      </c>
      <c r="AM33" s="922"/>
      <c r="AN33" s="922"/>
      <c r="AO33" s="923"/>
      <c r="AP33" s="923"/>
      <c r="AQ33" s="923"/>
      <c r="AR33" s="923"/>
      <c r="AS33" s="923"/>
      <c r="AT33" s="914">
        <f t="shared" si="21"/>
        <v>0.37349992221065353</v>
      </c>
      <c r="AU33" s="843"/>
    </row>
    <row r="34" spans="1:49" s="907" customFormat="1" x14ac:dyDescent="0.25">
      <c r="A34" s="912">
        <v>2</v>
      </c>
      <c r="B34" s="882" t="s">
        <v>214</v>
      </c>
      <c r="C34" s="901" t="s">
        <v>748</v>
      </c>
      <c r="D34" s="902">
        <v>1</v>
      </c>
      <c r="E34" s="902"/>
      <c r="F34" s="807"/>
      <c r="G34" s="807"/>
      <c r="H34" s="807"/>
      <c r="I34" s="807"/>
      <c r="J34" s="521"/>
      <c r="K34" s="521"/>
      <c r="L34" s="521"/>
      <c r="M34" s="521"/>
      <c r="N34" s="868"/>
      <c r="O34" s="868"/>
      <c r="P34" s="893"/>
      <c r="Q34" s="893"/>
      <c r="R34" s="521"/>
      <c r="S34" s="868"/>
      <c r="T34" s="893"/>
      <c r="U34" s="893"/>
      <c r="V34" s="868"/>
      <c r="W34" s="868"/>
      <c r="X34" s="857">
        <f>AG34</f>
        <v>1000</v>
      </c>
      <c r="Y34" s="857">
        <f>IF(X34="","",AL34)</f>
        <v>999.99999999999989</v>
      </c>
      <c r="Z34" s="857"/>
      <c r="AA34" s="858" t="str">
        <f>IF(Z34="","",AL34)</f>
        <v/>
      </c>
      <c r="AB34" s="857"/>
      <c r="AC34" s="858" t="str">
        <f>IF(AB34="","",AL34)</f>
        <v/>
      </c>
      <c r="AD34" s="857"/>
      <c r="AE34" s="858" t="str">
        <f>IF(AD34="","",AL34)</f>
        <v/>
      </c>
      <c r="AF34" s="893"/>
      <c r="AG34" s="903">
        <v>1000</v>
      </c>
      <c r="AH34" s="903"/>
      <c r="AI34" s="903"/>
      <c r="AJ34" s="885"/>
      <c r="AK34" s="885"/>
      <c r="AL34" s="903">
        <f>+'KH vốn gộp'!H55</f>
        <v>999.99999999999989</v>
      </c>
      <c r="AM34" s="904"/>
      <c r="AN34" s="904"/>
      <c r="AO34" s="905">
        <v>0.4</v>
      </c>
      <c r="AP34" s="905"/>
      <c r="AQ34" s="905"/>
      <c r="AR34" s="905"/>
      <c r="AS34" s="905"/>
      <c r="AT34" s="914">
        <f>AL34/AG34</f>
        <v>0.99999999999999989</v>
      </c>
      <c r="AU34" s="906"/>
    </row>
    <row r="35" spans="1:49" s="907" customFormat="1" x14ac:dyDescent="0.25">
      <c r="A35" s="918">
        <v>3</v>
      </c>
      <c r="B35" s="913" t="s">
        <v>402</v>
      </c>
      <c r="C35" s="913"/>
      <c r="D35" s="924"/>
      <c r="E35" s="924"/>
      <c r="F35" s="806"/>
      <c r="G35" s="806"/>
      <c r="H35" s="806"/>
      <c r="I35" s="806"/>
      <c r="J35" s="925"/>
      <c r="K35" s="925"/>
      <c r="L35" s="925"/>
      <c r="M35" s="925"/>
      <c r="N35" s="920"/>
      <c r="O35" s="920"/>
      <c r="P35" s="926"/>
      <c r="Q35" s="926"/>
      <c r="R35" s="925"/>
      <c r="S35" s="920"/>
      <c r="T35" s="926"/>
      <c r="U35" s="926"/>
      <c r="V35" s="920"/>
      <c r="W35" s="920"/>
      <c r="X35" s="921"/>
      <c r="Y35" s="857"/>
      <c r="Z35" s="921"/>
      <c r="AA35" s="858"/>
      <c r="AB35" s="921"/>
      <c r="AC35" s="858"/>
      <c r="AD35" s="921"/>
      <c r="AE35" s="858"/>
      <c r="AF35" s="926"/>
      <c r="AG35" s="903">
        <v>1350</v>
      </c>
      <c r="AH35" s="903"/>
      <c r="AI35" s="903"/>
      <c r="AJ35" s="885"/>
      <c r="AK35" s="885"/>
      <c r="AL35" s="903">
        <f>+'KH vốn gộp'!H56</f>
        <v>1267.232</v>
      </c>
      <c r="AM35" s="927"/>
      <c r="AN35" s="927"/>
      <c r="AO35" s="928"/>
      <c r="AP35" s="928"/>
      <c r="AQ35" s="928"/>
      <c r="AR35" s="928"/>
      <c r="AS35" s="928"/>
      <c r="AT35" s="914">
        <f t="shared" si="21"/>
        <v>0.9386903703703704</v>
      </c>
      <c r="AU35" s="906"/>
    </row>
    <row r="36" spans="1:49" s="907" customFormat="1" x14ac:dyDescent="0.25">
      <c r="A36" s="918">
        <v>4</v>
      </c>
      <c r="B36" s="913" t="s">
        <v>401</v>
      </c>
      <c r="C36" s="913"/>
      <c r="D36" s="924"/>
      <c r="E36" s="924"/>
      <c r="F36" s="806"/>
      <c r="G36" s="806"/>
      <c r="H36" s="806"/>
      <c r="I36" s="806"/>
      <c r="J36" s="925"/>
      <c r="K36" s="925"/>
      <c r="L36" s="925"/>
      <c r="M36" s="925"/>
      <c r="N36" s="920"/>
      <c r="O36" s="920"/>
      <c r="P36" s="926"/>
      <c r="Q36" s="926"/>
      <c r="R36" s="925"/>
      <c r="S36" s="920"/>
      <c r="T36" s="926"/>
      <c r="U36" s="926"/>
      <c r="V36" s="920"/>
      <c r="W36" s="920"/>
      <c r="X36" s="921"/>
      <c r="Y36" s="857"/>
      <c r="Z36" s="921"/>
      <c r="AA36" s="858"/>
      <c r="AB36" s="921"/>
      <c r="AC36" s="858"/>
      <c r="AD36" s="921"/>
      <c r="AE36" s="858"/>
      <c r="AF36" s="926"/>
      <c r="AG36" s="903">
        <v>1322.223</v>
      </c>
      <c r="AH36" s="903"/>
      <c r="AI36" s="903"/>
      <c r="AJ36" s="885"/>
      <c r="AK36" s="885"/>
      <c r="AL36" s="903">
        <f>+'KH vốn gộp'!H57</f>
        <v>1187.1690000000001</v>
      </c>
      <c r="AM36" s="927"/>
      <c r="AN36" s="927"/>
      <c r="AO36" s="928"/>
      <c r="AP36" s="928"/>
      <c r="AQ36" s="928"/>
      <c r="AR36" s="928"/>
      <c r="AS36" s="928"/>
      <c r="AT36" s="914">
        <f t="shared" si="21"/>
        <v>0.89785837941103741</v>
      </c>
      <c r="AU36" s="906"/>
    </row>
    <row r="37" spans="1:49" x14ac:dyDescent="0.25">
      <c r="A37" s="802" t="s">
        <v>21</v>
      </c>
      <c r="B37" s="865" t="s">
        <v>754</v>
      </c>
      <c r="C37" s="865"/>
      <c r="D37" s="865"/>
      <c r="E37" s="853"/>
      <c r="F37" s="866"/>
      <c r="G37" s="866"/>
      <c r="H37" s="866"/>
      <c r="I37" s="866"/>
      <c r="J37" s="855"/>
      <c r="K37" s="855"/>
      <c r="L37" s="855"/>
      <c r="M37" s="855"/>
      <c r="N37" s="855"/>
      <c r="O37" s="855"/>
      <c r="P37" s="855"/>
      <c r="Q37" s="855"/>
      <c r="R37" s="855"/>
      <c r="S37" s="855"/>
      <c r="T37" s="855"/>
      <c r="U37" s="855"/>
      <c r="V37" s="855"/>
      <c r="W37" s="855"/>
      <c r="X37" s="856"/>
      <c r="Y37" s="857" t="str">
        <f t="shared" ref="Y37:Y45" si="26">IF(X37="","",AL37)</f>
        <v/>
      </c>
      <c r="Z37" s="856"/>
      <c r="AA37" s="858" t="str">
        <f t="shared" ref="AA37:AA45" si="27">IF(Z37="","",AL37)</f>
        <v/>
      </c>
      <c r="AB37" s="856"/>
      <c r="AC37" s="858" t="str">
        <f t="shared" ref="AC37:AC45" si="28">IF(AB37="","",AL37)</f>
        <v/>
      </c>
      <c r="AD37" s="856"/>
      <c r="AE37" s="858" t="str">
        <f t="shared" ref="AE37:AE45" si="29">IF(AD37="","",AL37)</f>
        <v/>
      </c>
      <c r="AF37" s="855"/>
      <c r="AG37" s="860">
        <f>AG38+AG51</f>
        <v>9475.11</v>
      </c>
      <c r="AH37" s="860">
        <f t="shared" ref="AH37:AK37" si="30">AH38+AH51</f>
        <v>0</v>
      </c>
      <c r="AI37" s="860">
        <f t="shared" si="30"/>
        <v>0</v>
      </c>
      <c r="AJ37" s="860">
        <f t="shared" si="30"/>
        <v>0</v>
      </c>
      <c r="AK37" s="860">
        <f t="shared" si="30"/>
        <v>0</v>
      </c>
      <c r="AL37" s="860">
        <f>AL38+AL51</f>
        <v>4195.1629999999996</v>
      </c>
      <c r="AM37" s="860"/>
      <c r="AN37" s="860"/>
      <c r="AO37" s="861"/>
      <c r="AP37" s="861"/>
      <c r="AQ37" s="861"/>
      <c r="AR37" s="861"/>
      <c r="AS37" s="861"/>
      <c r="AT37" s="862">
        <f>AL37/AG37</f>
        <v>0.44275612631410077</v>
      </c>
      <c r="AU37" s="863"/>
      <c r="AV37" s="827"/>
      <c r="AW37" s="827"/>
    </row>
    <row r="38" spans="1:49" ht="28.5" x14ac:dyDescent="0.25">
      <c r="A38" s="840" t="s">
        <v>23</v>
      </c>
      <c r="B38" s="851" t="s">
        <v>734</v>
      </c>
      <c r="C38" s="852"/>
      <c r="D38" s="852"/>
      <c r="E38" s="853"/>
      <c r="F38" s="866"/>
      <c r="G38" s="866"/>
      <c r="H38" s="866"/>
      <c r="I38" s="866"/>
      <c r="J38" s="855"/>
      <c r="K38" s="855"/>
      <c r="L38" s="855"/>
      <c r="M38" s="855"/>
      <c r="N38" s="855"/>
      <c r="O38" s="855"/>
      <c r="P38" s="855"/>
      <c r="Q38" s="855"/>
      <c r="R38" s="855"/>
      <c r="S38" s="855"/>
      <c r="T38" s="855"/>
      <c r="U38" s="855"/>
      <c r="V38" s="855"/>
      <c r="W38" s="855"/>
      <c r="X38" s="856"/>
      <c r="Y38" s="857" t="str">
        <f t="shared" si="26"/>
        <v/>
      </c>
      <c r="Z38" s="856"/>
      <c r="AA38" s="858" t="str">
        <f t="shared" si="27"/>
        <v/>
      </c>
      <c r="AB38" s="856"/>
      <c r="AC38" s="858" t="str">
        <f t="shared" si="28"/>
        <v/>
      </c>
      <c r="AD38" s="856"/>
      <c r="AE38" s="858" t="str">
        <f t="shared" si="29"/>
        <v/>
      </c>
      <c r="AF38" s="855"/>
      <c r="AG38" s="860">
        <f>AG39</f>
        <v>7475.1100000000006</v>
      </c>
      <c r="AH38" s="860">
        <f t="shared" ref="AH38:AL39" si="31">AH39</f>
        <v>0</v>
      </c>
      <c r="AI38" s="860">
        <f t="shared" si="31"/>
        <v>0</v>
      </c>
      <c r="AJ38" s="860">
        <f t="shared" si="31"/>
        <v>0</v>
      </c>
      <c r="AK38" s="860">
        <f t="shared" si="31"/>
        <v>0</v>
      </c>
      <c r="AL38" s="860">
        <f t="shared" si="31"/>
        <v>3329.4949999999999</v>
      </c>
      <c r="AM38" s="860"/>
      <c r="AN38" s="860"/>
      <c r="AO38" s="861"/>
      <c r="AP38" s="861"/>
      <c r="AQ38" s="861"/>
      <c r="AR38" s="861"/>
      <c r="AS38" s="861"/>
      <c r="AT38" s="862">
        <f>AL38/AG38</f>
        <v>0.4454108367636061</v>
      </c>
      <c r="AU38" s="863"/>
      <c r="AV38" s="827"/>
      <c r="AW38" s="827"/>
    </row>
    <row r="39" spans="1:49" x14ac:dyDescent="0.25">
      <c r="A39" s="929" t="s">
        <v>735</v>
      </c>
      <c r="B39" s="851" t="s">
        <v>743</v>
      </c>
      <c r="C39" s="852"/>
      <c r="D39" s="852"/>
      <c r="E39" s="919"/>
      <c r="F39" s="803"/>
      <c r="G39" s="803"/>
      <c r="H39" s="803"/>
      <c r="I39" s="803"/>
      <c r="J39" s="920"/>
      <c r="K39" s="920"/>
      <c r="L39" s="920"/>
      <c r="M39" s="920"/>
      <c r="N39" s="920"/>
      <c r="O39" s="920"/>
      <c r="P39" s="853"/>
      <c r="Q39" s="853"/>
      <c r="R39" s="920"/>
      <c r="S39" s="920"/>
      <c r="T39" s="853"/>
      <c r="U39" s="853"/>
      <c r="V39" s="920"/>
      <c r="W39" s="920"/>
      <c r="X39" s="921"/>
      <c r="Y39" s="857" t="str">
        <f t="shared" si="26"/>
        <v/>
      </c>
      <c r="Z39" s="921"/>
      <c r="AA39" s="858" t="str">
        <f t="shared" si="27"/>
        <v/>
      </c>
      <c r="AB39" s="921"/>
      <c r="AC39" s="858" t="str">
        <f t="shared" si="28"/>
        <v/>
      </c>
      <c r="AD39" s="921"/>
      <c r="AE39" s="858" t="str">
        <f t="shared" si="29"/>
        <v/>
      </c>
      <c r="AF39" s="853"/>
      <c r="AG39" s="910">
        <f>AG40</f>
        <v>7475.1100000000006</v>
      </c>
      <c r="AH39" s="910">
        <f t="shared" si="31"/>
        <v>0</v>
      </c>
      <c r="AI39" s="910">
        <f t="shared" si="31"/>
        <v>0</v>
      </c>
      <c r="AJ39" s="910">
        <f t="shared" si="31"/>
        <v>0</v>
      </c>
      <c r="AK39" s="910">
        <f t="shared" si="31"/>
        <v>0</v>
      </c>
      <c r="AL39" s="910">
        <f t="shared" si="31"/>
        <v>3329.4949999999999</v>
      </c>
      <c r="AM39" s="910"/>
      <c r="AN39" s="910"/>
      <c r="AO39" s="930"/>
      <c r="AP39" s="930"/>
      <c r="AQ39" s="930"/>
      <c r="AR39" s="930"/>
      <c r="AS39" s="930"/>
      <c r="AT39" s="911">
        <f>AL39/AG39</f>
        <v>0.4454108367636061</v>
      </c>
      <c r="AU39" s="863"/>
      <c r="AV39" s="827"/>
      <c r="AW39" s="827"/>
    </row>
    <row r="40" spans="1:49" x14ac:dyDescent="0.25">
      <c r="A40" s="931">
        <v>1</v>
      </c>
      <c r="B40" s="882" t="s">
        <v>744</v>
      </c>
      <c r="C40" s="901" t="s">
        <v>745</v>
      </c>
      <c r="D40" s="901" t="s">
        <v>746</v>
      </c>
      <c r="E40" s="924"/>
      <c r="F40" s="806"/>
      <c r="G40" s="806"/>
      <c r="H40" s="806"/>
      <c r="I40" s="806"/>
      <c r="J40" s="925"/>
      <c r="K40" s="925"/>
      <c r="L40" s="925"/>
      <c r="M40" s="925"/>
      <c r="N40" s="920"/>
      <c r="O40" s="920"/>
      <c r="P40" s="926"/>
      <c r="Q40" s="926"/>
      <c r="R40" s="925"/>
      <c r="S40" s="920"/>
      <c r="T40" s="926"/>
      <c r="U40" s="926"/>
      <c r="V40" s="920"/>
      <c r="W40" s="920"/>
      <c r="X40" s="921"/>
      <c r="Y40" s="857" t="str">
        <f t="shared" si="26"/>
        <v/>
      </c>
      <c r="Z40" s="921"/>
      <c r="AA40" s="858" t="str">
        <f t="shared" si="27"/>
        <v/>
      </c>
      <c r="AB40" s="921"/>
      <c r="AC40" s="858" t="str">
        <f t="shared" si="28"/>
        <v/>
      </c>
      <c r="AD40" s="921"/>
      <c r="AE40" s="858" t="str">
        <f t="shared" si="29"/>
        <v/>
      </c>
      <c r="AF40" s="926"/>
      <c r="AG40" s="903">
        <f>+AG45</f>
        <v>7475.1100000000006</v>
      </c>
      <c r="AH40" s="903">
        <f t="shared" ref="AH40:AL40" si="32">+AH45</f>
        <v>0</v>
      </c>
      <c r="AI40" s="903">
        <f t="shared" si="32"/>
        <v>0</v>
      </c>
      <c r="AJ40" s="903">
        <f t="shared" si="32"/>
        <v>0</v>
      </c>
      <c r="AK40" s="903">
        <f t="shared" si="32"/>
        <v>0</v>
      </c>
      <c r="AL40" s="903">
        <f t="shared" si="32"/>
        <v>3329.4949999999999</v>
      </c>
      <c r="AM40" s="932"/>
      <c r="AN40" s="932"/>
      <c r="AO40" s="933"/>
      <c r="AP40" s="933"/>
      <c r="AQ40" s="933"/>
      <c r="AR40" s="933"/>
      <c r="AS40" s="933"/>
      <c r="AT40" s="914">
        <f>AL40/AG40</f>
        <v>0.4454108367636061</v>
      </c>
      <c r="AU40" s="863"/>
      <c r="AV40" s="827"/>
      <c r="AW40" s="827"/>
    </row>
    <row r="41" spans="1:49" s="907" customFormat="1" x14ac:dyDescent="0.25">
      <c r="A41" s="892"/>
      <c r="B41" s="882" t="s">
        <v>92</v>
      </c>
      <c r="C41" s="882"/>
      <c r="D41" s="882"/>
      <c r="E41" s="902"/>
      <c r="F41" s="807"/>
      <c r="G41" s="807"/>
      <c r="H41" s="807"/>
      <c r="I41" s="807"/>
      <c r="J41" s="521"/>
      <c r="K41" s="521"/>
      <c r="L41" s="521"/>
      <c r="M41" s="521"/>
      <c r="N41" s="868"/>
      <c r="O41" s="868"/>
      <c r="P41" s="893"/>
      <c r="Q41" s="893"/>
      <c r="R41" s="521"/>
      <c r="S41" s="868"/>
      <c r="T41" s="893"/>
      <c r="U41" s="893"/>
      <c r="V41" s="868"/>
      <c r="W41" s="868"/>
      <c r="X41" s="857"/>
      <c r="Y41" s="857" t="str">
        <f t="shared" si="26"/>
        <v/>
      </c>
      <c r="Z41" s="857"/>
      <c r="AA41" s="858" t="str">
        <f t="shared" si="27"/>
        <v/>
      </c>
      <c r="AB41" s="857"/>
      <c r="AC41" s="858" t="str">
        <f t="shared" si="28"/>
        <v/>
      </c>
      <c r="AD41" s="857"/>
      <c r="AE41" s="858" t="str">
        <f t="shared" si="29"/>
        <v/>
      </c>
      <c r="AF41" s="893"/>
      <c r="AG41" s="894"/>
      <c r="AH41" s="903"/>
      <c r="AI41" s="903"/>
      <c r="AJ41" s="885"/>
      <c r="AK41" s="885"/>
      <c r="AL41" s="869"/>
      <c r="AM41" s="904"/>
      <c r="AN41" s="904"/>
      <c r="AO41" s="905"/>
      <c r="AP41" s="905"/>
      <c r="AQ41" s="905"/>
      <c r="AR41" s="905"/>
      <c r="AS41" s="905"/>
      <c r="AT41" s="896"/>
      <c r="AU41" s="906"/>
    </row>
    <row r="42" spans="1:49" s="907" customFormat="1" x14ac:dyDescent="0.25">
      <c r="A42" s="912" t="s">
        <v>156</v>
      </c>
      <c r="B42" s="901" t="s">
        <v>747</v>
      </c>
      <c r="C42" s="901" t="s">
        <v>748</v>
      </c>
      <c r="D42" s="901" t="s">
        <v>749</v>
      </c>
      <c r="E42" s="902"/>
      <c r="F42" s="807"/>
      <c r="G42" s="807"/>
      <c r="H42" s="807"/>
      <c r="I42" s="807"/>
      <c r="J42" s="521"/>
      <c r="K42" s="521"/>
      <c r="L42" s="521"/>
      <c r="M42" s="521"/>
      <c r="N42" s="868"/>
      <c r="O42" s="868"/>
      <c r="P42" s="893"/>
      <c r="Q42" s="893"/>
      <c r="R42" s="521"/>
      <c r="S42" s="868"/>
      <c r="T42" s="893"/>
      <c r="U42" s="893"/>
      <c r="V42" s="868"/>
      <c r="W42" s="868"/>
      <c r="X42" s="857">
        <f>AG42</f>
        <v>0</v>
      </c>
      <c r="Y42" s="857">
        <f t="shared" si="26"/>
        <v>0</v>
      </c>
      <c r="Z42" s="857"/>
      <c r="AA42" s="858" t="str">
        <f t="shared" si="27"/>
        <v/>
      </c>
      <c r="AB42" s="857"/>
      <c r="AC42" s="858" t="str">
        <f t="shared" si="28"/>
        <v/>
      </c>
      <c r="AD42" s="857"/>
      <c r="AE42" s="858" t="str">
        <f t="shared" si="29"/>
        <v/>
      </c>
      <c r="AF42" s="893"/>
      <c r="AG42" s="903"/>
      <c r="AH42" s="903"/>
      <c r="AI42" s="903"/>
      <c r="AJ42" s="885"/>
      <c r="AK42" s="885"/>
      <c r="AL42" s="903"/>
      <c r="AM42" s="904"/>
      <c r="AN42" s="904"/>
      <c r="AO42" s="905">
        <v>0.4</v>
      </c>
      <c r="AP42" s="905"/>
      <c r="AQ42" s="905"/>
      <c r="AR42" s="905"/>
      <c r="AS42" s="905"/>
      <c r="AT42" s="896"/>
      <c r="AU42" s="906"/>
    </row>
    <row r="43" spans="1:49" s="907" customFormat="1" x14ac:dyDescent="0.25">
      <c r="A43" s="912" t="s">
        <v>156</v>
      </c>
      <c r="B43" s="901" t="s">
        <v>750</v>
      </c>
      <c r="C43" s="901" t="s">
        <v>748</v>
      </c>
      <c r="D43" s="901" t="s">
        <v>749</v>
      </c>
      <c r="E43" s="902"/>
      <c r="F43" s="807"/>
      <c r="G43" s="807"/>
      <c r="H43" s="807"/>
      <c r="I43" s="807"/>
      <c r="J43" s="521"/>
      <c r="K43" s="521"/>
      <c r="L43" s="521"/>
      <c r="M43" s="521"/>
      <c r="N43" s="868"/>
      <c r="O43" s="868"/>
      <c r="P43" s="893"/>
      <c r="Q43" s="893"/>
      <c r="R43" s="521"/>
      <c r="S43" s="868"/>
      <c r="T43" s="893"/>
      <c r="U43" s="893"/>
      <c r="V43" s="868"/>
      <c r="W43" s="868"/>
      <c r="X43" s="857"/>
      <c r="Y43" s="857" t="str">
        <f t="shared" si="26"/>
        <v/>
      </c>
      <c r="Z43" s="857">
        <f>AG43</f>
        <v>0</v>
      </c>
      <c r="AA43" s="858">
        <f t="shared" si="27"/>
        <v>0</v>
      </c>
      <c r="AB43" s="857"/>
      <c r="AC43" s="858" t="str">
        <f t="shared" si="28"/>
        <v/>
      </c>
      <c r="AD43" s="857"/>
      <c r="AE43" s="858" t="str">
        <f t="shared" si="29"/>
        <v/>
      </c>
      <c r="AF43" s="893"/>
      <c r="AG43" s="903"/>
      <c r="AH43" s="903"/>
      <c r="AI43" s="903"/>
      <c r="AJ43" s="885"/>
      <c r="AK43" s="885"/>
      <c r="AL43" s="903"/>
      <c r="AM43" s="904"/>
      <c r="AN43" s="904"/>
      <c r="AO43" s="905">
        <v>0.25</v>
      </c>
      <c r="AP43" s="905"/>
      <c r="AQ43" s="905"/>
      <c r="AR43" s="905"/>
      <c r="AS43" s="905"/>
      <c r="AT43" s="896"/>
      <c r="AU43" s="906"/>
    </row>
    <row r="44" spans="1:49" s="907" customFormat="1" x14ac:dyDescent="0.25">
      <c r="A44" s="912" t="s">
        <v>156</v>
      </c>
      <c r="B44" s="901" t="s">
        <v>752</v>
      </c>
      <c r="C44" s="901" t="s">
        <v>748</v>
      </c>
      <c r="D44" s="901" t="s">
        <v>749</v>
      </c>
      <c r="E44" s="902"/>
      <c r="F44" s="807"/>
      <c r="G44" s="807"/>
      <c r="H44" s="807"/>
      <c r="I44" s="807"/>
      <c r="J44" s="521"/>
      <c r="K44" s="521"/>
      <c r="L44" s="521"/>
      <c r="M44" s="521"/>
      <c r="N44" s="868"/>
      <c r="O44" s="868"/>
      <c r="P44" s="893"/>
      <c r="Q44" s="893"/>
      <c r="R44" s="521"/>
      <c r="S44" s="868"/>
      <c r="T44" s="893"/>
      <c r="U44" s="893"/>
      <c r="V44" s="868"/>
      <c r="W44" s="868"/>
      <c r="X44" s="857"/>
      <c r="Y44" s="857" t="str">
        <f t="shared" si="26"/>
        <v/>
      </c>
      <c r="Z44" s="857"/>
      <c r="AA44" s="858" t="str">
        <f t="shared" si="27"/>
        <v/>
      </c>
      <c r="AB44" s="857">
        <f>AG44</f>
        <v>0</v>
      </c>
      <c r="AC44" s="858">
        <f t="shared" si="28"/>
        <v>0</v>
      </c>
      <c r="AD44" s="857"/>
      <c r="AE44" s="858" t="str">
        <f t="shared" si="29"/>
        <v/>
      </c>
      <c r="AF44" s="893"/>
      <c r="AG44" s="903"/>
      <c r="AH44" s="903"/>
      <c r="AI44" s="903"/>
      <c r="AJ44" s="885"/>
      <c r="AK44" s="885"/>
      <c r="AL44" s="903"/>
      <c r="AM44" s="904"/>
      <c r="AN44" s="904"/>
      <c r="AO44" s="905">
        <v>0.25</v>
      </c>
      <c r="AP44" s="905"/>
      <c r="AQ44" s="905"/>
      <c r="AR44" s="905"/>
      <c r="AS44" s="905"/>
      <c r="AT44" s="896"/>
      <c r="AU44" s="906"/>
    </row>
    <row r="45" spans="1:49" s="942" customFormat="1" x14ac:dyDescent="0.25">
      <c r="A45" s="934" t="s">
        <v>156</v>
      </c>
      <c r="B45" s="909" t="s">
        <v>753</v>
      </c>
      <c r="C45" s="909" t="s">
        <v>748</v>
      </c>
      <c r="D45" s="909" t="s">
        <v>749</v>
      </c>
      <c r="E45" s="935"/>
      <c r="F45" s="936"/>
      <c r="G45" s="936"/>
      <c r="H45" s="936"/>
      <c r="I45" s="936"/>
      <c r="J45" s="876"/>
      <c r="K45" s="876"/>
      <c r="L45" s="876"/>
      <c r="M45" s="876"/>
      <c r="N45" s="876"/>
      <c r="O45" s="876"/>
      <c r="P45" s="937"/>
      <c r="Q45" s="937"/>
      <c r="R45" s="876"/>
      <c r="S45" s="876"/>
      <c r="T45" s="937"/>
      <c r="U45" s="937"/>
      <c r="V45" s="876"/>
      <c r="W45" s="876"/>
      <c r="X45" s="877"/>
      <c r="Y45" s="877" t="str">
        <f t="shared" si="26"/>
        <v/>
      </c>
      <c r="Z45" s="877"/>
      <c r="AA45" s="877" t="str">
        <f t="shared" si="27"/>
        <v/>
      </c>
      <c r="AB45" s="877"/>
      <c r="AC45" s="877" t="str">
        <f t="shared" si="28"/>
        <v/>
      </c>
      <c r="AD45" s="877">
        <f>AG45</f>
        <v>7475.1100000000006</v>
      </c>
      <c r="AE45" s="877">
        <f t="shared" si="29"/>
        <v>3329.4949999999999</v>
      </c>
      <c r="AF45" s="937"/>
      <c r="AG45" s="938">
        <f t="shared" ref="AG45:AL45" si="33">SUM(AG46:AG50)</f>
        <v>7475.1100000000006</v>
      </c>
      <c r="AH45" s="938">
        <f t="shared" si="33"/>
        <v>0</v>
      </c>
      <c r="AI45" s="938">
        <f t="shared" si="33"/>
        <v>0</v>
      </c>
      <c r="AJ45" s="938">
        <f t="shared" si="33"/>
        <v>0</v>
      </c>
      <c r="AK45" s="938">
        <f t="shared" si="33"/>
        <v>0</v>
      </c>
      <c r="AL45" s="938">
        <f t="shared" si="33"/>
        <v>3329.4949999999999</v>
      </c>
      <c r="AM45" s="939"/>
      <c r="AN45" s="939"/>
      <c r="AO45" s="940">
        <v>0</v>
      </c>
      <c r="AP45" s="940"/>
      <c r="AQ45" s="940"/>
      <c r="AR45" s="940"/>
      <c r="AS45" s="940"/>
      <c r="AT45" s="911">
        <f t="shared" ref="AT45:AT50" si="34">AL45/AG45</f>
        <v>0.4454108367636061</v>
      </c>
      <c r="AU45" s="941"/>
    </row>
    <row r="46" spans="1:49" s="907" customFormat="1" x14ac:dyDescent="0.25">
      <c r="A46" s="918">
        <v>1</v>
      </c>
      <c r="B46" s="913" t="s">
        <v>220</v>
      </c>
      <c r="C46" s="909"/>
      <c r="D46" s="909"/>
      <c r="E46" s="919"/>
      <c r="F46" s="803"/>
      <c r="G46" s="803"/>
      <c r="H46" s="803"/>
      <c r="I46" s="803"/>
      <c r="J46" s="920"/>
      <c r="K46" s="920"/>
      <c r="L46" s="920"/>
      <c r="M46" s="920"/>
      <c r="N46" s="920"/>
      <c r="O46" s="920"/>
      <c r="P46" s="853"/>
      <c r="Q46" s="853"/>
      <c r="R46" s="920"/>
      <c r="S46" s="920"/>
      <c r="T46" s="853"/>
      <c r="U46" s="853"/>
      <c r="V46" s="920"/>
      <c r="W46" s="920"/>
      <c r="X46" s="921"/>
      <c r="Y46" s="857"/>
      <c r="Z46" s="921"/>
      <c r="AA46" s="857"/>
      <c r="AB46" s="921"/>
      <c r="AC46" s="857"/>
      <c r="AD46" s="921"/>
      <c r="AE46" s="857"/>
      <c r="AF46" s="853"/>
      <c r="AG46" s="903">
        <v>3797.3330000000001</v>
      </c>
      <c r="AH46" s="910"/>
      <c r="AI46" s="910"/>
      <c r="AJ46" s="869"/>
      <c r="AK46" s="869"/>
      <c r="AL46" s="903">
        <f>+'KH vốn gộp'!H59</f>
        <v>2681.03</v>
      </c>
      <c r="AM46" s="922"/>
      <c r="AN46" s="922"/>
      <c r="AO46" s="923"/>
      <c r="AP46" s="923"/>
      <c r="AQ46" s="923"/>
      <c r="AR46" s="923"/>
      <c r="AS46" s="923"/>
      <c r="AT46" s="914">
        <f t="shared" si="34"/>
        <v>0.70602973191974472</v>
      </c>
      <c r="AU46" s="943"/>
    </row>
    <row r="47" spans="1:49" s="907" customFormat="1" x14ac:dyDescent="0.25">
      <c r="A47" s="918">
        <v>2</v>
      </c>
      <c r="B47" s="913" t="s">
        <v>221</v>
      </c>
      <c r="C47" s="909"/>
      <c r="D47" s="909"/>
      <c r="E47" s="919"/>
      <c r="F47" s="803"/>
      <c r="G47" s="803"/>
      <c r="H47" s="803"/>
      <c r="I47" s="803"/>
      <c r="J47" s="920"/>
      <c r="K47" s="920"/>
      <c r="L47" s="920"/>
      <c r="M47" s="920"/>
      <c r="N47" s="920"/>
      <c r="O47" s="920"/>
      <c r="P47" s="853"/>
      <c r="Q47" s="853"/>
      <c r="R47" s="920"/>
      <c r="S47" s="920"/>
      <c r="T47" s="853"/>
      <c r="U47" s="853"/>
      <c r="V47" s="920"/>
      <c r="W47" s="920"/>
      <c r="X47" s="921"/>
      <c r="Y47" s="857"/>
      <c r="Z47" s="921"/>
      <c r="AA47" s="857"/>
      <c r="AB47" s="921"/>
      <c r="AC47" s="857"/>
      <c r="AD47" s="921"/>
      <c r="AE47" s="857"/>
      <c r="AF47" s="853"/>
      <c r="AG47" s="903">
        <v>300</v>
      </c>
      <c r="AH47" s="910"/>
      <c r="AI47" s="910"/>
      <c r="AJ47" s="869"/>
      <c r="AK47" s="869"/>
      <c r="AL47" s="903">
        <f>+'KH vốn gộp'!H60</f>
        <v>0</v>
      </c>
      <c r="AM47" s="922"/>
      <c r="AN47" s="922"/>
      <c r="AO47" s="923"/>
      <c r="AP47" s="923"/>
      <c r="AQ47" s="923"/>
      <c r="AR47" s="923"/>
      <c r="AS47" s="923"/>
      <c r="AT47" s="914">
        <f t="shared" si="34"/>
        <v>0</v>
      </c>
      <c r="AU47" s="943"/>
    </row>
    <row r="48" spans="1:49" s="907" customFormat="1" x14ac:dyDescent="0.25">
      <c r="A48" s="918">
        <v>3</v>
      </c>
      <c r="B48" s="913" t="s">
        <v>222</v>
      </c>
      <c r="C48" s="909"/>
      <c r="D48" s="909"/>
      <c r="E48" s="919"/>
      <c r="F48" s="803"/>
      <c r="G48" s="803"/>
      <c r="H48" s="803"/>
      <c r="I48" s="803"/>
      <c r="J48" s="920"/>
      <c r="K48" s="920"/>
      <c r="L48" s="920"/>
      <c r="M48" s="920"/>
      <c r="N48" s="920"/>
      <c r="O48" s="920"/>
      <c r="P48" s="853"/>
      <c r="Q48" s="853"/>
      <c r="R48" s="920"/>
      <c r="S48" s="920"/>
      <c r="T48" s="853"/>
      <c r="U48" s="853"/>
      <c r="V48" s="920"/>
      <c r="W48" s="920"/>
      <c r="X48" s="921"/>
      <c r="Y48" s="857"/>
      <c r="Z48" s="921"/>
      <c r="AA48" s="857"/>
      <c r="AB48" s="921"/>
      <c r="AC48" s="857"/>
      <c r="AD48" s="921"/>
      <c r="AE48" s="857"/>
      <c r="AF48" s="853"/>
      <c r="AG48" s="903">
        <v>200</v>
      </c>
      <c r="AH48" s="910"/>
      <c r="AI48" s="910"/>
      <c r="AJ48" s="869"/>
      <c r="AK48" s="869"/>
      <c r="AL48" s="903">
        <f>+'KH vốn gộp'!H61</f>
        <v>0.627</v>
      </c>
      <c r="AM48" s="922"/>
      <c r="AN48" s="922"/>
      <c r="AO48" s="923"/>
      <c r="AP48" s="923"/>
      <c r="AQ48" s="923"/>
      <c r="AR48" s="923"/>
      <c r="AS48" s="923"/>
      <c r="AT48" s="914">
        <f t="shared" si="34"/>
        <v>3.1350000000000002E-3</v>
      </c>
      <c r="AU48" s="943"/>
    </row>
    <row r="49" spans="1:51" s="907" customFormat="1" x14ac:dyDescent="0.25">
      <c r="A49" s="918">
        <v>4</v>
      </c>
      <c r="B49" s="294" t="s">
        <v>401</v>
      </c>
      <c r="C49" s="901"/>
      <c r="D49" s="944"/>
      <c r="E49" s="924"/>
      <c r="F49" s="806"/>
      <c r="G49" s="806"/>
      <c r="H49" s="806"/>
      <c r="I49" s="806"/>
      <c r="J49" s="925"/>
      <c r="K49" s="925"/>
      <c r="L49" s="925"/>
      <c r="M49" s="925"/>
      <c r="N49" s="920"/>
      <c r="O49" s="920"/>
      <c r="P49" s="926"/>
      <c r="Q49" s="926"/>
      <c r="R49" s="925"/>
      <c r="S49" s="920"/>
      <c r="T49" s="926"/>
      <c r="U49" s="926"/>
      <c r="V49" s="920"/>
      <c r="W49" s="920"/>
      <c r="X49" s="921"/>
      <c r="Y49" s="857"/>
      <c r="Z49" s="921"/>
      <c r="AA49" s="858"/>
      <c r="AB49" s="921"/>
      <c r="AC49" s="858"/>
      <c r="AD49" s="921"/>
      <c r="AE49" s="858"/>
      <c r="AF49" s="926"/>
      <c r="AG49" s="903">
        <v>477.77699999999999</v>
      </c>
      <c r="AH49" s="903"/>
      <c r="AI49" s="903"/>
      <c r="AJ49" s="885"/>
      <c r="AK49" s="885"/>
      <c r="AL49" s="903">
        <f>+'KH vốn gộp'!H62</f>
        <v>0</v>
      </c>
      <c r="AM49" s="904"/>
      <c r="AN49" s="904"/>
      <c r="AO49" s="905"/>
      <c r="AP49" s="905"/>
      <c r="AQ49" s="905"/>
      <c r="AR49" s="905"/>
      <c r="AS49" s="905"/>
      <c r="AT49" s="914">
        <f t="shared" si="34"/>
        <v>0</v>
      </c>
      <c r="AU49" s="806"/>
    </row>
    <row r="50" spans="1:51" s="907" customFormat="1" x14ac:dyDescent="0.25">
      <c r="A50" s="918">
        <v>5</v>
      </c>
      <c r="B50" s="913" t="s">
        <v>329</v>
      </c>
      <c r="C50" s="901"/>
      <c r="D50" s="944"/>
      <c r="E50" s="924"/>
      <c r="F50" s="806"/>
      <c r="G50" s="806"/>
      <c r="H50" s="806"/>
      <c r="I50" s="806"/>
      <c r="J50" s="925"/>
      <c r="K50" s="925"/>
      <c r="L50" s="925"/>
      <c r="M50" s="925"/>
      <c r="N50" s="920"/>
      <c r="O50" s="920"/>
      <c r="P50" s="926"/>
      <c r="Q50" s="926"/>
      <c r="R50" s="925"/>
      <c r="S50" s="920"/>
      <c r="T50" s="926"/>
      <c r="U50" s="926"/>
      <c r="V50" s="920"/>
      <c r="W50" s="920"/>
      <c r="X50" s="921"/>
      <c r="Y50" s="857"/>
      <c r="Z50" s="921"/>
      <c r="AA50" s="858"/>
      <c r="AB50" s="921"/>
      <c r="AC50" s="858"/>
      <c r="AD50" s="921"/>
      <c r="AE50" s="858"/>
      <c r="AF50" s="926"/>
      <c r="AG50" s="903">
        <v>2700</v>
      </c>
      <c r="AH50" s="903"/>
      <c r="AI50" s="903"/>
      <c r="AJ50" s="885"/>
      <c r="AK50" s="885"/>
      <c r="AL50" s="903">
        <f>+'KH vốn gộp'!H63</f>
        <v>647.83799999999997</v>
      </c>
      <c r="AM50" s="904"/>
      <c r="AN50" s="904"/>
      <c r="AO50" s="905"/>
      <c r="AP50" s="905"/>
      <c r="AQ50" s="905"/>
      <c r="AR50" s="905"/>
      <c r="AS50" s="905"/>
      <c r="AT50" s="914">
        <f t="shared" si="34"/>
        <v>0.23993999999999999</v>
      </c>
      <c r="AU50" s="806"/>
    </row>
    <row r="51" spans="1:51" x14ac:dyDescent="0.25">
      <c r="A51" s="840" t="s">
        <v>49</v>
      </c>
      <c r="B51" s="851" t="s">
        <v>421</v>
      </c>
      <c r="C51" s="852"/>
      <c r="D51" s="852"/>
      <c r="E51" s="853"/>
      <c r="F51" s="866"/>
      <c r="G51" s="866"/>
      <c r="H51" s="866"/>
      <c r="I51" s="866"/>
      <c r="J51" s="855"/>
      <c r="K51" s="855"/>
      <c r="L51" s="855"/>
      <c r="M51" s="855"/>
      <c r="N51" s="855"/>
      <c r="O51" s="855"/>
      <c r="P51" s="855"/>
      <c r="Q51" s="855"/>
      <c r="R51" s="855"/>
      <c r="S51" s="855"/>
      <c r="T51" s="855"/>
      <c r="U51" s="855"/>
      <c r="V51" s="855"/>
      <c r="W51" s="855"/>
      <c r="X51" s="856"/>
      <c r="Y51" s="857" t="str">
        <f>IF(X51="","",AL51)</f>
        <v/>
      </c>
      <c r="Z51" s="856"/>
      <c r="AA51" s="858" t="str">
        <f>IF(Z51="","",AL51)</f>
        <v/>
      </c>
      <c r="AB51" s="856"/>
      <c r="AC51" s="858" t="str">
        <f>IF(AB51="","",AL51)</f>
        <v/>
      </c>
      <c r="AD51" s="856"/>
      <c r="AE51" s="858" t="str">
        <f>IF(AD51="","",AL51)</f>
        <v/>
      </c>
      <c r="AF51" s="855"/>
      <c r="AG51" s="860">
        <f>AG52</f>
        <v>2000</v>
      </c>
      <c r="AH51" s="860">
        <f t="shared" ref="AH51:AL51" si="35">AH52</f>
        <v>0</v>
      </c>
      <c r="AI51" s="860">
        <f t="shared" si="35"/>
        <v>0</v>
      </c>
      <c r="AJ51" s="860">
        <f t="shared" si="35"/>
        <v>0</v>
      </c>
      <c r="AK51" s="860">
        <f t="shared" si="35"/>
        <v>0</v>
      </c>
      <c r="AL51" s="860">
        <f t="shared" si="35"/>
        <v>865.66800000000001</v>
      </c>
      <c r="AM51" s="860"/>
      <c r="AN51" s="860"/>
      <c r="AO51" s="861"/>
      <c r="AP51" s="861"/>
      <c r="AQ51" s="861"/>
      <c r="AR51" s="861"/>
      <c r="AS51" s="861"/>
      <c r="AT51" s="862">
        <f>AL51/AG51</f>
        <v>0.432834</v>
      </c>
      <c r="AU51" s="863"/>
      <c r="AV51" s="827"/>
      <c r="AW51" s="827"/>
      <c r="AX51" s="246"/>
      <c r="AY51" s="246"/>
    </row>
    <row r="52" spans="1:51" x14ac:dyDescent="0.25">
      <c r="A52" s="931">
        <v>1</v>
      </c>
      <c r="B52" s="882" t="s">
        <v>755</v>
      </c>
      <c r="C52" s="882" t="s">
        <v>756</v>
      </c>
      <c r="D52" s="945">
        <v>1</v>
      </c>
      <c r="E52" s="924"/>
      <c r="F52" s="806"/>
      <c r="G52" s="806"/>
      <c r="H52" s="806"/>
      <c r="I52" s="806"/>
      <c r="J52" s="925"/>
      <c r="K52" s="925"/>
      <c r="L52" s="925"/>
      <c r="M52" s="925"/>
      <c r="N52" s="920"/>
      <c r="O52" s="920"/>
      <c r="P52" s="926"/>
      <c r="Q52" s="926"/>
      <c r="R52" s="925"/>
      <c r="S52" s="920"/>
      <c r="T52" s="926"/>
      <c r="U52" s="926"/>
      <c r="V52" s="920"/>
      <c r="W52" s="920"/>
      <c r="X52" s="921"/>
      <c r="Y52" s="857" t="str">
        <f>IF(X52="","",AL52)</f>
        <v/>
      </c>
      <c r="Z52" s="921"/>
      <c r="AA52" s="858" t="str">
        <f>IF(Z52="","",AL52)</f>
        <v/>
      </c>
      <c r="AB52" s="921">
        <f>AG52</f>
        <v>2000</v>
      </c>
      <c r="AC52" s="858">
        <f>IF(AB52="","",AL52)</f>
        <v>865.66800000000001</v>
      </c>
      <c r="AD52" s="921"/>
      <c r="AE52" s="858" t="str">
        <f>IF(AD52="","",AL52)</f>
        <v/>
      </c>
      <c r="AF52" s="926"/>
      <c r="AG52" s="903">
        <v>2000</v>
      </c>
      <c r="AH52" s="886"/>
      <c r="AI52" s="886"/>
      <c r="AJ52" s="863"/>
      <c r="AK52" s="863"/>
      <c r="AL52" s="521">
        <f>'KH vốn gộp'!H66</f>
        <v>865.66800000000001</v>
      </c>
      <c r="AM52" s="932"/>
      <c r="AN52" s="932"/>
      <c r="AO52" s="933"/>
      <c r="AP52" s="933"/>
      <c r="AQ52" s="933"/>
      <c r="AR52" s="933"/>
      <c r="AS52" s="933"/>
      <c r="AT52" s="914">
        <f>AL52/AG52</f>
        <v>0.432834</v>
      </c>
      <c r="AU52" s="863"/>
      <c r="AV52" s="827"/>
      <c r="AW52" s="827"/>
      <c r="AX52" s="246"/>
      <c r="AY52" s="864"/>
    </row>
    <row r="53" spans="1:51" x14ac:dyDescent="0.25">
      <c r="A53" s="802" t="s">
        <v>749</v>
      </c>
      <c r="B53" s="865" t="s">
        <v>757</v>
      </c>
      <c r="C53" s="865"/>
      <c r="D53" s="865"/>
      <c r="E53" s="853"/>
      <c r="F53" s="866"/>
      <c r="G53" s="866"/>
      <c r="H53" s="866"/>
      <c r="I53" s="866"/>
      <c r="J53" s="855"/>
      <c r="K53" s="855"/>
      <c r="L53" s="855"/>
      <c r="M53" s="855"/>
      <c r="N53" s="855"/>
      <c r="O53" s="855"/>
      <c r="P53" s="855"/>
      <c r="Q53" s="855"/>
      <c r="R53" s="855"/>
      <c r="S53" s="855"/>
      <c r="T53" s="855"/>
      <c r="U53" s="855"/>
      <c r="V53" s="855"/>
      <c r="W53" s="855"/>
      <c r="X53" s="856"/>
      <c r="Y53" s="857" t="str">
        <f t="shared" si="3"/>
        <v/>
      </c>
      <c r="Z53" s="856"/>
      <c r="AA53" s="858" t="str">
        <f t="shared" si="4"/>
        <v/>
      </c>
      <c r="AB53" s="856"/>
      <c r="AC53" s="858" t="str">
        <f t="shared" si="5"/>
        <v/>
      </c>
      <c r="AD53" s="856"/>
      <c r="AE53" s="858" t="str">
        <f t="shared" si="6"/>
        <v/>
      </c>
      <c r="AF53" s="855"/>
      <c r="AG53" s="860">
        <f>AG54</f>
        <v>125093</v>
      </c>
      <c r="AH53" s="860">
        <f t="shared" ref="AH53:AL53" si="36">AH54</f>
        <v>0</v>
      </c>
      <c r="AI53" s="860">
        <f t="shared" si="36"/>
        <v>0</v>
      </c>
      <c r="AJ53" s="860">
        <f t="shared" si="36"/>
        <v>0</v>
      </c>
      <c r="AK53" s="860">
        <f t="shared" si="36"/>
        <v>0</v>
      </c>
      <c r="AL53" s="860">
        <f t="shared" si="36"/>
        <v>80468.082999999999</v>
      </c>
      <c r="AM53" s="860"/>
      <c r="AN53" s="860"/>
      <c r="AO53" s="861"/>
      <c r="AP53" s="861"/>
      <c r="AQ53" s="861"/>
      <c r="AR53" s="861"/>
      <c r="AS53" s="861"/>
      <c r="AT53" s="862">
        <f t="shared" si="2"/>
        <v>0.64326607404091352</v>
      </c>
      <c r="AU53" s="863"/>
      <c r="AV53" s="827"/>
      <c r="AW53" s="827"/>
    </row>
    <row r="54" spans="1:51" x14ac:dyDescent="0.25">
      <c r="A54" s="840" t="s">
        <v>23</v>
      </c>
      <c r="B54" s="851" t="s">
        <v>758</v>
      </c>
      <c r="C54" s="851"/>
      <c r="D54" s="851"/>
      <c r="E54" s="867"/>
      <c r="F54" s="805"/>
      <c r="G54" s="805"/>
      <c r="H54" s="805"/>
      <c r="I54" s="805"/>
      <c r="J54" s="868"/>
      <c r="K54" s="868"/>
      <c r="L54" s="868"/>
      <c r="M54" s="868"/>
      <c r="N54" s="868"/>
      <c r="O54" s="868"/>
      <c r="P54" s="868"/>
      <c r="Q54" s="868"/>
      <c r="R54" s="868"/>
      <c r="S54" s="868"/>
      <c r="T54" s="868"/>
      <c r="U54" s="868"/>
      <c r="V54" s="868"/>
      <c r="W54" s="868"/>
      <c r="X54" s="857"/>
      <c r="Y54" s="857" t="str">
        <f t="shared" si="3"/>
        <v/>
      </c>
      <c r="Z54" s="857"/>
      <c r="AA54" s="858" t="str">
        <f t="shared" si="4"/>
        <v/>
      </c>
      <c r="AB54" s="857"/>
      <c r="AC54" s="858" t="str">
        <f t="shared" si="5"/>
        <v/>
      </c>
      <c r="AD54" s="857"/>
      <c r="AE54" s="858" t="str">
        <f t="shared" si="6"/>
        <v/>
      </c>
      <c r="AF54" s="868"/>
      <c r="AG54" s="869">
        <f t="shared" ref="AG54:AL54" si="37">+AG55+AG186</f>
        <v>125093</v>
      </c>
      <c r="AH54" s="869">
        <f t="shared" si="37"/>
        <v>0</v>
      </c>
      <c r="AI54" s="869">
        <f t="shared" si="37"/>
        <v>0</v>
      </c>
      <c r="AJ54" s="869">
        <f t="shared" si="37"/>
        <v>0</v>
      </c>
      <c r="AK54" s="869">
        <f t="shared" si="37"/>
        <v>0</v>
      </c>
      <c r="AL54" s="869">
        <f t="shared" si="37"/>
        <v>80468.082999999999</v>
      </c>
      <c r="AM54" s="869"/>
      <c r="AN54" s="869"/>
      <c r="AO54" s="870"/>
      <c r="AP54" s="870"/>
      <c r="AQ54" s="870"/>
      <c r="AR54" s="870"/>
      <c r="AS54" s="870"/>
      <c r="AT54" s="871">
        <f t="shared" si="2"/>
        <v>0.64326607404091352</v>
      </c>
      <c r="AU54" s="863"/>
      <c r="AV54" s="827"/>
      <c r="AW54" s="827"/>
    </row>
    <row r="55" spans="1:51" s="957" customFormat="1" x14ac:dyDescent="0.25">
      <c r="A55" s="946" t="s">
        <v>759</v>
      </c>
      <c r="B55" s="947" t="s">
        <v>760</v>
      </c>
      <c r="C55" s="947"/>
      <c r="D55" s="947"/>
      <c r="E55" s="948"/>
      <c r="F55" s="949"/>
      <c r="G55" s="949"/>
      <c r="H55" s="949"/>
      <c r="I55" s="949"/>
      <c r="J55" s="950"/>
      <c r="K55" s="950"/>
      <c r="L55" s="950"/>
      <c r="M55" s="950"/>
      <c r="N55" s="950"/>
      <c r="O55" s="950"/>
      <c r="P55" s="950"/>
      <c r="Q55" s="950"/>
      <c r="R55" s="950"/>
      <c r="S55" s="950"/>
      <c r="T55" s="950"/>
      <c r="U55" s="950"/>
      <c r="V55" s="950"/>
      <c r="W55" s="950"/>
      <c r="X55" s="951"/>
      <c r="Y55" s="951" t="str">
        <f t="shared" si="3"/>
        <v/>
      </c>
      <c r="Z55" s="951"/>
      <c r="AA55" s="952" t="str">
        <f t="shared" si="4"/>
        <v/>
      </c>
      <c r="AB55" s="951"/>
      <c r="AC55" s="952" t="str">
        <f t="shared" si="5"/>
        <v/>
      </c>
      <c r="AD55" s="951"/>
      <c r="AE55" s="952" t="str">
        <f t="shared" si="6"/>
        <v/>
      </c>
      <c r="AF55" s="950"/>
      <c r="AG55" s="953">
        <f t="shared" ref="AG55:AL55" si="38">+AG56+AG143</f>
        <v>100252</v>
      </c>
      <c r="AH55" s="953">
        <f t="shared" si="38"/>
        <v>0</v>
      </c>
      <c r="AI55" s="953">
        <f t="shared" si="38"/>
        <v>0</v>
      </c>
      <c r="AJ55" s="953">
        <f t="shared" si="38"/>
        <v>0</v>
      </c>
      <c r="AK55" s="953">
        <f t="shared" si="38"/>
        <v>0</v>
      </c>
      <c r="AL55" s="953">
        <f t="shared" si="38"/>
        <v>64486.712</v>
      </c>
      <c r="AM55" s="953"/>
      <c r="AN55" s="953"/>
      <c r="AO55" s="954"/>
      <c r="AP55" s="954"/>
      <c r="AQ55" s="954"/>
      <c r="AR55" s="954"/>
      <c r="AS55" s="954"/>
      <c r="AT55" s="955">
        <f t="shared" si="2"/>
        <v>0.64324613972788569</v>
      </c>
      <c r="AU55" s="956"/>
      <c r="AX55" s="958"/>
    </row>
    <row r="56" spans="1:51" x14ac:dyDescent="0.25">
      <c r="A56" s="872" t="s">
        <v>735</v>
      </c>
      <c r="B56" s="873" t="s">
        <v>321</v>
      </c>
      <c r="C56" s="873"/>
      <c r="D56" s="873"/>
      <c r="E56" s="959"/>
      <c r="F56" s="936"/>
      <c r="G56" s="936"/>
      <c r="H56" s="936"/>
      <c r="I56" s="936"/>
      <c r="J56" s="876"/>
      <c r="K56" s="876"/>
      <c r="L56" s="876"/>
      <c r="M56" s="876"/>
      <c r="N56" s="876"/>
      <c r="O56" s="876"/>
      <c r="P56" s="876"/>
      <c r="Q56" s="876"/>
      <c r="R56" s="876"/>
      <c r="S56" s="876"/>
      <c r="T56" s="876"/>
      <c r="U56" s="876"/>
      <c r="V56" s="876"/>
      <c r="W56" s="876"/>
      <c r="X56" s="877"/>
      <c r="Y56" s="857" t="str">
        <f t="shared" si="3"/>
        <v/>
      </c>
      <c r="Z56" s="877"/>
      <c r="AA56" s="858" t="str">
        <f t="shared" si="4"/>
        <v/>
      </c>
      <c r="AB56" s="877"/>
      <c r="AC56" s="858" t="str">
        <f t="shared" si="5"/>
        <v/>
      </c>
      <c r="AD56" s="877"/>
      <c r="AE56" s="858" t="str">
        <f t="shared" si="6"/>
        <v/>
      </c>
      <c r="AF56" s="876"/>
      <c r="AG56" s="878">
        <f t="shared" ref="AG56:AL56" si="39">+AG57+AG101</f>
        <v>73767</v>
      </c>
      <c r="AH56" s="878">
        <f t="shared" si="39"/>
        <v>0</v>
      </c>
      <c r="AI56" s="878">
        <f t="shared" si="39"/>
        <v>0</v>
      </c>
      <c r="AJ56" s="878">
        <f t="shared" si="39"/>
        <v>0</v>
      </c>
      <c r="AK56" s="878">
        <f t="shared" si="39"/>
        <v>0</v>
      </c>
      <c r="AL56" s="878">
        <f t="shared" si="39"/>
        <v>48104.989000000001</v>
      </c>
      <c r="AM56" s="878"/>
      <c r="AN56" s="878"/>
      <c r="AO56" s="879"/>
      <c r="AP56" s="879"/>
      <c r="AQ56" s="879"/>
      <c r="AR56" s="879"/>
      <c r="AS56" s="879"/>
      <c r="AT56" s="889">
        <f t="shared" si="2"/>
        <v>0.65212071793620452</v>
      </c>
      <c r="AU56" s="863"/>
      <c r="AV56" s="827"/>
      <c r="AW56" s="827"/>
      <c r="AX56" s="246"/>
    </row>
    <row r="57" spans="1:51" x14ac:dyDescent="0.25">
      <c r="A57" s="960" t="s">
        <v>8</v>
      </c>
      <c r="B57" s="882" t="s">
        <v>761</v>
      </c>
      <c r="C57" s="882" t="s">
        <v>762</v>
      </c>
      <c r="D57" s="882" t="s">
        <v>746</v>
      </c>
      <c r="E57" s="883"/>
      <c r="F57" s="807"/>
      <c r="G57" s="807"/>
      <c r="H57" s="807"/>
      <c r="I57" s="807"/>
      <c r="J57" s="521"/>
      <c r="K57" s="521"/>
      <c r="L57" s="521"/>
      <c r="M57" s="521"/>
      <c r="N57" s="521"/>
      <c r="O57" s="521"/>
      <c r="P57" s="521"/>
      <c r="Q57" s="521"/>
      <c r="R57" s="521"/>
      <c r="S57" s="521"/>
      <c r="T57" s="521"/>
      <c r="U57" s="521"/>
      <c r="V57" s="521"/>
      <c r="W57" s="521"/>
      <c r="X57" s="858"/>
      <c r="Y57" s="857" t="str">
        <f t="shared" si="3"/>
        <v/>
      </c>
      <c r="Z57" s="858"/>
      <c r="AA57" s="858" t="str">
        <f t="shared" si="4"/>
        <v/>
      </c>
      <c r="AB57" s="858"/>
      <c r="AC57" s="858" t="str">
        <f t="shared" si="5"/>
        <v/>
      </c>
      <c r="AD57" s="858"/>
      <c r="AE57" s="858" t="str">
        <f t="shared" si="6"/>
        <v/>
      </c>
      <c r="AF57" s="521"/>
      <c r="AG57" s="885">
        <f t="shared" ref="AG57:AL57" si="40">+AG60+AG87</f>
        <v>46898</v>
      </c>
      <c r="AH57" s="885">
        <f t="shared" si="40"/>
        <v>0</v>
      </c>
      <c r="AI57" s="885">
        <f t="shared" si="40"/>
        <v>0</v>
      </c>
      <c r="AJ57" s="885">
        <f t="shared" si="40"/>
        <v>0</v>
      </c>
      <c r="AK57" s="885">
        <f t="shared" si="40"/>
        <v>0</v>
      </c>
      <c r="AL57" s="885">
        <f t="shared" si="40"/>
        <v>36284.480000000003</v>
      </c>
      <c r="AM57" s="863">
        <v>1879.895</v>
      </c>
      <c r="AN57" s="863"/>
      <c r="AO57" s="887"/>
      <c r="AP57" s="887"/>
      <c r="AQ57" s="887"/>
      <c r="AR57" s="887"/>
      <c r="AS57" s="887"/>
      <c r="AT57" s="880">
        <f t="shared" si="2"/>
        <v>0.77368928312508001</v>
      </c>
      <c r="AU57" s="943"/>
      <c r="AV57" s="827"/>
      <c r="AW57" s="827"/>
      <c r="AX57" s="246"/>
    </row>
    <row r="58" spans="1:51" s="907" customFormat="1" x14ac:dyDescent="0.25">
      <c r="A58" s="892"/>
      <c r="B58" s="882" t="s">
        <v>92</v>
      </c>
      <c r="C58" s="882"/>
      <c r="D58" s="882"/>
      <c r="E58" s="902"/>
      <c r="F58" s="807"/>
      <c r="G58" s="807"/>
      <c r="H58" s="807"/>
      <c r="I58" s="807"/>
      <c r="J58" s="521"/>
      <c r="K58" s="521"/>
      <c r="L58" s="521"/>
      <c r="M58" s="521"/>
      <c r="N58" s="868"/>
      <c r="O58" s="868"/>
      <c r="P58" s="893"/>
      <c r="Q58" s="893"/>
      <c r="R58" s="521"/>
      <c r="S58" s="868"/>
      <c r="T58" s="893"/>
      <c r="U58" s="893"/>
      <c r="V58" s="868"/>
      <c r="W58" s="868"/>
      <c r="X58" s="857"/>
      <c r="Y58" s="857" t="str">
        <f t="shared" si="3"/>
        <v/>
      </c>
      <c r="Z58" s="857"/>
      <c r="AA58" s="858" t="str">
        <f t="shared" si="4"/>
        <v/>
      </c>
      <c r="AB58" s="857"/>
      <c r="AC58" s="858" t="str">
        <f t="shared" si="5"/>
        <v/>
      </c>
      <c r="AD58" s="857"/>
      <c r="AE58" s="858" t="str">
        <f t="shared" si="6"/>
        <v/>
      </c>
      <c r="AF58" s="893"/>
      <c r="AG58" s="894"/>
      <c r="AH58" s="903"/>
      <c r="AI58" s="903"/>
      <c r="AJ58" s="885"/>
      <c r="AK58" s="885"/>
      <c r="AL58" s="869"/>
      <c r="AM58" s="904"/>
      <c r="AN58" s="904"/>
      <c r="AO58" s="905"/>
      <c r="AP58" s="905"/>
      <c r="AQ58" s="905"/>
      <c r="AR58" s="905"/>
      <c r="AS58" s="905"/>
      <c r="AT58" s="896"/>
      <c r="AU58" s="906"/>
      <c r="AX58" s="961"/>
    </row>
    <row r="59" spans="1:51" s="907" customFormat="1" x14ac:dyDescent="0.25">
      <c r="A59" s="912" t="s">
        <v>156</v>
      </c>
      <c r="B59" s="901" t="s">
        <v>763</v>
      </c>
      <c r="C59" s="901" t="s">
        <v>764</v>
      </c>
      <c r="D59" s="901"/>
      <c r="E59" s="902"/>
      <c r="F59" s="807"/>
      <c r="G59" s="807"/>
      <c r="H59" s="807"/>
      <c r="I59" s="807"/>
      <c r="J59" s="521"/>
      <c r="K59" s="521"/>
      <c r="L59" s="521"/>
      <c r="M59" s="521"/>
      <c r="N59" s="868"/>
      <c r="O59" s="868"/>
      <c r="P59" s="893"/>
      <c r="Q59" s="893"/>
      <c r="R59" s="521"/>
      <c r="S59" s="868"/>
      <c r="T59" s="893"/>
      <c r="U59" s="893"/>
      <c r="V59" s="868"/>
      <c r="W59" s="868"/>
      <c r="X59" s="857">
        <f>AG59</f>
        <v>0</v>
      </c>
      <c r="Y59" s="857">
        <f t="shared" si="3"/>
        <v>0</v>
      </c>
      <c r="Z59" s="857"/>
      <c r="AA59" s="858" t="str">
        <f t="shared" si="4"/>
        <v/>
      </c>
      <c r="AB59" s="857"/>
      <c r="AC59" s="858" t="str">
        <f t="shared" si="5"/>
        <v/>
      </c>
      <c r="AD59" s="857"/>
      <c r="AE59" s="858" t="str">
        <f t="shared" si="6"/>
        <v/>
      </c>
      <c r="AF59" s="893"/>
      <c r="AG59" s="903"/>
      <c r="AH59" s="903"/>
      <c r="AI59" s="903"/>
      <c r="AJ59" s="885"/>
      <c r="AK59" s="885"/>
      <c r="AL59" s="903"/>
      <c r="AM59" s="904"/>
      <c r="AN59" s="904"/>
      <c r="AO59" s="905">
        <v>0.4</v>
      </c>
      <c r="AP59" s="905"/>
      <c r="AQ59" s="905"/>
      <c r="AR59" s="905"/>
      <c r="AS59" s="905"/>
      <c r="AT59" s="896"/>
      <c r="AU59" s="906"/>
      <c r="AX59" s="961"/>
    </row>
    <row r="60" spans="1:51" s="942" customFormat="1" x14ac:dyDescent="0.25">
      <c r="A60" s="934" t="s">
        <v>156</v>
      </c>
      <c r="B60" s="909" t="s">
        <v>750</v>
      </c>
      <c r="C60" s="909" t="s">
        <v>765</v>
      </c>
      <c r="D60" s="909"/>
      <c r="E60" s="935"/>
      <c r="F60" s="936"/>
      <c r="G60" s="936"/>
      <c r="H60" s="936"/>
      <c r="I60" s="936"/>
      <c r="J60" s="876"/>
      <c r="K60" s="876"/>
      <c r="L60" s="876"/>
      <c r="M60" s="876"/>
      <c r="N60" s="876"/>
      <c r="O60" s="876"/>
      <c r="P60" s="937"/>
      <c r="Q60" s="937"/>
      <c r="R60" s="876"/>
      <c r="S60" s="876"/>
      <c r="T60" s="937"/>
      <c r="U60" s="937"/>
      <c r="V60" s="876"/>
      <c r="W60" s="876"/>
      <c r="X60" s="877"/>
      <c r="Y60" s="877" t="str">
        <f t="shared" si="3"/>
        <v/>
      </c>
      <c r="Z60" s="877">
        <f>AG60</f>
        <v>35242.828000000001</v>
      </c>
      <c r="AA60" s="877">
        <f t="shared" si="4"/>
        <v>28643.465000000004</v>
      </c>
      <c r="AB60" s="877"/>
      <c r="AC60" s="877" t="str">
        <f t="shared" si="5"/>
        <v/>
      </c>
      <c r="AD60" s="877"/>
      <c r="AE60" s="877" t="str">
        <f t="shared" si="6"/>
        <v/>
      </c>
      <c r="AF60" s="937"/>
      <c r="AG60" s="938">
        <f t="shared" ref="AG60:AL60" si="41">SUM(AG61:AG85)</f>
        <v>35242.828000000001</v>
      </c>
      <c r="AH60" s="938">
        <f t="shared" si="41"/>
        <v>0</v>
      </c>
      <c r="AI60" s="938">
        <f t="shared" si="41"/>
        <v>0</v>
      </c>
      <c r="AJ60" s="938">
        <f t="shared" si="41"/>
        <v>0</v>
      </c>
      <c r="AK60" s="938">
        <f t="shared" si="41"/>
        <v>0</v>
      </c>
      <c r="AL60" s="938">
        <f t="shared" si="41"/>
        <v>28643.465000000004</v>
      </c>
      <c r="AM60" s="939"/>
      <c r="AN60" s="939"/>
      <c r="AO60" s="940">
        <v>0.25</v>
      </c>
      <c r="AP60" s="940"/>
      <c r="AQ60" s="940"/>
      <c r="AR60" s="940"/>
      <c r="AS60" s="940"/>
      <c r="AT60" s="871">
        <f t="shared" si="2"/>
        <v>0.81274592946967827</v>
      </c>
      <c r="AU60" s="941"/>
      <c r="AX60" s="962"/>
    </row>
    <row r="61" spans="1:51" s="907" customFormat="1" x14ac:dyDescent="0.25">
      <c r="A61" s="912">
        <v>1</v>
      </c>
      <c r="B61" s="913" t="s">
        <v>32</v>
      </c>
      <c r="C61" s="901"/>
      <c r="D61" s="901"/>
      <c r="E61" s="902"/>
      <c r="F61" s="807"/>
      <c r="G61" s="807"/>
      <c r="H61" s="807"/>
      <c r="I61" s="807"/>
      <c r="J61" s="521"/>
      <c r="K61" s="521"/>
      <c r="L61" s="521"/>
      <c r="M61" s="521"/>
      <c r="N61" s="868"/>
      <c r="O61" s="868"/>
      <c r="P61" s="893"/>
      <c r="Q61" s="893"/>
      <c r="R61" s="521"/>
      <c r="S61" s="868"/>
      <c r="T61" s="893"/>
      <c r="U61" s="893"/>
      <c r="V61" s="868"/>
      <c r="W61" s="868"/>
      <c r="X61" s="857"/>
      <c r="Y61" s="857"/>
      <c r="Z61" s="857"/>
      <c r="AA61" s="858"/>
      <c r="AB61" s="857"/>
      <c r="AC61" s="858"/>
      <c r="AD61" s="857"/>
      <c r="AE61" s="858"/>
      <c r="AF61" s="893"/>
      <c r="AG61" s="903">
        <v>1000</v>
      </c>
      <c r="AH61" s="903"/>
      <c r="AI61" s="903"/>
      <c r="AJ61" s="885"/>
      <c r="AK61" s="885"/>
      <c r="AL61" s="903">
        <f>'KH vốn gộp'!H116</f>
        <v>932.846</v>
      </c>
      <c r="AM61" s="904"/>
      <c r="AN61" s="904"/>
      <c r="AO61" s="905"/>
      <c r="AP61" s="905"/>
      <c r="AQ61" s="905"/>
      <c r="AR61" s="905"/>
      <c r="AS61" s="905"/>
      <c r="AT61" s="880">
        <f t="shared" si="2"/>
        <v>0.93284599999999995</v>
      </c>
      <c r="AU61" s="906"/>
    </row>
    <row r="62" spans="1:51" s="907" customFormat="1" x14ac:dyDescent="0.25">
      <c r="A62" s="912">
        <v>2</v>
      </c>
      <c r="B62" s="913" t="s">
        <v>255</v>
      </c>
      <c r="C62" s="901"/>
      <c r="D62" s="901"/>
      <c r="E62" s="902"/>
      <c r="F62" s="807"/>
      <c r="G62" s="807"/>
      <c r="H62" s="807"/>
      <c r="I62" s="807"/>
      <c r="J62" s="521"/>
      <c r="K62" s="521"/>
      <c r="L62" s="521"/>
      <c r="M62" s="521"/>
      <c r="N62" s="868"/>
      <c r="O62" s="868"/>
      <c r="P62" s="893"/>
      <c r="Q62" s="893"/>
      <c r="R62" s="521"/>
      <c r="S62" s="868"/>
      <c r="T62" s="893"/>
      <c r="U62" s="893"/>
      <c r="V62" s="868"/>
      <c r="W62" s="868"/>
      <c r="X62" s="857"/>
      <c r="Y62" s="857"/>
      <c r="Z62" s="857"/>
      <c r="AA62" s="858"/>
      <c r="AB62" s="857"/>
      <c r="AC62" s="858"/>
      <c r="AD62" s="857"/>
      <c r="AE62" s="858"/>
      <c r="AF62" s="893"/>
      <c r="AG62" s="903">
        <v>450</v>
      </c>
      <c r="AH62" s="903"/>
      <c r="AI62" s="903"/>
      <c r="AJ62" s="885"/>
      <c r="AK62" s="885"/>
      <c r="AL62" s="903">
        <f>'KH vốn gộp'!H117</f>
        <v>418.66700000000003</v>
      </c>
      <c r="AM62" s="904"/>
      <c r="AN62" s="904"/>
      <c r="AO62" s="905"/>
      <c r="AP62" s="905"/>
      <c r="AQ62" s="905"/>
      <c r="AR62" s="905"/>
      <c r="AS62" s="905"/>
      <c r="AT62" s="880">
        <f t="shared" si="2"/>
        <v>0.93037111111111115</v>
      </c>
      <c r="AU62" s="906"/>
      <c r="AX62" s="961"/>
    </row>
    <row r="63" spans="1:51" s="907" customFormat="1" x14ac:dyDescent="0.25">
      <c r="A63" s="912">
        <v>3</v>
      </c>
      <c r="B63" s="913" t="s">
        <v>314</v>
      </c>
      <c r="C63" s="901"/>
      <c r="D63" s="901"/>
      <c r="E63" s="902"/>
      <c r="F63" s="807"/>
      <c r="G63" s="807"/>
      <c r="H63" s="807"/>
      <c r="I63" s="807"/>
      <c r="J63" s="521"/>
      <c r="K63" s="521"/>
      <c r="L63" s="521"/>
      <c r="M63" s="521"/>
      <c r="N63" s="868"/>
      <c r="O63" s="868"/>
      <c r="P63" s="893"/>
      <c r="Q63" s="893"/>
      <c r="R63" s="521"/>
      <c r="S63" s="868"/>
      <c r="T63" s="893"/>
      <c r="U63" s="893"/>
      <c r="V63" s="868"/>
      <c r="W63" s="868"/>
      <c r="X63" s="857"/>
      <c r="Y63" s="857"/>
      <c r="Z63" s="857"/>
      <c r="AA63" s="858"/>
      <c r="AB63" s="857"/>
      <c r="AC63" s="858"/>
      <c r="AD63" s="857"/>
      <c r="AE63" s="858"/>
      <c r="AF63" s="893"/>
      <c r="AG63" s="903">
        <v>200</v>
      </c>
      <c r="AH63" s="903"/>
      <c r="AI63" s="903"/>
      <c r="AJ63" s="885"/>
      <c r="AK63" s="885"/>
      <c r="AL63" s="903">
        <f>'KH vốn gộp'!H118</f>
        <v>183.453</v>
      </c>
      <c r="AM63" s="904"/>
      <c r="AN63" s="904"/>
      <c r="AO63" s="905"/>
      <c r="AP63" s="905"/>
      <c r="AQ63" s="905"/>
      <c r="AR63" s="905"/>
      <c r="AS63" s="905"/>
      <c r="AT63" s="880">
        <f t="shared" si="2"/>
        <v>0.917265</v>
      </c>
      <c r="AU63" s="906"/>
    </row>
    <row r="64" spans="1:51" s="907" customFormat="1" x14ac:dyDescent="0.25">
      <c r="A64" s="912">
        <v>4</v>
      </c>
      <c r="B64" s="913" t="s">
        <v>315</v>
      </c>
      <c r="C64" s="901"/>
      <c r="D64" s="901"/>
      <c r="E64" s="902"/>
      <c r="F64" s="807"/>
      <c r="G64" s="807"/>
      <c r="H64" s="807"/>
      <c r="I64" s="807"/>
      <c r="J64" s="521"/>
      <c r="K64" s="521"/>
      <c r="L64" s="521"/>
      <c r="M64" s="521"/>
      <c r="N64" s="868"/>
      <c r="O64" s="868"/>
      <c r="P64" s="893"/>
      <c r="Q64" s="893"/>
      <c r="R64" s="521"/>
      <c r="S64" s="868"/>
      <c r="T64" s="893"/>
      <c r="U64" s="893"/>
      <c r="V64" s="868"/>
      <c r="W64" s="868"/>
      <c r="X64" s="857"/>
      <c r="Y64" s="857"/>
      <c r="Z64" s="857"/>
      <c r="AA64" s="858"/>
      <c r="AB64" s="857"/>
      <c r="AC64" s="858"/>
      <c r="AD64" s="857"/>
      <c r="AE64" s="858"/>
      <c r="AF64" s="893"/>
      <c r="AG64" s="903">
        <v>200</v>
      </c>
      <c r="AH64" s="903"/>
      <c r="AI64" s="903"/>
      <c r="AJ64" s="885"/>
      <c r="AK64" s="885"/>
      <c r="AL64" s="903">
        <f>'KH vốn gộp'!H119</f>
        <v>183.54400000000001</v>
      </c>
      <c r="AM64" s="904"/>
      <c r="AN64" s="904"/>
      <c r="AO64" s="905"/>
      <c r="AP64" s="905"/>
      <c r="AQ64" s="905"/>
      <c r="AR64" s="905"/>
      <c r="AS64" s="905"/>
      <c r="AT64" s="880">
        <f t="shared" si="2"/>
        <v>0.91772000000000009</v>
      </c>
      <c r="AU64" s="906"/>
    </row>
    <row r="65" spans="1:47" s="907" customFormat="1" x14ac:dyDescent="0.25">
      <c r="A65" s="912">
        <v>5</v>
      </c>
      <c r="B65" s="913" t="s">
        <v>29</v>
      </c>
      <c r="C65" s="901"/>
      <c r="D65" s="901"/>
      <c r="E65" s="902"/>
      <c r="F65" s="807"/>
      <c r="G65" s="807"/>
      <c r="H65" s="807"/>
      <c r="I65" s="807"/>
      <c r="J65" s="521"/>
      <c r="K65" s="521"/>
      <c r="L65" s="521"/>
      <c r="M65" s="521"/>
      <c r="N65" s="868"/>
      <c r="O65" s="868"/>
      <c r="P65" s="893"/>
      <c r="Q65" s="893"/>
      <c r="R65" s="521"/>
      <c r="S65" s="868"/>
      <c r="T65" s="893"/>
      <c r="U65" s="893"/>
      <c r="V65" s="868"/>
      <c r="W65" s="868"/>
      <c r="X65" s="857"/>
      <c r="Y65" s="857"/>
      <c r="Z65" s="857"/>
      <c r="AA65" s="858"/>
      <c r="AB65" s="857"/>
      <c r="AC65" s="858"/>
      <c r="AD65" s="857"/>
      <c r="AE65" s="858"/>
      <c r="AF65" s="893"/>
      <c r="AG65" s="903">
        <v>450</v>
      </c>
      <c r="AH65" s="903"/>
      <c r="AI65" s="903"/>
      <c r="AJ65" s="885"/>
      <c r="AK65" s="885"/>
      <c r="AL65" s="903">
        <f>'KH vốn gộp'!H120</f>
        <v>424.94799999999998</v>
      </c>
      <c r="AM65" s="904"/>
      <c r="AN65" s="904"/>
      <c r="AO65" s="905"/>
      <c r="AP65" s="905"/>
      <c r="AQ65" s="905"/>
      <c r="AR65" s="905"/>
      <c r="AS65" s="905"/>
      <c r="AT65" s="880">
        <f t="shared" si="2"/>
        <v>0.94432888888888888</v>
      </c>
      <c r="AU65" s="906"/>
    </row>
    <row r="66" spans="1:47" s="907" customFormat="1" x14ac:dyDescent="0.25">
      <c r="A66" s="912">
        <v>6</v>
      </c>
      <c r="B66" s="913" t="s">
        <v>28</v>
      </c>
      <c r="C66" s="901"/>
      <c r="D66" s="901"/>
      <c r="E66" s="902"/>
      <c r="F66" s="807"/>
      <c r="G66" s="807"/>
      <c r="H66" s="807"/>
      <c r="I66" s="807"/>
      <c r="J66" s="521"/>
      <c r="K66" s="521"/>
      <c r="L66" s="521"/>
      <c r="M66" s="521"/>
      <c r="N66" s="868"/>
      <c r="O66" s="868"/>
      <c r="P66" s="893"/>
      <c r="Q66" s="893"/>
      <c r="R66" s="521"/>
      <c r="S66" s="868"/>
      <c r="T66" s="893"/>
      <c r="U66" s="893"/>
      <c r="V66" s="868"/>
      <c r="W66" s="868"/>
      <c r="X66" s="857"/>
      <c r="Y66" s="857"/>
      <c r="Z66" s="857"/>
      <c r="AA66" s="858"/>
      <c r="AB66" s="857"/>
      <c r="AC66" s="858"/>
      <c r="AD66" s="857"/>
      <c r="AE66" s="858"/>
      <c r="AF66" s="893"/>
      <c r="AG66" s="903">
        <v>300</v>
      </c>
      <c r="AH66" s="903"/>
      <c r="AI66" s="903"/>
      <c r="AJ66" s="885"/>
      <c r="AK66" s="885"/>
      <c r="AL66" s="903">
        <f>'KH vốn gộp'!H121</f>
        <v>294.42700000000002</v>
      </c>
      <c r="AM66" s="904"/>
      <c r="AN66" s="904"/>
      <c r="AO66" s="905"/>
      <c r="AP66" s="905"/>
      <c r="AQ66" s="905"/>
      <c r="AR66" s="905"/>
      <c r="AS66" s="905"/>
      <c r="AT66" s="880">
        <f t="shared" si="2"/>
        <v>0.98142333333333343</v>
      </c>
      <c r="AU66" s="906"/>
    </row>
    <row r="67" spans="1:47" s="907" customFormat="1" x14ac:dyDescent="0.25">
      <c r="A67" s="912">
        <v>7</v>
      </c>
      <c r="B67" s="913" t="s">
        <v>30</v>
      </c>
      <c r="C67" s="901"/>
      <c r="D67" s="901"/>
      <c r="E67" s="902"/>
      <c r="F67" s="807"/>
      <c r="G67" s="807"/>
      <c r="H67" s="807"/>
      <c r="I67" s="807"/>
      <c r="J67" s="521"/>
      <c r="K67" s="521"/>
      <c r="L67" s="521"/>
      <c r="M67" s="521"/>
      <c r="N67" s="868"/>
      <c r="O67" s="868"/>
      <c r="P67" s="893"/>
      <c r="Q67" s="893"/>
      <c r="R67" s="521"/>
      <c r="S67" s="868"/>
      <c r="T67" s="893"/>
      <c r="U67" s="893"/>
      <c r="V67" s="868"/>
      <c r="W67" s="868"/>
      <c r="X67" s="857"/>
      <c r="Y67" s="857"/>
      <c r="Z67" s="857"/>
      <c r="AA67" s="858"/>
      <c r="AB67" s="857"/>
      <c r="AC67" s="858"/>
      <c r="AD67" s="857"/>
      <c r="AE67" s="858"/>
      <c r="AF67" s="893"/>
      <c r="AG67" s="903">
        <v>700</v>
      </c>
      <c r="AH67" s="903"/>
      <c r="AI67" s="903"/>
      <c r="AJ67" s="885"/>
      <c r="AK67" s="885"/>
      <c r="AL67" s="903">
        <f>'KH vốn gộp'!H122</f>
        <v>599.98</v>
      </c>
      <c r="AM67" s="904"/>
      <c r="AN67" s="904"/>
      <c r="AO67" s="905"/>
      <c r="AP67" s="905"/>
      <c r="AQ67" s="905"/>
      <c r="AR67" s="905"/>
      <c r="AS67" s="905"/>
      <c r="AT67" s="880">
        <f t="shared" si="2"/>
        <v>0.85711428571428572</v>
      </c>
      <c r="AU67" s="906"/>
    </row>
    <row r="68" spans="1:47" s="907" customFormat="1" x14ac:dyDescent="0.25">
      <c r="A68" s="912">
        <v>8</v>
      </c>
      <c r="B68" s="913" t="s">
        <v>398</v>
      </c>
      <c r="C68" s="901"/>
      <c r="D68" s="902"/>
      <c r="E68" s="902"/>
      <c r="F68" s="807"/>
      <c r="G68" s="807"/>
      <c r="H68" s="807"/>
      <c r="I68" s="807"/>
      <c r="J68" s="521"/>
      <c r="K68" s="521"/>
      <c r="L68" s="521"/>
      <c r="M68" s="521"/>
      <c r="N68" s="868"/>
      <c r="O68" s="868"/>
      <c r="P68" s="893"/>
      <c r="Q68" s="893"/>
      <c r="R68" s="521"/>
      <c r="S68" s="868"/>
      <c r="T68" s="893"/>
      <c r="U68" s="893"/>
      <c r="V68" s="868"/>
      <c r="W68" s="868"/>
      <c r="X68" s="857"/>
      <c r="Y68" s="857"/>
      <c r="Z68" s="857"/>
      <c r="AA68" s="858"/>
      <c r="AB68" s="857"/>
      <c r="AC68" s="858"/>
      <c r="AD68" s="857"/>
      <c r="AE68" s="858"/>
      <c r="AF68" s="893"/>
      <c r="AG68" s="903">
        <v>2420</v>
      </c>
      <c r="AH68" s="903"/>
      <c r="AI68" s="903"/>
      <c r="AJ68" s="885"/>
      <c r="AK68" s="885"/>
      <c r="AL68" s="903">
        <f>'KH vốn gộp'!H210</f>
        <v>909.53499999999997</v>
      </c>
      <c r="AM68" s="904"/>
      <c r="AN68" s="904"/>
      <c r="AO68" s="905"/>
      <c r="AP68" s="905"/>
      <c r="AQ68" s="905"/>
      <c r="AR68" s="905"/>
      <c r="AS68" s="905"/>
      <c r="AT68" s="880">
        <f>AL68/AG68</f>
        <v>0.37584090909090906</v>
      </c>
      <c r="AU68" s="893"/>
    </row>
    <row r="69" spans="1:47" s="907" customFormat="1" x14ac:dyDescent="0.25">
      <c r="A69" s="912">
        <v>9</v>
      </c>
      <c r="B69" s="913" t="s">
        <v>37</v>
      </c>
      <c r="C69" s="901"/>
      <c r="D69" s="901"/>
      <c r="E69" s="902"/>
      <c r="F69" s="807"/>
      <c r="G69" s="807"/>
      <c r="H69" s="807"/>
      <c r="I69" s="807"/>
      <c r="J69" s="521"/>
      <c r="K69" s="521"/>
      <c r="L69" s="521"/>
      <c r="M69" s="521"/>
      <c r="N69" s="868"/>
      <c r="O69" s="868"/>
      <c r="P69" s="893"/>
      <c r="Q69" s="893"/>
      <c r="R69" s="521"/>
      <c r="S69" s="868"/>
      <c r="T69" s="893"/>
      <c r="U69" s="893"/>
      <c r="V69" s="868"/>
      <c r="W69" s="868"/>
      <c r="X69" s="857"/>
      <c r="Y69" s="857"/>
      <c r="Z69" s="857"/>
      <c r="AA69" s="858"/>
      <c r="AB69" s="857"/>
      <c r="AC69" s="858"/>
      <c r="AD69" s="857"/>
      <c r="AE69" s="858"/>
      <c r="AF69" s="893"/>
      <c r="AG69" s="903">
        <v>500</v>
      </c>
      <c r="AH69" s="903"/>
      <c r="AI69" s="903"/>
      <c r="AJ69" s="885"/>
      <c r="AK69" s="885"/>
      <c r="AL69" s="903">
        <f>+'KH vốn gộp'!H178</f>
        <v>379.57900000000001</v>
      </c>
      <c r="AM69" s="904"/>
      <c r="AN69" s="904"/>
      <c r="AO69" s="905"/>
      <c r="AP69" s="905"/>
      <c r="AQ69" s="905"/>
      <c r="AR69" s="905"/>
      <c r="AS69" s="905"/>
      <c r="AT69" s="880">
        <f t="shared" si="2"/>
        <v>0.759158</v>
      </c>
      <c r="AU69" s="906"/>
    </row>
    <row r="70" spans="1:47" s="907" customFormat="1" x14ac:dyDescent="0.25">
      <c r="A70" s="912">
        <v>10</v>
      </c>
      <c r="B70" s="913" t="s">
        <v>36</v>
      </c>
      <c r="C70" s="901"/>
      <c r="D70" s="901"/>
      <c r="E70" s="902"/>
      <c r="F70" s="807"/>
      <c r="G70" s="807"/>
      <c r="H70" s="807"/>
      <c r="I70" s="807"/>
      <c r="J70" s="521"/>
      <c r="K70" s="521"/>
      <c r="L70" s="521"/>
      <c r="M70" s="521"/>
      <c r="N70" s="868"/>
      <c r="O70" s="868"/>
      <c r="P70" s="893"/>
      <c r="Q70" s="893"/>
      <c r="R70" s="521"/>
      <c r="S70" s="868"/>
      <c r="T70" s="893"/>
      <c r="U70" s="893"/>
      <c r="V70" s="868"/>
      <c r="W70" s="868"/>
      <c r="X70" s="857"/>
      <c r="Y70" s="857"/>
      <c r="Z70" s="857"/>
      <c r="AA70" s="858"/>
      <c r="AB70" s="857"/>
      <c r="AC70" s="858"/>
      <c r="AD70" s="857"/>
      <c r="AE70" s="858"/>
      <c r="AF70" s="893"/>
      <c r="AG70" s="903">
        <v>1182.6279999999999</v>
      </c>
      <c r="AH70" s="903"/>
      <c r="AI70" s="903"/>
      <c r="AJ70" s="885"/>
      <c r="AK70" s="885"/>
      <c r="AL70" s="903">
        <f>+'KH vốn gộp'!H179</f>
        <v>0</v>
      </c>
      <c r="AM70" s="904"/>
      <c r="AN70" s="904"/>
      <c r="AO70" s="905"/>
      <c r="AP70" s="905"/>
      <c r="AQ70" s="905"/>
      <c r="AR70" s="905"/>
      <c r="AS70" s="905"/>
      <c r="AT70" s="880">
        <f t="shared" si="2"/>
        <v>0</v>
      </c>
      <c r="AU70" s="906"/>
    </row>
    <row r="71" spans="1:47" s="907" customFormat="1" x14ac:dyDescent="0.25">
      <c r="A71" s="912">
        <v>11</v>
      </c>
      <c r="B71" s="913" t="s">
        <v>46</v>
      </c>
      <c r="C71" s="901"/>
      <c r="D71" s="901"/>
      <c r="E71" s="902"/>
      <c r="F71" s="807"/>
      <c r="G71" s="807"/>
      <c r="H71" s="807"/>
      <c r="I71" s="807"/>
      <c r="J71" s="521"/>
      <c r="K71" s="521"/>
      <c r="L71" s="521"/>
      <c r="M71" s="521"/>
      <c r="N71" s="868"/>
      <c r="O71" s="868"/>
      <c r="P71" s="893"/>
      <c r="Q71" s="893"/>
      <c r="R71" s="521"/>
      <c r="S71" s="868"/>
      <c r="T71" s="893"/>
      <c r="U71" s="893"/>
      <c r="V71" s="868"/>
      <c r="W71" s="868"/>
      <c r="X71" s="857"/>
      <c r="Y71" s="857"/>
      <c r="Z71" s="857"/>
      <c r="AA71" s="858"/>
      <c r="AB71" s="857"/>
      <c r="AC71" s="858"/>
      <c r="AD71" s="857"/>
      <c r="AE71" s="858"/>
      <c r="AF71" s="893"/>
      <c r="AG71" s="903">
        <v>1000</v>
      </c>
      <c r="AH71" s="903"/>
      <c r="AI71" s="903"/>
      <c r="AJ71" s="885"/>
      <c r="AK71" s="885"/>
      <c r="AL71" s="903">
        <f>+'KH vốn gộp'!H180</f>
        <v>943.45799999999997</v>
      </c>
      <c r="AM71" s="904"/>
      <c r="AN71" s="904"/>
      <c r="AO71" s="905"/>
      <c r="AP71" s="905"/>
      <c r="AQ71" s="905"/>
      <c r="AR71" s="905"/>
      <c r="AS71" s="905"/>
      <c r="AT71" s="880">
        <f t="shared" si="2"/>
        <v>0.94345800000000002</v>
      </c>
      <c r="AU71" s="906"/>
    </row>
    <row r="72" spans="1:47" s="907" customFormat="1" x14ac:dyDescent="0.25">
      <c r="A72" s="912">
        <v>12</v>
      </c>
      <c r="B72" s="913" t="s">
        <v>40</v>
      </c>
      <c r="C72" s="901"/>
      <c r="D72" s="901"/>
      <c r="E72" s="902"/>
      <c r="F72" s="807"/>
      <c r="G72" s="807"/>
      <c r="H72" s="807"/>
      <c r="I72" s="807"/>
      <c r="J72" s="521"/>
      <c r="K72" s="521"/>
      <c r="L72" s="521"/>
      <c r="M72" s="521"/>
      <c r="N72" s="868"/>
      <c r="O72" s="868"/>
      <c r="P72" s="893"/>
      <c r="Q72" s="893"/>
      <c r="R72" s="521"/>
      <c r="S72" s="868"/>
      <c r="T72" s="893"/>
      <c r="U72" s="893"/>
      <c r="V72" s="868"/>
      <c r="W72" s="868"/>
      <c r="X72" s="857"/>
      <c r="Y72" s="857"/>
      <c r="Z72" s="857"/>
      <c r="AA72" s="858"/>
      <c r="AB72" s="857"/>
      <c r="AC72" s="858"/>
      <c r="AD72" s="857"/>
      <c r="AE72" s="858"/>
      <c r="AF72" s="893"/>
      <c r="AG72" s="903">
        <v>2750</v>
      </c>
      <c r="AH72" s="903"/>
      <c r="AI72" s="903"/>
      <c r="AJ72" s="885"/>
      <c r="AK72" s="885"/>
      <c r="AL72" s="903">
        <f>+'KH vốn gộp'!H181</f>
        <v>2687.0799999999995</v>
      </c>
      <c r="AM72" s="904"/>
      <c r="AN72" s="904"/>
      <c r="AO72" s="905"/>
      <c r="AP72" s="905"/>
      <c r="AQ72" s="905"/>
      <c r="AR72" s="905"/>
      <c r="AS72" s="905"/>
      <c r="AT72" s="880">
        <f t="shared" si="2"/>
        <v>0.97711999999999977</v>
      </c>
      <c r="AU72" s="906"/>
    </row>
    <row r="73" spans="1:47" s="907" customFormat="1" x14ac:dyDescent="0.25">
      <c r="A73" s="912">
        <v>13</v>
      </c>
      <c r="B73" s="913" t="s">
        <v>47</v>
      </c>
      <c r="C73" s="901"/>
      <c r="D73" s="901"/>
      <c r="E73" s="902"/>
      <c r="F73" s="807"/>
      <c r="G73" s="807"/>
      <c r="H73" s="807"/>
      <c r="I73" s="807"/>
      <c r="J73" s="521"/>
      <c r="K73" s="521"/>
      <c r="L73" s="521"/>
      <c r="M73" s="521"/>
      <c r="N73" s="868"/>
      <c r="O73" s="868"/>
      <c r="P73" s="893"/>
      <c r="Q73" s="893"/>
      <c r="R73" s="521"/>
      <c r="S73" s="868"/>
      <c r="T73" s="893"/>
      <c r="U73" s="893"/>
      <c r="V73" s="868"/>
      <c r="W73" s="868"/>
      <c r="X73" s="857"/>
      <c r="Y73" s="857"/>
      <c r="Z73" s="857"/>
      <c r="AA73" s="858"/>
      <c r="AB73" s="857"/>
      <c r="AC73" s="858"/>
      <c r="AD73" s="857"/>
      <c r="AE73" s="858"/>
      <c r="AF73" s="893"/>
      <c r="AG73" s="903">
        <v>1450</v>
      </c>
      <c r="AH73" s="903"/>
      <c r="AI73" s="903"/>
      <c r="AJ73" s="885"/>
      <c r="AK73" s="885"/>
      <c r="AL73" s="903">
        <f>+'KH vốn gộp'!H182</f>
        <v>1373.8420000000001</v>
      </c>
      <c r="AM73" s="904"/>
      <c r="AN73" s="904"/>
      <c r="AO73" s="905"/>
      <c r="AP73" s="905"/>
      <c r="AQ73" s="905"/>
      <c r="AR73" s="905"/>
      <c r="AS73" s="905"/>
      <c r="AT73" s="880">
        <f t="shared" si="2"/>
        <v>0.94747724137931044</v>
      </c>
      <c r="AU73" s="906"/>
    </row>
    <row r="74" spans="1:47" s="907" customFormat="1" x14ac:dyDescent="0.25">
      <c r="A74" s="912">
        <v>14</v>
      </c>
      <c r="B74" s="913" t="s">
        <v>48</v>
      </c>
      <c r="C74" s="901"/>
      <c r="D74" s="901"/>
      <c r="E74" s="902"/>
      <c r="F74" s="807"/>
      <c r="G74" s="807"/>
      <c r="H74" s="807"/>
      <c r="I74" s="807"/>
      <c r="J74" s="521"/>
      <c r="K74" s="521"/>
      <c r="L74" s="521"/>
      <c r="M74" s="521"/>
      <c r="N74" s="868"/>
      <c r="O74" s="868"/>
      <c r="P74" s="893"/>
      <c r="Q74" s="893"/>
      <c r="R74" s="521"/>
      <c r="S74" s="868"/>
      <c r="T74" s="893"/>
      <c r="U74" s="893"/>
      <c r="V74" s="868"/>
      <c r="W74" s="868"/>
      <c r="X74" s="857"/>
      <c r="Y74" s="857"/>
      <c r="Z74" s="857"/>
      <c r="AA74" s="858"/>
      <c r="AB74" s="857"/>
      <c r="AC74" s="858"/>
      <c r="AD74" s="857"/>
      <c r="AE74" s="858"/>
      <c r="AF74" s="893"/>
      <c r="AG74" s="903">
        <v>1600</v>
      </c>
      <c r="AH74" s="903"/>
      <c r="AI74" s="903"/>
      <c r="AJ74" s="885"/>
      <c r="AK74" s="885"/>
      <c r="AL74" s="903">
        <f>+'KH vốn gộp'!H183</f>
        <v>1499.174</v>
      </c>
      <c r="AM74" s="904"/>
      <c r="AN74" s="904"/>
      <c r="AO74" s="905"/>
      <c r="AP74" s="905"/>
      <c r="AQ74" s="905"/>
      <c r="AR74" s="905"/>
      <c r="AS74" s="905"/>
      <c r="AT74" s="880">
        <f t="shared" si="2"/>
        <v>0.93698375</v>
      </c>
      <c r="AU74" s="906"/>
    </row>
    <row r="75" spans="1:47" s="907" customFormat="1" x14ac:dyDescent="0.25">
      <c r="A75" s="912">
        <v>15</v>
      </c>
      <c r="B75" s="913" t="s">
        <v>39</v>
      </c>
      <c r="C75" s="901"/>
      <c r="D75" s="901"/>
      <c r="E75" s="902"/>
      <c r="F75" s="807"/>
      <c r="G75" s="807"/>
      <c r="H75" s="807"/>
      <c r="I75" s="807"/>
      <c r="J75" s="521"/>
      <c r="K75" s="521"/>
      <c r="L75" s="521"/>
      <c r="M75" s="521"/>
      <c r="N75" s="868"/>
      <c r="O75" s="868"/>
      <c r="P75" s="893"/>
      <c r="Q75" s="893"/>
      <c r="R75" s="521"/>
      <c r="S75" s="868"/>
      <c r="T75" s="893"/>
      <c r="U75" s="893"/>
      <c r="V75" s="868"/>
      <c r="W75" s="868"/>
      <c r="X75" s="857"/>
      <c r="Y75" s="857"/>
      <c r="Z75" s="857"/>
      <c r="AA75" s="858"/>
      <c r="AB75" s="857"/>
      <c r="AC75" s="858"/>
      <c r="AD75" s="857"/>
      <c r="AE75" s="858"/>
      <c r="AF75" s="893"/>
      <c r="AG75" s="903">
        <v>3450</v>
      </c>
      <c r="AH75" s="903"/>
      <c r="AI75" s="903"/>
      <c r="AJ75" s="885"/>
      <c r="AK75" s="885"/>
      <c r="AL75" s="903">
        <f>+'KH vốn gộp'!H184</f>
        <v>3305.424</v>
      </c>
      <c r="AM75" s="904"/>
      <c r="AN75" s="904"/>
      <c r="AO75" s="905"/>
      <c r="AP75" s="905"/>
      <c r="AQ75" s="905"/>
      <c r="AR75" s="905"/>
      <c r="AS75" s="905"/>
      <c r="AT75" s="880">
        <f t="shared" si="2"/>
        <v>0.95809391304347824</v>
      </c>
      <c r="AU75" s="906"/>
    </row>
    <row r="76" spans="1:47" s="907" customFormat="1" x14ac:dyDescent="0.25">
      <c r="A76" s="912">
        <v>16</v>
      </c>
      <c r="B76" s="913" t="s">
        <v>42</v>
      </c>
      <c r="C76" s="901"/>
      <c r="D76" s="901"/>
      <c r="E76" s="902"/>
      <c r="F76" s="807"/>
      <c r="G76" s="807"/>
      <c r="H76" s="807"/>
      <c r="I76" s="807"/>
      <c r="J76" s="521"/>
      <c r="K76" s="521"/>
      <c r="L76" s="521"/>
      <c r="M76" s="521"/>
      <c r="N76" s="868"/>
      <c r="O76" s="868"/>
      <c r="P76" s="893"/>
      <c r="Q76" s="893"/>
      <c r="R76" s="521"/>
      <c r="S76" s="868"/>
      <c r="T76" s="893"/>
      <c r="U76" s="893"/>
      <c r="V76" s="868"/>
      <c r="W76" s="868"/>
      <c r="X76" s="857"/>
      <c r="Y76" s="857"/>
      <c r="Z76" s="857"/>
      <c r="AA76" s="858"/>
      <c r="AB76" s="857"/>
      <c r="AC76" s="858"/>
      <c r="AD76" s="857"/>
      <c r="AE76" s="858"/>
      <c r="AF76" s="893"/>
      <c r="AG76" s="903">
        <v>2843</v>
      </c>
      <c r="AH76" s="903"/>
      <c r="AI76" s="903"/>
      <c r="AJ76" s="885"/>
      <c r="AK76" s="885"/>
      <c r="AL76" s="903">
        <f>+'KH vốn gộp'!H185</f>
        <v>2325.86</v>
      </c>
      <c r="AM76" s="904"/>
      <c r="AN76" s="904"/>
      <c r="AO76" s="905"/>
      <c r="AP76" s="905"/>
      <c r="AQ76" s="905"/>
      <c r="AR76" s="905"/>
      <c r="AS76" s="905"/>
      <c r="AT76" s="880">
        <f t="shared" si="2"/>
        <v>0.81810059795990153</v>
      </c>
      <c r="AU76" s="906"/>
    </row>
    <row r="77" spans="1:47" s="907" customFormat="1" x14ac:dyDescent="0.25">
      <c r="A77" s="912">
        <v>17</v>
      </c>
      <c r="B77" s="913" t="s">
        <v>43</v>
      </c>
      <c r="C77" s="901"/>
      <c r="D77" s="901"/>
      <c r="E77" s="902"/>
      <c r="F77" s="807"/>
      <c r="G77" s="807"/>
      <c r="H77" s="807"/>
      <c r="I77" s="807"/>
      <c r="J77" s="521"/>
      <c r="K77" s="521"/>
      <c r="L77" s="521"/>
      <c r="M77" s="521"/>
      <c r="N77" s="868"/>
      <c r="O77" s="868"/>
      <c r="P77" s="893"/>
      <c r="Q77" s="893"/>
      <c r="R77" s="521"/>
      <c r="S77" s="868"/>
      <c r="T77" s="893"/>
      <c r="U77" s="893"/>
      <c r="V77" s="868"/>
      <c r="W77" s="868"/>
      <c r="X77" s="857"/>
      <c r="Y77" s="857"/>
      <c r="Z77" s="857"/>
      <c r="AA77" s="858"/>
      <c r="AB77" s="857"/>
      <c r="AC77" s="858"/>
      <c r="AD77" s="857"/>
      <c r="AE77" s="858"/>
      <c r="AF77" s="893"/>
      <c r="AG77" s="903">
        <v>550</v>
      </c>
      <c r="AH77" s="903"/>
      <c r="AI77" s="903"/>
      <c r="AJ77" s="885"/>
      <c r="AK77" s="885"/>
      <c r="AL77" s="903">
        <f>+'KH vốn gộp'!H186</f>
        <v>38.702999999999996</v>
      </c>
      <c r="AM77" s="904"/>
      <c r="AN77" s="904"/>
      <c r="AO77" s="905"/>
      <c r="AP77" s="905"/>
      <c r="AQ77" s="905"/>
      <c r="AR77" s="905"/>
      <c r="AS77" s="905"/>
      <c r="AT77" s="880">
        <f t="shared" si="2"/>
        <v>7.0369090909090895E-2</v>
      </c>
      <c r="AU77" s="906"/>
    </row>
    <row r="78" spans="1:47" s="907" customFormat="1" x14ac:dyDescent="0.25">
      <c r="A78" s="912">
        <v>18</v>
      </c>
      <c r="B78" s="913" t="s">
        <v>44</v>
      </c>
      <c r="C78" s="901"/>
      <c r="D78" s="901"/>
      <c r="E78" s="902"/>
      <c r="F78" s="807"/>
      <c r="G78" s="807"/>
      <c r="H78" s="807"/>
      <c r="I78" s="807"/>
      <c r="J78" s="521"/>
      <c r="K78" s="521"/>
      <c r="L78" s="521"/>
      <c r="M78" s="521"/>
      <c r="N78" s="868"/>
      <c r="O78" s="868"/>
      <c r="P78" s="893"/>
      <c r="Q78" s="893"/>
      <c r="R78" s="521"/>
      <c r="S78" s="868"/>
      <c r="T78" s="893"/>
      <c r="U78" s="893"/>
      <c r="V78" s="868"/>
      <c r="W78" s="868"/>
      <c r="X78" s="857"/>
      <c r="Y78" s="857"/>
      <c r="Z78" s="857"/>
      <c r="AA78" s="858"/>
      <c r="AB78" s="857"/>
      <c r="AC78" s="858"/>
      <c r="AD78" s="857"/>
      <c r="AE78" s="858"/>
      <c r="AF78" s="893"/>
      <c r="AG78" s="903">
        <v>2600</v>
      </c>
      <c r="AH78" s="903"/>
      <c r="AI78" s="903"/>
      <c r="AJ78" s="885"/>
      <c r="AK78" s="885"/>
      <c r="AL78" s="903">
        <f>+'KH vốn gộp'!H187</f>
        <v>2517.8289999999997</v>
      </c>
      <c r="AM78" s="904"/>
      <c r="AN78" s="904"/>
      <c r="AO78" s="905"/>
      <c r="AP78" s="905"/>
      <c r="AQ78" s="905"/>
      <c r="AR78" s="905"/>
      <c r="AS78" s="905"/>
      <c r="AT78" s="880">
        <f t="shared" si="2"/>
        <v>0.96839576923076909</v>
      </c>
      <c r="AU78" s="906"/>
    </row>
    <row r="79" spans="1:47" s="907" customFormat="1" x14ac:dyDescent="0.25">
      <c r="A79" s="912">
        <v>19</v>
      </c>
      <c r="B79" s="913" t="s">
        <v>45</v>
      </c>
      <c r="C79" s="901"/>
      <c r="D79" s="901"/>
      <c r="E79" s="902"/>
      <c r="F79" s="807"/>
      <c r="G79" s="807"/>
      <c r="H79" s="807"/>
      <c r="I79" s="807"/>
      <c r="J79" s="521"/>
      <c r="K79" s="521"/>
      <c r="L79" s="521"/>
      <c r="M79" s="521"/>
      <c r="N79" s="868"/>
      <c r="O79" s="868"/>
      <c r="P79" s="893"/>
      <c r="Q79" s="893"/>
      <c r="R79" s="521"/>
      <c r="S79" s="868"/>
      <c r="T79" s="893"/>
      <c r="U79" s="893"/>
      <c r="V79" s="868"/>
      <c r="W79" s="868"/>
      <c r="X79" s="857"/>
      <c r="Y79" s="857"/>
      <c r="Z79" s="857"/>
      <c r="AA79" s="858"/>
      <c r="AB79" s="857"/>
      <c r="AC79" s="858"/>
      <c r="AD79" s="857"/>
      <c r="AE79" s="858"/>
      <c r="AF79" s="893"/>
      <c r="AG79" s="903">
        <v>2093</v>
      </c>
      <c r="AH79" s="903"/>
      <c r="AI79" s="903"/>
      <c r="AJ79" s="885"/>
      <c r="AK79" s="885"/>
      <c r="AL79" s="903">
        <f>+'KH vốn gộp'!H188</f>
        <v>1621.9519999999998</v>
      </c>
      <c r="AM79" s="904"/>
      <c r="AN79" s="904"/>
      <c r="AO79" s="905"/>
      <c r="AP79" s="905"/>
      <c r="AQ79" s="905"/>
      <c r="AR79" s="905"/>
      <c r="AS79" s="905"/>
      <c r="AT79" s="880">
        <f t="shared" si="2"/>
        <v>0.77494123268036297</v>
      </c>
      <c r="AU79" s="906"/>
    </row>
    <row r="80" spans="1:47" s="907" customFormat="1" x14ac:dyDescent="0.25">
      <c r="A80" s="912">
        <v>20</v>
      </c>
      <c r="B80" s="913" t="s">
        <v>355</v>
      </c>
      <c r="C80" s="901"/>
      <c r="D80" s="902"/>
      <c r="E80" s="902"/>
      <c r="F80" s="807"/>
      <c r="G80" s="807"/>
      <c r="H80" s="807"/>
      <c r="I80" s="807"/>
      <c r="J80" s="521"/>
      <c r="K80" s="521"/>
      <c r="L80" s="521"/>
      <c r="M80" s="521"/>
      <c r="N80" s="868"/>
      <c r="O80" s="868"/>
      <c r="P80" s="893"/>
      <c r="Q80" s="893"/>
      <c r="R80" s="521"/>
      <c r="S80" s="868"/>
      <c r="T80" s="893"/>
      <c r="U80" s="893"/>
      <c r="V80" s="868"/>
      <c r="W80" s="868"/>
      <c r="X80" s="857"/>
      <c r="Y80" s="857"/>
      <c r="Z80" s="857"/>
      <c r="AA80" s="858"/>
      <c r="AB80" s="857"/>
      <c r="AC80" s="858"/>
      <c r="AD80" s="857"/>
      <c r="AE80" s="858"/>
      <c r="AF80" s="893"/>
      <c r="AG80" s="903">
        <v>2100</v>
      </c>
      <c r="AH80" s="903"/>
      <c r="AI80" s="903"/>
      <c r="AJ80" s="885"/>
      <c r="AK80" s="885"/>
      <c r="AL80" s="903">
        <f>'KH vốn gộp'!H211</f>
        <v>1558.5530000000001</v>
      </c>
      <c r="AM80" s="904"/>
      <c r="AN80" s="904"/>
      <c r="AO80" s="905"/>
      <c r="AP80" s="905"/>
      <c r="AQ80" s="905"/>
      <c r="AR80" s="905"/>
      <c r="AS80" s="905"/>
      <c r="AT80" s="880">
        <f t="shared" si="2"/>
        <v>0.74216809523809524</v>
      </c>
      <c r="AU80" s="893"/>
    </row>
    <row r="81" spans="1:47" s="907" customFormat="1" x14ac:dyDescent="0.25">
      <c r="A81" s="912">
        <v>21</v>
      </c>
      <c r="B81" s="913" t="s">
        <v>339</v>
      </c>
      <c r="C81" s="901"/>
      <c r="D81" s="902"/>
      <c r="E81" s="902"/>
      <c r="F81" s="807"/>
      <c r="G81" s="807"/>
      <c r="H81" s="807"/>
      <c r="I81" s="807"/>
      <c r="J81" s="521"/>
      <c r="K81" s="521"/>
      <c r="L81" s="521"/>
      <c r="M81" s="521"/>
      <c r="N81" s="868"/>
      <c r="O81" s="868"/>
      <c r="P81" s="893"/>
      <c r="Q81" s="893"/>
      <c r="R81" s="521"/>
      <c r="S81" s="868"/>
      <c r="T81" s="893"/>
      <c r="U81" s="893"/>
      <c r="V81" s="868"/>
      <c r="W81" s="868"/>
      <c r="X81" s="857"/>
      <c r="Y81" s="857"/>
      <c r="Z81" s="857"/>
      <c r="AA81" s="858"/>
      <c r="AB81" s="857"/>
      <c r="AC81" s="858"/>
      <c r="AD81" s="857"/>
      <c r="AE81" s="858"/>
      <c r="AF81" s="893"/>
      <c r="AG81" s="903">
        <v>1866</v>
      </c>
      <c r="AH81" s="903"/>
      <c r="AI81" s="903"/>
      <c r="AJ81" s="885"/>
      <c r="AK81" s="885"/>
      <c r="AL81" s="903">
        <f>'KH vốn gộp'!H212</f>
        <v>1842.96</v>
      </c>
      <c r="AM81" s="904"/>
      <c r="AN81" s="904"/>
      <c r="AO81" s="905"/>
      <c r="AP81" s="905"/>
      <c r="AQ81" s="905"/>
      <c r="AR81" s="905"/>
      <c r="AS81" s="905"/>
      <c r="AT81" s="880">
        <f t="shared" si="2"/>
        <v>0.98765273311897106</v>
      </c>
      <c r="AU81" s="893"/>
    </row>
    <row r="82" spans="1:47" s="907" customFormat="1" x14ac:dyDescent="0.25">
      <c r="A82" s="912">
        <v>22</v>
      </c>
      <c r="B82" s="913" t="s">
        <v>360</v>
      </c>
      <c r="C82" s="901"/>
      <c r="D82" s="902"/>
      <c r="E82" s="902"/>
      <c r="F82" s="807"/>
      <c r="G82" s="807"/>
      <c r="H82" s="807"/>
      <c r="I82" s="807"/>
      <c r="J82" s="521"/>
      <c r="K82" s="521"/>
      <c r="L82" s="521"/>
      <c r="M82" s="521"/>
      <c r="N82" s="868"/>
      <c r="O82" s="868"/>
      <c r="P82" s="893"/>
      <c r="Q82" s="893"/>
      <c r="R82" s="521"/>
      <c r="S82" s="868"/>
      <c r="T82" s="893"/>
      <c r="U82" s="893"/>
      <c r="V82" s="868"/>
      <c r="W82" s="868"/>
      <c r="X82" s="857"/>
      <c r="Y82" s="857"/>
      <c r="Z82" s="857"/>
      <c r="AA82" s="858"/>
      <c r="AB82" s="857"/>
      <c r="AC82" s="858"/>
      <c r="AD82" s="857"/>
      <c r="AE82" s="858"/>
      <c r="AF82" s="893"/>
      <c r="AG82" s="903">
        <v>1190</v>
      </c>
      <c r="AH82" s="903"/>
      <c r="AI82" s="903"/>
      <c r="AJ82" s="885"/>
      <c r="AK82" s="885"/>
      <c r="AL82" s="903">
        <f>'KH vốn gộp'!H213</f>
        <v>1171.3109999999999</v>
      </c>
      <c r="AM82" s="904"/>
      <c r="AN82" s="904"/>
      <c r="AO82" s="905"/>
      <c r="AP82" s="905"/>
      <c r="AQ82" s="905"/>
      <c r="AR82" s="905"/>
      <c r="AS82" s="905"/>
      <c r="AT82" s="880">
        <f t="shared" si="2"/>
        <v>0.98429495798319322</v>
      </c>
      <c r="AU82" s="893"/>
    </row>
    <row r="83" spans="1:47" s="907" customFormat="1" x14ac:dyDescent="0.25">
      <c r="A83" s="912">
        <v>23</v>
      </c>
      <c r="B83" s="913" t="s">
        <v>356</v>
      </c>
      <c r="C83" s="901"/>
      <c r="D83" s="902"/>
      <c r="E83" s="902"/>
      <c r="F83" s="807"/>
      <c r="G83" s="807"/>
      <c r="H83" s="807"/>
      <c r="I83" s="807"/>
      <c r="J83" s="521"/>
      <c r="K83" s="521"/>
      <c r="L83" s="521"/>
      <c r="M83" s="521"/>
      <c r="N83" s="868"/>
      <c r="O83" s="868"/>
      <c r="P83" s="893"/>
      <c r="Q83" s="893"/>
      <c r="R83" s="521"/>
      <c r="S83" s="868"/>
      <c r="T83" s="893"/>
      <c r="U83" s="893"/>
      <c r="V83" s="868"/>
      <c r="W83" s="868"/>
      <c r="X83" s="857"/>
      <c r="Y83" s="857"/>
      <c r="Z83" s="857"/>
      <c r="AA83" s="858"/>
      <c r="AB83" s="857"/>
      <c r="AC83" s="858"/>
      <c r="AD83" s="857"/>
      <c r="AE83" s="858"/>
      <c r="AF83" s="893"/>
      <c r="AG83" s="903">
        <v>2578.1999999999998</v>
      </c>
      <c r="AH83" s="903"/>
      <c r="AI83" s="903"/>
      <c r="AJ83" s="885"/>
      <c r="AK83" s="885"/>
      <c r="AL83" s="903">
        <f>'KH vốn gộp'!H214</f>
        <v>1690.7819999999999</v>
      </c>
      <c r="AM83" s="904"/>
      <c r="AN83" s="904"/>
      <c r="AO83" s="905"/>
      <c r="AP83" s="905"/>
      <c r="AQ83" s="905"/>
      <c r="AR83" s="905"/>
      <c r="AS83" s="905"/>
      <c r="AT83" s="880">
        <f t="shared" si="2"/>
        <v>0.65579939492669304</v>
      </c>
      <c r="AU83" s="893"/>
    </row>
    <row r="84" spans="1:47" s="907" customFormat="1" x14ac:dyDescent="0.25">
      <c r="A84" s="912">
        <v>24</v>
      </c>
      <c r="B84" s="913" t="s">
        <v>397</v>
      </c>
      <c r="C84" s="901"/>
      <c r="D84" s="902"/>
      <c r="E84" s="902"/>
      <c r="F84" s="807"/>
      <c r="G84" s="807"/>
      <c r="H84" s="807"/>
      <c r="I84" s="807"/>
      <c r="J84" s="521"/>
      <c r="K84" s="521"/>
      <c r="L84" s="521"/>
      <c r="M84" s="521"/>
      <c r="N84" s="868"/>
      <c r="O84" s="868"/>
      <c r="P84" s="893"/>
      <c r="Q84" s="893"/>
      <c r="R84" s="521"/>
      <c r="S84" s="868"/>
      <c r="T84" s="893"/>
      <c r="U84" s="893"/>
      <c r="V84" s="868"/>
      <c r="W84" s="868"/>
      <c r="X84" s="857"/>
      <c r="Y84" s="857"/>
      <c r="Z84" s="857"/>
      <c r="AA84" s="858"/>
      <c r="AB84" s="857"/>
      <c r="AC84" s="858"/>
      <c r="AD84" s="857"/>
      <c r="AE84" s="858"/>
      <c r="AF84" s="893"/>
      <c r="AG84" s="903">
        <v>620</v>
      </c>
      <c r="AH84" s="903"/>
      <c r="AI84" s="903"/>
      <c r="AJ84" s="885"/>
      <c r="AK84" s="885"/>
      <c r="AL84" s="903">
        <f>'KH vốn gộp'!H215</f>
        <v>611.75099999999998</v>
      </c>
      <c r="AM84" s="904"/>
      <c r="AN84" s="904"/>
      <c r="AO84" s="905"/>
      <c r="AP84" s="905"/>
      <c r="AQ84" s="905"/>
      <c r="AR84" s="905"/>
      <c r="AS84" s="905"/>
      <c r="AT84" s="880">
        <f t="shared" si="2"/>
        <v>0.98669516129032253</v>
      </c>
      <c r="AU84" s="893"/>
    </row>
    <row r="85" spans="1:47" s="907" customFormat="1" x14ac:dyDescent="0.25">
      <c r="A85" s="912">
        <v>25</v>
      </c>
      <c r="B85" s="913" t="s">
        <v>377</v>
      </c>
      <c r="C85" s="901"/>
      <c r="D85" s="902"/>
      <c r="E85" s="902"/>
      <c r="F85" s="807"/>
      <c r="G85" s="807"/>
      <c r="H85" s="807"/>
      <c r="I85" s="807"/>
      <c r="J85" s="521"/>
      <c r="K85" s="521"/>
      <c r="L85" s="521"/>
      <c r="M85" s="521"/>
      <c r="N85" s="868"/>
      <c r="O85" s="868"/>
      <c r="P85" s="893"/>
      <c r="Q85" s="893"/>
      <c r="R85" s="521"/>
      <c r="S85" s="868"/>
      <c r="T85" s="893"/>
      <c r="U85" s="893"/>
      <c r="V85" s="868"/>
      <c r="W85" s="868"/>
      <c r="X85" s="857"/>
      <c r="Y85" s="857"/>
      <c r="Z85" s="857"/>
      <c r="AA85" s="858"/>
      <c r="AB85" s="857"/>
      <c r="AC85" s="858"/>
      <c r="AD85" s="857"/>
      <c r="AE85" s="858"/>
      <c r="AF85" s="893"/>
      <c r="AG85" s="903">
        <v>1150</v>
      </c>
      <c r="AH85" s="903"/>
      <c r="AI85" s="903"/>
      <c r="AJ85" s="885"/>
      <c r="AK85" s="885"/>
      <c r="AL85" s="903">
        <f>'KH vốn gộp'!H216</f>
        <v>1127.8069999999998</v>
      </c>
      <c r="AM85" s="904"/>
      <c r="AN85" s="904"/>
      <c r="AO85" s="905"/>
      <c r="AP85" s="905"/>
      <c r="AQ85" s="905"/>
      <c r="AR85" s="905"/>
      <c r="AS85" s="905"/>
      <c r="AT85" s="880">
        <f t="shared" si="2"/>
        <v>0.98070173913043457</v>
      </c>
      <c r="AU85" s="893"/>
    </row>
    <row r="86" spans="1:47" s="907" customFormat="1" x14ac:dyDescent="0.25">
      <c r="A86" s="912" t="s">
        <v>156</v>
      </c>
      <c r="B86" s="901" t="s">
        <v>752</v>
      </c>
      <c r="C86" s="901" t="s">
        <v>766</v>
      </c>
      <c r="D86" s="901"/>
      <c r="E86" s="902"/>
      <c r="F86" s="807"/>
      <c r="G86" s="807"/>
      <c r="H86" s="807"/>
      <c r="I86" s="807"/>
      <c r="J86" s="521"/>
      <c r="K86" s="521"/>
      <c r="L86" s="521"/>
      <c r="M86" s="521"/>
      <c r="N86" s="868"/>
      <c r="O86" s="868"/>
      <c r="P86" s="893"/>
      <c r="Q86" s="893"/>
      <c r="R86" s="521"/>
      <c r="S86" s="868"/>
      <c r="T86" s="893"/>
      <c r="U86" s="893"/>
      <c r="V86" s="868"/>
      <c r="W86" s="868"/>
      <c r="X86" s="857"/>
      <c r="Y86" s="857" t="str">
        <f t="shared" ref="Y86:Y229" si="42">IF(X86="","",AL86)</f>
        <v/>
      </c>
      <c r="Z86" s="857"/>
      <c r="AA86" s="858" t="str">
        <f t="shared" ref="AA86:AA229" si="43">IF(Z86="","",AL86)</f>
        <v/>
      </c>
      <c r="AB86" s="857">
        <f>AG86</f>
        <v>0</v>
      </c>
      <c r="AC86" s="858">
        <f t="shared" ref="AC86:AC229" si="44">IF(AB86="","",AL86)</f>
        <v>0</v>
      </c>
      <c r="AD86" s="857"/>
      <c r="AE86" s="858" t="str">
        <f t="shared" ref="AE86:AE229" si="45">IF(AD86="","",AL86)</f>
        <v/>
      </c>
      <c r="AF86" s="893"/>
      <c r="AG86" s="903"/>
      <c r="AH86" s="903"/>
      <c r="AI86" s="903"/>
      <c r="AJ86" s="885"/>
      <c r="AK86" s="885"/>
      <c r="AL86" s="903"/>
      <c r="AM86" s="904"/>
      <c r="AN86" s="904"/>
      <c r="AO86" s="905">
        <v>0.25</v>
      </c>
      <c r="AP86" s="905"/>
      <c r="AQ86" s="905"/>
      <c r="AR86" s="905"/>
      <c r="AS86" s="905"/>
      <c r="AT86" s="880"/>
      <c r="AU86" s="906"/>
    </row>
    <row r="87" spans="1:47" s="942" customFormat="1" x14ac:dyDescent="0.25">
      <c r="A87" s="934" t="s">
        <v>156</v>
      </c>
      <c r="B87" s="909" t="s">
        <v>753</v>
      </c>
      <c r="C87" s="909" t="s">
        <v>767</v>
      </c>
      <c r="D87" s="909"/>
      <c r="E87" s="935"/>
      <c r="F87" s="936"/>
      <c r="G87" s="936"/>
      <c r="H87" s="936"/>
      <c r="I87" s="936"/>
      <c r="J87" s="876"/>
      <c r="K87" s="876"/>
      <c r="L87" s="876"/>
      <c r="M87" s="876"/>
      <c r="N87" s="876"/>
      <c r="O87" s="876"/>
      <c r="P87" s="937"/>
      <c r="Q87" s="937"/>
      <c r="R87" s="876"/>
      <c r="S87" s="876"/>
      <c r="T87" s="937"/>
      <c r="U87" s="937"/>
      <c r="V87" s="876"/>
      <c r="W87" s="876"/>
      <c r="X87" s="877"/>
      <c r="Y87" s="877" t="str">
        <f t="shared" si="42"/>
        <v/>
      </c>
      <c r="Z87" s="877"/>
      <c r="AA87" s="877" t="str">
        <f t="shared" si="43"/>
        <v/>
      </c>
      <c r="AB87" s="877"/>
      <c r="AC87" s="877" t="str">
        <f t="shared" si="44"/>
        <v/>
      </c>
      <c r="AD87" s="877">
        <f>AG87</f>
        <v>11655.171999999999</v>
      </c>
      <c r="AE87" s="877">
        <f t="shared" si="45"/>
        <v>7641.0150000000003</v>
      </c>
      <c r="AF87" s="937"/>
      <c r="AG87" s="938">
        <f t="shared" ref="AG87:AL87" si="46">SUM(AG88:AG100)</f>
        <v>11655.171999999999</v>
      </c>
      <c r="AH87" s="938">
        <f t="shared" si="46"/>
        <v>0</v>
      </c>
      <c r="AI87" s="938">
        <f t="shared" si="46"/>
        <v>0</v>
      </c>
      <c r="AJ87" s="938">
        <f t="shared" si="46"/>
        <v>0</v>
      </c>
      <c r="AK87" s="938">
        <f t="shared" si="46"/>
        <v>0</v>
      </c>
      <c r="AL87" s="938">
        <f t="shared" si="46"/>
        <v>7641.0150000000003</v>
      </c>
      <c r="AM87" s="939"/>
      <c r="AN87" s="939"/>
      <c r="AO87" s="940">
        <v>0</v>
      </c>
      <c r="AP87" s="940"/>
      <c r="AQ87" s="940"/>
      <c r="AR87" s="940"/>
      <c r="AS87" s="940"/>
      <c r="AT87" s="871">
        <f t="shared" si="2"/>
        <v>0.65559006765408534</v>
      </c>
      <c r="AU87" s="941"/>
    </row>
    <row r="88" spans="1:47" s="907" customFormat="1" x14ac:dyDescent="0.25">
      <c r="A88" s="912">
        <v>1</v>
      </c>
      <c r="B88" s="913" t="s">
        <v>275</v>
      </c>
      <c r="C88" s="901"/>
      <c r="D88" s="901"/>
      <c r="E88" s="902"/>
      <c r="F88" s="807"/>
      <c r="G88" s="807"/>
      <c r="H88" s="807"/>
      <c r="I88" s="807"/>
      <c r="J88" s="521"/>
      <c r="K88" s="521"/>
      <c r="L88" s="521"/>
      <c r="M88" s="521"/>
      <c r="N88" s="868"/>
      <c r="O88" s="868"/>
      <c r="P88" s="893"/>
      <c r="Q88" s="893"/>
      <c r="R88" s="521"/>
      <c r="S88" s="868"/>
      <c r="T88" s="893"/>
      <c r="U88" s="893"/>
      <c r="V88" s="868"/>
      <c r="W88" s="868"/>
      <c r="X88" s="857"/>
      <c r="Y88" s="857"/>
      <c r="Z88" s="857"/>
      <c r="AA88" s="858"/>
      <c r="AB88" s="857"/>
      <c r="AC88" s="858"/>
      <c r="AD88" s="857"/>
      <c r="AE88" s="858"/>
      <c r="AF88" s="893"/>
      <c r="AG88" s="903">
        <v>1100</v>
      </c>
      <c r="AH88" s="903"/>
      <c r="AI88" s="903"/>
      <c r="AJ88" s="885"/>
      <c r="AK88" s="885"/>
      <c r="AL88" s="903">
        <f>'KH vốn gộp'!H154</f>
        <v>1061.319</v>
      </c>
      <c r="AM88" s="904"/>
      <c r="AN88" s="904"/>
      <c r="AO88" s="905"/>
      <c r="AP88" s="905"/>
      <c r="AQ88" s="905"/>
      <c r="AR88" s="905"/>
      <c r="AS88" s="905"/>
      <c r="AT88" s="880">
        <f t="shared" si="2"/>
        <v>0.9648354545454545</v>
      </c>
      <c r="AU88" s="906"/>
    </row>
    <row r="89" spans="1:47" s="907" customFormat="1" x14ac:dyDescent="0.25">
      <c r="A89" s="912">
        <v>2</v>
      </c>
      <c r="B89" s="913" t="s">
        <v>276</v>
      </c>
      <c r="C89" s="901"/>
      <c r="D89" s="901"/>
      <c r="E89" s="902"/>
      <c r="F89" s="807"/>
      <c r="G89" s="807"/>
      <c r="H89" s="807"/>
      <c r="I89" s="807"/>
      <c r="J89" s="521"/>
      <c r="K89" s="521"/>
      <c r="L89" s="521"/>
      <c r="M89" s="521"/>
      <c r="N89" s="868"/>
      <c r="O89" s="868"/>
      <c r="P89" s="893"/>
      <c r="Q89" s="893"/>
      <c r="R89" s="521"/>
      <c r="S89" s="868"/>
      <c r="T89" s="893"/>
      <c r="U89" s="893"/>
      <c r="V89" s="868"/>
      <c r="W89" s="868"/>
      <c r="X89" s="857"/>
      <c r="Y89" s="857"/>
      <c r="Z89" s="857"/>
      <c r="AA89" s="858"/>
      <c r="AB89" s="857"/>
      <c r="AC89" s="858"/>
      <c r="AD89" s="857"/>
      <c r="AE89" s="858"/>
      <c r="AF89" s="893"/>
      <c r="AG89" s="903">
        <v>600</v>
      </c>
      <c r="AH89" s="903"/>
      <c r="AI89" s="903"/>
      <c r="AJ89" s="885"/>
      <c r="AK89" s="885"/>
      <c r="AL89" s="903">
        <f>'KH vốn gộp'!H155</f>
        <v>0</v>
      </c>
      <c r="AM89" s="904"/>
      <c r="AN89" s="904"/>
      <c r="AO89" s="905"/>
      <c r="AP89" s="905"/>
      <c r="AQ89" s="905"/>
      <c r="AR89" s="905"/>
      <c r="AS89" s="905"/>
      <c r="AT89" s="880">
        <f t="shared" si="2"/>
        <v>0</v>
      </c>
      <c r="AU89" s="906"/>
    </row>
    <row r="90" spans="1:47" s="907" customFormat="1" x14ac:dyDescent="0.25">
      <c r="A90" s="912">
        <v>3</v>
      </c>
      <c r="B90" s="913" t="s">
        <v>277</v>
      </c>
      <c r="C90" s="901"/>
      <c r="D90" s="901"/>
      <c r="E90" s="902"/>
      <c r="F90" s="807"/>
      <c r="G90" s="807"/>
      <c r="H90" s="807"/>
      <c r="I90" s="807"/>
      <c r="J90" s="521"/>
      <c r="K90" s="521"/>
      <c r="L90" s="521"/>
      <c r="M90" s="521"/>
      <c r="N90" s="868"/>
      <c r="O90" s="868"/>
      <c r="P90" s="893"/>
      <c r="Q90" s="893"/>
      <c r="R90" s="521"/>
      <c r="S90" s="868"/>
      <c r="T90" s="893"/>
      <c r="U90" s="893"/>
      <c r="V90" s="868"/>
      <c r="W90" s="868"/>
      <c r="X90" s="857"/>
      <c r="Y90" s="857"/>
      <c r="Z90" s="857"/>
      <c r="AA90" s="858"/>
      <c r="AB90" s="857"/>
      <c r="AC90" s="858"/>
      <c r="AD90" s="857"/>
      <c r="AE90" s="858"/>
      <c r="AF90" s="893"/>
      <c r="AG90" s="903">
        <v>200</v>
      </c>
      <c r="AH90" s="903"/>
      <c r="AI90" s="903"/>
      <c r="AJ90" s="885"/>
      <c r="AK90" s="885"/>
      <c r="AL90" s="903">
        <f>'KH vốn gộp'!H156</f>
        <v>193.249</v>
      </c>
      <c r="AM90" s="904"/>
      <c r="AN90" s="904"/>
      <c r="AO90" s="905"/>
      <c r="AP90" s="905"/>
      <c r="AQ90" s="905"/>
      <c r="AR90" s="905"/>
      <c r="AS90" s="905"/>
      <c r="AT90" s="880">
        <f t="shared" si="2"/>
        <v>0.96624500000000002</v>
      </c>
      <c r="AU90" s="906"/>
    </row>
    <row r="91" spans="1:47" s="907" customFormat="1" x14ac:dyDescent="0.25">
      <c r="A91" s="912">
        <v>4</v>
      </c>
      <c r="B91" s="913" t="s">
        <v>278</v>
      </c>
      <c r="C91" s="901"/>
      <c r="D91" s="901"/>
      <c r="E91" s="902"/>
      <c r="F91" s="807"/>
      <c r="G91" s="807"/>
      <c r="H91" s="807"/>
      <c r="I91" s="807"/>
      <c r="J91" s="521"/>
      <c r="K91" s="521"/>
      <c r="L91" s="521"/>
      <c r="M91" s="521"/>
      <c r="N91" s="868"/>
      <c r="O91" s="868"/>
      <c r="P91" s="893"/>
      <c r="Q91" s="893"/>
      <c r="R91" s="521"/>
      <c r="S91" s="868"/>
      <c r="T91" s="893"/>
      <c r="U91" s="893"/>
      <c r="V91" s="868"/>
      <c r="W91" s="868"/>
      <c r="X91" s="857"/>
      <c r="Y91" s="857"/>
      <c r="Z91" s="857"/>
      <c r="AA91" s="858"/>
      <c r="AB91" s="857"/>
      <c r="AC91" s="858"/>
      <c r="AD91" s="857"/>
      <c r="AE91" s="858"/>
      <c r="AF91" s="893"/>
      <c r="AG91" s="903">
        <v>170</v>
      </c>
      <c r="AH91" s="903"/>
      <c r="AI91" s="903"/>
      <c r="AJ91" s="885"/>
      <c r="AK91" s="885"/>
      <c r="AL91" s="903">
        <f>'KH vốn gộp'!H157</f>
        <v>164.30699999999999</v>
      </c>
      <c r="AM91" s="904"/>
      <c r="AN91" s="904"/>
      <c r="AO91" s="905"/>
      <c r="AP91" s="905"/>
      <c r="AQ91" s="905"/>
      <c r="AR91" s="905"/>
      <c r="AS91" s="905"/>
      <c r="AT91" s="880">
        <f t="shared" si="2"/>
        <v>0.96651176470588229</v>
      </c>
      <c r="AU91" s="906"/>
    </row>
    <row r="92" spans="1:47" s="907" customFormat="1" x14ac:dyDescent="0.25">
      <c r="A92" s="912">
        <v>5</v>
      </c>
      <c r="B92" s="913" t="s">
        <v>256</v>
      </c>
      <c r="C92" s="901"/>
      <c r="D92" s="901"/>
      <c r="E92" s="902"/>
      <c r="F92" s="807"/>
      <c r="G92" s="807"/>
      <c r="H92" s="807"/>
      <c r="I92" s="807"/>
      <c r="J92" s="521"/>
      <c r="K92" s="521"/>
      <c r="L92" s="521"/>
      <c r="M92" s="521"/>
      <c r="N92" s="868"/>
      <c r="O92" s="868"/>
      <c r="P92" s="893"/>
      <c r="Q92" s="893"/>
      <c r="R92" s="521"/>
      <c r="S92" s="868"/>
      <c r="T92" s="893"/>
      <c r="U92" s="893"/>
      <c r="V92" s="868"/>
      <c r="W92" s="868"/>
      <c r="X92" s="857"/>
      <c r="Y92" s="857"/>
      <c r="Z92" s="857"/>
      <c r="AA92" s="858"/>
      <c r="AB92" s="857"/>
      <c r="AC92" s="858"/>
      <c r="AD92" s="857"/>
      <c r="AE92" s="858"/>
      <c r="AF92" s="893"/>
      <c r="AG92" s="903">
        <f>1200+374.372</f>
        <v>1574.3720000000001</v>
      </c>
      <c r="AH92" s="903"/>
      <c r="AI92" s="903"/>
      <c r="AJ92" s="885"/>
      <c r="AK92" s="885"/>
      <c r="AL92" s="903">
        <f>'KH vốn gộp'!H158</f>
        <v>690.07399999999996</v>
      </c>
      <c r="AM92" s="904"/>
      <c r="AN92" s="904"/>
      <c r="AO92" s="905"/>
      <c r="AP92" s="905"/>
      <c r="AQ92" s="905"/>
      <c r="AR92" s="905"/>
      <c r="AS92" s="905"/>
      <c r="AT92" s="880">
        <f t="shared" si="2"/>
        <v>0.43831699242618638</v>
      </c>
      <c r="AU92" s="906"/>
    </row>
    <row r="93" spans="1:47" s="907" customFormat="1" x14ac:dyDescent="0.25">
      <c r="A93" s="912">
        <v>6</v>
      </c>
      <c r="B93" s="913" t="s">
        <v>286</v>
      </c>
      <c r="C93" s="901"/>
      <c r="D93" s="901"/>
      <c r="E93" s="902"/>
      <c r="F93" s="807"/>
      <c r="G93" s="807"/>
      <c r="H93" s="807"/>
      <c r="I93" s="807"/>
      <c r="J93" s="521"/>
      <c r="K93" s="521"/>
      <c r="L93" s="521"/>
      <c r="M93" s="521"/>
      <c r="N93" s="868"/>
      <c r="O93" s="868"/>
      <c r="P93" s="893"/>
      <c r="Q93" s="893"/>
      <c r="R93" s="521"/>
      <c r="S93" s="868"/>
      <c r="T93" s="893"/>
      <c r="U93" s="893"/>
      <c r="V93" s="868"/>
      <c r="W93" s="868"/>
      <c r="X93" s="857"/>
      <c r="Y93" s="857"/>
      <c r="Z93" s="857"/>
      <c r="AA93" s="858"/>
      <c r="AB93" s="857"/>
      <c r="AC93" s="858"/>
      <c r="AD93" s="857"/>
      <c r="AE93" s="858"/>
      <c r="AF93" s="893"/>
      <c r="AG93" s="903">
        <v>2000</v>
      </c>
      <c r="AH93" s="903"/>
      <c r="AI93" s="903"/>
      <c r="AJ93" s="885"/>
      <c r="AK93" s="885"/>
      <c r="AL93" s="903">
        <f>'KH vốn gộp'!H159</f>
        <v>933.07</v>
      </c>
      <c r="AM93" s="904"/>
      <c r="AN93" s="904"/>
      <c r="AO93" s="905"/>
      <c r="AP93" s="905"/>
      <c r="AQ93" s="905"/>
      <c r="AR93" s="905"/>
      <c r="AS93" s="905"/>
      <c r="AT93" s="880">
        <f t="shared" si="2"/>
        <v>0.46653500000000003</v>
      </c>
      <c r="AU93" s="906"/>
    </row>
    <row r="94" spans="1:47" s="907" customFormat="1" x14ac:dyDescent="0.25">
      <c r="A94" s="912">
        <v>7</v>
      </c>
      <c r="B94" s="913" t="s">
        <v>305</v>
      </c>
      <c r="C94" s="901"/>
      <c r="D94" s="901"/>
      <c r="E94" s="902"/>
      <c r="F94" s="807"/>
      <c r="G94" s="807"/>
      <c r="H94" s="807"/>
      <c r="I94" s="807"/>
      <c r="J94" s="521"/>
      <c r="K94" s="521"/>
      <c r="L94" s="521"/>
      <c r="M94" s="521"/>
      <c r="N94" s="868"/>
      <c r="O94" s="868"/>
      <c r="P94" s="893"/>
      <c r="Q94" s="893"/>
      <c r="R94" s="521"/>
      <c r="S94" s="868"/>
      <c r="T94" s="893"/>
      <c r="U94" s="893"/>
      <c r="V94" s="868"/>
      <c r="W94" s="868"/>
      <c r="X94" s="857"/>
      <c r="Y94" s="857"/>
      <c r="Z94" s="857"/>
      <c r="AA94" s="858"/>
      <c r="AB94" s="857"/>
      <c r="AC94" s="858"/>
      <c r="AD94" s="857"/>
      <c r="AE94" s="858"/>
      <c r="AF94" s="893"/>
      <c r="AG94" s="903">
        <v>300</v>
      </c>
      <c r="AH94" s="903"/>
      <c r="AI94" s="903"/>
      <c r="AJ94" s="885"/>
      <c r="AK94" s="885"/>
      <c r="AL94" s="903">
        <f>'KH vốn gộp'!H160</f>
        <v>0</v>
      </c>
      <c r="AM94" s="904"/>
      <c r="AN94" s="904"/>
      <c r="AO94" s="905"/>
      <c r="AP94" s="905"/>
      <c r="AQ94" s="905"/>
      <c r="AR94" s="905"/>
      <c r="AS94" s="905"/>
      <c r="AT94" s="880">
        <f t="shared" si="2"/>
        <v>0</v>
      </c>
      <c r="AU94" s="906"/>
    </row>
    <row r="95" spans="1:47" s="907" customFormat="1" x14ac:dyDescent="0.25">
      <c r="A95" s="912">
        <v>8</v>
      </c>
      <c r="B95" s="913" t="s">
        <v>273</v>
      </c>
      <c r="C95" s="901"/>
      <c r="D95" s="901"/>
      <c r="E95" s="902"/>
      <c r="F95" s="807"/>
      <c r="G95" s="807"/>
      <c r="H95" s="807"/>
      <c r="I95" s="807"/>
      <c r="J95" s="521"/>
      <c r="K95" s="521"/>
      <c r="L95" s="521"/>
      <c r="M95" s="521"/>
      <c r="N95" s="868"/>
      <c r="O95" s="868"/>
      <c r="P95" s="893"/>
      <c r="Q95" s="893"/>
      <c r="R95" s="521"/>
      <c r="S95" s="868"/>
      <c r="T95" s="893"/>
      <c r="U95" s="893"/>
      <c r="V95" s="868"/>
      <c r="W95" s="868"/>
      <c r="X95" s="857"/>
      <c r="Y95" s="857"/>
      <c r="Z95" s="857"/>
      <c r="AA95" s="858"/>
      <c r="AB95" s="857"/>
      <c r="AC95" s="858"/>
      <c r="AD95" s="857"/>
      <c r="AE95" s="858"/>
      <c r="AF95" s="893"/>
      <c r="AG95" s="903">
        <v>600</v>
      </c>
      <c r="AH95" s="903"/>
      <c r="AI95" s="903"/>
      <c r="AJ95" s="885"/>
      <c r="AK95" s="885"/>
      <c r="AL95" s="903">
        <f>'KH vốn gộp'!H161</f>
        <v>0</v>
      </c>
      <c r="AM95" s="904"/>
      <c r="AN95" s="904"/>
      <c r="AO95" s="905"/>
      <c r="AP95" s="905"/>
      <c r="AQ95" s="905"/>
      <c r="AR95" s="905"/>
      <c r="AS95" s="905"/>
      <c r="AT95" s="880">
        <f t="shared" si="2"/>
        <v>0</v>
      </c>
      <c r="AU95" s="906"/>
    </row>
    <row r="96" spans="1:47" s="907" customFormat="1" x14ac:dyDescent="0.25">
      <c r="A96" s="912">
        <v>9</v>
      </c>
      <c r="B96" s="913" t="s">
        <v>264</v>
      </c>
      <c r="C96" s="901"/>
      <c r="D96" s="901"/>
      <c r="E96" s="902"/>
      <c r="F96" s="807"/>
      <c r="G96" s="807"/>
      <c r="H96" s="807"/>
      <c r="I96" s="807"/>
      <c r="J96" s="521"/>
      <c r="K96" s="521"/>
      <c r="L96" s="521"/>
      <c r="M96" s="521"/>
      <c r="N96" s="868"/>
      <c r="O96" s="868"/>
      <c r="P96" s="893"/>
      <c r="Q96" s="893"/>
      <c r="R96" s="521"/>
      <c r="S96" s="868"/>
      <c r="T96" s="893"/>
      <c r="U96" s="893"/>
      <c r="V96" s="868"/>
      <c r="W96" s="868"/>
      <c r="X96" s="857"/>
      <c r="Y96" s="857"/>
      <c r="Z96" s="857"/>
      <c r="AA96" s="858"/>
      <c r="AB96" s="857"/>
      <c r="AC96" s="858"/>
      <c r="AD96" s="857"/>
      <c r="AE96" s="858"/>
      <c r="AF96" s="893"/>
      <c r="AG96" s="903">
        <v>743</v>
      </c>
      <c r="AH96" s="903"/>
      <c r="AI96" s="903"/>
      <c r="AJ96" s="885"/>
      <c r="AK96" s="885"/>
      <c r="AL96" s="903">
        <f>'KH vốn gộp'!H162</f>
        <v>681.82799999999997</v>
      </c>
      <c r="AM96" s="904"/>
      <c r="AN96" s="904"/>
      <c r="AO96" s="905"/>
      <c r="AP96" s="905"/>
      <c r="AQ96" s="905"/>
      <c r="AR96" s="905"/>
      <c r="AS96" s="905"/>
      <c r="AT96" s="880">
        <f t="shared" si="2"/>
        <v>0.91766890982503357</v>
      </c>
      <c r="AU96" s="906"/>
    </row>
    <row r="97" spans="1:47" s="907" customFormat="1" x14ac:dyDescent="0.25">
      <c r="A97" s="912">
        <v>10</v>
      </c>
      <c r="B97" s="913" t="s">
        <v>283</v>
      </c>
      <c r="C97" s="901"/>
      <c r="D97" s="901"/>
      <c r="E97" s="902"/>
      <c r="F97" s="807"/>
      <c r="G97" s="807"/>
      <c r="H97" s="807"/>
      <c r="I97" s="807"/>
      <c r="J97" s="521"/>
      <c r="K97" s="521"/>
      <c r="L97" s="521"/>
      <c r="M97" s="521"/>
      <c r="N97" s="868"/>
      <c r="O97" s="868"/>
      <c r="P97" s="893"/>
      <c r="Q97" s="893"/>
      <c r="R97" s="521"/>
      <c r="S97" s="868"/>
      <c r="T97" s="893"/>
      <c r="U97" s="893"/>
      <c r="V97" s="868"/>
      <c r="W97" s="868"/>
      <c r="X97" s="857"/>
      <c r="Y97" s="857"/>
      <c r="Z97" s="857"/>
      <c r="AA97" s="858"/>
      <c r="AB97" s="857"/>
      <c r="AC97" s="858"/>
      <c r="AD97" s="857"/>
      <c r="AE97" s="858"/>
      <c r="AF97" s="893"/>
      <c r="AG97" s="903">
        <v>250</v>
      </c>
      <c r="AH97" s="903"/>
      <c r="AI97" s="903"/>
      <c r="AJ97" s="885"/>
      <c r="AK97" s="885"/>
      <c r="AL97" s="903">
        <f>'KH vốn gộp'!H163</f>
        <v>231.827</v>
      </c>
      <c r="AM97" s="904"/>
      <c r="AN97" s="904"/>
      <c r="AO97" s="905"/>
      <c r="AP97" s="905"/>
      <c r="AQ97" s="905"/>
      <c r="AR97" s="905"/>
      <c r="AS97" s="905"/>
      <c r="AT97" s="880">
        <f t="shared" si="2"/>
        <v>0.92730800000000002</v>
      </c>
      <c r="AU97" s="906"/>
    </row>
    <row r="98" spans="1:47" s="907" customFormat="1" x14ac:dyDescent="0.25">
      <c r="A98" s="912">
        <v>11</v>
      </c>
      <c r="B98" s="913" t="s">
        <v>395</v>
      </c>
      <c r="C98" s="901"/>
      <c r="D98" s="902"/>
      <c r="E98" s="902"/>
      <c r="F98" s="807"/>
      <c r="G98" s="807"/>
      <c r="H98" s="807"/>
      <c r="I98" s="807"/>
      <c r="J98" s="521"/>
      <c r="K98" s="521"/>
      <c r="L98" s="521"/>
      <c r="M98" s="521"/>
      <c r="N98" s="868"/>
      <c r="O98" s="868"/>
      <c r="P98" s="893"/>
      <c r="Q98" s="893"/>
      <c r="R98" s="521"/>
      <c r="S98" s="868"/>
      <c r="T98" s="893"/>
      <c r="U98" s="893"/>
      <c r="V98" s="868"/>
      <c r="W98" s="868"/>
      <c r="X98" s="857"/>
      <c r="Y98" s="857"/>
      <c r="Z98" s="857"/>
      <c r="AA98" s="858"/>
      <c r="AB98" s="857"/>
      <c r="AC98" s="858"/>
      <c r="AD98" s="857"/>
      <c r="AE98" s="858"/>
      <c r="AF98" s="893"/>
      <c r="AG98" s="903">
        <v>1072</v>
      </c>
      <c r="AH98" s="903"/>
      <c r="AI98" s="903"/>
      <c r="AJ98" s="885"/>
      <c r="AK98" s="885"/>
      <c r="AL98" s="903">
        <f>'KH vốn gộp'!H153</f>
        <v>1046.135</v>
      </c>
      <c r="AM98" s="904"/>
      <c r="AN98" s="904"/>
      <c r="AO98" s="905"/>
      <c r="AP98" s="905"/>
      <c r="AQ98" s="905"/>
      <c r="AR98" s="905"/>
      <c r="AS98" s="905"/>
      <c r="AT98" s="880">
        <f t="shared" si="2"/>
        <v>0.97587220149253728</v>
      </c>
      <c r="AU98" s="893"/>
    </row>
    <row r="99" spans="1:47" s="907" customFormat="1" x14ac:dyDescent="0.25">
      <c r="A99" s="912">
        <v>12</v>
      </c>
      <c r="B99" s="913" t="s">
        <v>768</v>
      </c>
      <c r="C99" s="901"/>
      <c r="D99" s="902"/>
      <c r="E99" s="902"/>
      <c r="F99" s="807"/>
      <c r="G99" s="807"/>
      <c r="H99" s="807"/>
      <c r="I99" s="807"/>
      <c r="J99" s="521"/>
      <c r="K99" s="521"/>
      <c r="L99" s="521"/>
      <c r="M99" s="521"/>
      <c r="N99" s="868"/>
      <c r="O99" s="868"/>
      <c r="P99" s="893"/>
      <c r="Q99" s="893"/>
      <c r="R99" s="521"/>
      <c r="S99" s="868"/>
      <c r="T99" s="893"/>
      <c r="U99" s="893"/>
      <c r="V99" s="868"/>
      <c r="W99" s="868"/>
      <c r="X99" s="857"/>
      <c r="Y99" s="857"/>
      <c r="Z99" s="857"/>
      <c r="AA99" s="858"/>
      <c r="AB99" s="857"/>
      <c r="AC99" s="858"/>
      <c r="AD99" s="857"/>
      <c r="AE99" s="858"/>
      <c r="AF99" s="893"/>
      <c r="AG99" s="903">
        <v>421</v>
      </c>
      <c r="AH99" s="903"/>
      <c r="AI99" s="903"/>
      <c r="AJ99" s="885"/>
      <c r="AK99" s="885"/>
      <c r="AL99" s="903">
        <f>'KH vốn gộp'!H251</f>
        <v>326.24099999999999</v>
      </c>
      <c r="AM99" s="904"/>
      <c r="AN99" s="904"/>
      <c r="AO99" s="905"/>
      <c r="AP99" s="905"/>
      <c r="AQ99" s="905"/>
      <c r="AR99" s="905"/>
      <c r="AS99" s="905"/>
      <c r="AT99" s="880">
        <f t="shared" si="2"/>
        <v>0.77491923990498812</v>
      </c>
      <c r="AU99" s="893"/>
    </row>
    <row r="100" spans="1:47" s="907" customFormat="1" x14ac:dyDescent="0.25">
      <c r="A100" s="912">
        <v>13</v>
      </c>
      <c r="B100" s="913" t="s">
        <v>387</v>
      </c>
      <c r="C100" s="901"/>
      <c r="D100" s="902"/>
      <c r="E100" s="902"/>
      <c r="F100" s="807"/>
      <c r="G100" s="807"/>
      <c r="H100" s="807"/>
      <c r="I100" s="807"/>
      <c r="J100" s="521"/>
      <c r="K100" s="521"/>
      <c r="L100" s="521"/>
      <c r="M100" s="521"/>
      <c r="N100" s="868"/>
      <c r="O100" s="868"/>
      <c r="P100" s="893"/>
      <c r="Q100" s="893"/>
      <c r="R100" s="521"/>
      <c r="S100" s="868"/>
      <c r="T100" s="893"/>
      <c r="U100" s="893"/>
      <c r="V100" s="868"/>
      <c r="W100" s="868"/>
      <c r="X100" s="857"/>
      <c r="Y100" s="857"/>
      <c r="Z100" s="857"/>
      <c r="AA100" s="858"/>
      <c r="AB100" s="857"/>
      <c r="AC100" s="858"/>
      <c r="AD100" s="857"/>
      <c r="AE100" s="858"/>
      <c r="AF100" s="893"/>
      <c r="AG100" s="903">
        <v>2624.8</v>
      </c>
      <c r="AH100" s="903"/>
      <c r="AI100" s="903"/>
      <c r="AJ100" s="885"/>
      <c r="AK100" s="885"/>
      <c r="AL100" s="903">
        <f>'KH vốn gộp'!H252</f>
        <v>2312.9650000000001</v>
      </c>
      <c r="AM100" s="904"/>
      <c r="AN100" s="904"/>
      <c r="AO100" s="905"/>
      <c r="AP100" s="905"/>
      <c r="AQ100" s="905"/>
      <c r="AR100" s="905"/>
      <c r="AS100" s="905"/>
      <c r="AT100" s="880">
        <f t="shared" si="2"/>
        <v>0.881196662602865</v>
      </c>
      <c r="AU100" s="893"/>
    </row>
    <row r="101" spans="1:47" s="907" customFormat="1" ht="14.25" x14ac:dyDescent="0.25">
      <c r="A101" s="963" t="s">
        <v>9</v>
      </c>
      <c r="B101" s="851" t="s">
        <v>409</v>
      </c>
      <c r="C101" s="851"/>
      <c r="D101" s="851"/>
      <c r="E101" s="964"/>
      <c r="F101" s="805"/>
      <c r="G101" s="805"/>
      <c r="H101" s="805"/>
      <c r="I101" s="805"/>
      <c r="J101" s="868"/>
      <c r="K101" s="868"/>
      <c r="L101" s="868"/>
      <c r="M101" s="868"/>
      <c r="N101" s="868"/>
      <c r="O101" s="868"/>
      <c r="P101" s="868"/>
      <c r="Q101" s="868"/>
      <c r="R101" s="868"/>
      <c r="S101" s="868"/>
      <c r="T101" s="868"/>
      <c r="U101" s="868"/>
      <c r="V101" s="868"/>
      <c r="W101" s="868"/>
      <c r="X101" s="857"/>
      <c r="Y101" s="857" t="str">
        <f t="shared" si="42"/>
        <v/>
      </c>
      <c r="Z101" s="857"/>
      <c r="AA101" s="857" t="str">
        <f t="shared" si="43"/>
        <v/>
      </c>
      <c r="AB101" s="857"/>
      <c r="AC101" s="857" t="str">
        <f t="shared" si="44"/>
        <v/>
      </c>
      <c r="AD101" s="857"/>
      <c r="AE101" s="857" t="str">
        <f t="shared" si="45"/>
        <v/>
      </c>
      <c r="AF101" s="868"/>
      <c r="AG101" s="869">
        <f t="shared" ref="AG101:AL101" si="47">+AG102+AG142</f>
        <v>26869.000000000007</v>
      </c>
      <c r="AH101" s="869">
        <f t="shared" si="47"/>
        <v>0</v>
      </c>
      <c r="AI101" s="869">
        <f t="shared" si="47"/>
        <v>0</v>
      </c>
      <c r="AJ101" s="869">
        <f t="shared" si="47"/>
        <v>0</v>
      </c>
      <c r="AK101" s="869">
        <f t="shared" si="47"/>
        <v>0</v>
      </c>
      <c r="AL101" s="869">
        <f t="shared" si="47"/>
        <v>11820.509</v>
      </c>
      <c r="AM101" s="965"/>
      <c r="AN101" s="965"/>
      <c r="AO101" s="870"/>
      <c r="AP101" s="870"/>
      <c r="AQ101" s="870"/>
      <c r="AR101" s="870"/>
      <c r="AS101" s="870"/>
      <c r="AT101" s="871">
        <f t="shared" si="2"/>
        <v>0.43993111020134718</v>
      </c>
      <c r="AU101" s="965"/>
    </row>
    <row r="102" spans="1:47" s="907" customFormat="1" ht="14.25" x14ac:dyDescent="0.25">
      <c r="A102" s="963" t="s">
        <v>6</v>
      </c>
      <c r="B102" s="851" t="s">
        <v>326</v>
      </c>
      <c r="C102" s="851"/>
      <c r="D102" s="851"/>
      <c r="E102" s="964"/>
      <c r="F102" s="805"/>
      <c r="G102" s="805"/>
      <c r="H102" s="805"/>
      <c r="I102" s="805"/>
      <c r="J102" s="868"/>
      <c r="K102" s="868"/>
      <c r="L102" s="868"/>
      <c r="M102" s="868"/>
      <c r="N102" s="868"/>
      <c r="O102" s="868"/>
      <c r="P102" s="868"/>
      <c r="Q102" s="868"/>
      <c r="R102" s="868"/>
      <c r="S102" s="868"/>
      <c r="T102" s="868"/>
      <c r="U102" s="868"/>
      <c r="V102" s="868"/>
      <c r="W102" s="868"/>
      <c r="X102" s="857"/>
      <c r="Y102" s="857" t="str">
        <f t="shared" si="42"/>
        <v/>
      </c>
      <c r="Z102" s="857"/>
      <c r="AA102" s="857" t="str">
        <f t="shared" si="43"/>
        <v/>
      </c>
      <c r="AB102" s="857"/>
      <c r="AC102" s="857" t="str">
        <f t="shared" si="44"/>
        <v/>
      </c>
      <c r="AD102" s="857"/>
      <c r="AE102" s="857" t="str">
        <f t="shared" si="45"/>
        <v/>
      </c>
      <c r="AF102" s="868"/>
      <c r="AG102" s="869">
        <f>+AG106+AG108</f>
        <v>25669.000000000007</v>
      </c>
      <c r="AH102" s="869">
        <f t="shared" ref="AH102:AL102" si="48">+AH106+AH108</f>
        <v>0</v>
      </c>
      <c r="AI102" s="869">
        <f t="shared" si="48"/>
        <v>0</v>
      </c>
      <c r="AJ102" s="869">
        <f t="shared" si="48"/>
        <v>0</v>
      </c>
      <c r="AK102" s="869">
        <f t="shared" si="48"/>
        <v>0</v>
      </c>
      <c r="AL102" s="869">
        <f t="shared" si="48"/>
        <v>11820.509</v>
      </c>
      <c r="AM102" s="965"/>
      <c r="AN102" s="965"/>
      <c r="AO102" s="870"/>
      <c r="AP102" s="870"/>
      <c r="AQ102" s="870"/>
      <c r="AR102" s="870"/>
      <c r="AS102" s="870"/>
      <c r="AT102" s="871">
        <f t="shared" si="2"/>
        <v>0.46049744828392208</v>
      </c>
      <c r="AU102" s="965"/>
    </row>
    <row r="103" spans="1:47" s="907" customFormat="1" x14ac:dyDescent="0.25">
      <c r="A103" s="892"/>
      <c r="B103" s="882" t="s">
        <v>92</v>
      </c>
      <c r="C103" s="882"/>
      <c r="D103" s="882"/>
      <c r="E103" s="902"/>
      <c r="F103" s="807"/>
      <c r="G103" s="807"/>
      <c r="H103" s="807"/>
      <c r="I103" s="807"/>
      <c r="J103" s="521"/>
      <c r="K103" s="521"/>
      <c r="L103" s="521"/>
      <c r="M103" s="521"/>
      <c r="N103" s="868"/>
      <c r="O103" s="868"/>
      <c r="P103" s="893"/>
      <c r="Q103" s="893"/>
      <c r="R103" s="521"/>
      <c r="S103" s="868"/>
      <c r="T103" s="893"/>
      <c r="U103" s="893"/>
      <c r="V103" s="868"/>
      <c r="W103" s="868"/>
      <c r="X103" s="857"/>
      <c r="Y103" s="857" t="str">
        <f t="shared" si="42"/>
        <v/>
      </c>
      <c r="Z103" s="857"/>
      <c r="AA103" s="858" t="str">
        <f t="shared" si="43"/>
        <v/>
      </c>
      <c r="AB103" s="857"/>
      <c r="AC103" s="858" t="str">
        <f t="shared" si="44"/>
        <v/>
      </c>
      <c r="AD103" s="857"/>
      <c r="AE103" s="858" t="str">
        <f t="shared" si="45"/>
        <v/>
      </c>
      <c r="AF103" s="893"/>
      <c r="AG103" s="894"/>
      <c r="AH103" s="903"/>
      <c r="AI103" s="903"/>
      <c r="AJ103" s="885"/>
      <c r="AK103" s="885"/>
      <c r="AL103" s="869"/>
      <c r="AM103" s="904"/>
      <c r="AN103" s="904"/>
      <c r="AO103" s="905"/>
      <c r="AP103" s="905"/>
      <c r="AQ103" s="905"/>
      <c r="AR103" s="905"/>
      <c r="AS103" s="905"/>
      <c r="AT103" s="880"/>
      <c r="AU103" s="906"/>
    </row>
    <row r="104" spans="1:47" s="907" customFormat="1" x14ac:dyDescent="0.25">
      <c r="A104" s="912" t="s">
        <v>156</v>
      </c>
      <c r="B104" s="901" t="s">
        <v>763</v>
      </c>
      <c r="C104" s="901" t="s">
        <v>764</v>
      </c>
      <c r="D104" s="901"/>
      <c r="E104" s="902"/>
      <c r="F104" s="807"/>
      <c r="G104" s="807"/>
      <c r="H104" s="807"/>
      <c r="I104" s="807"/>
      <c r="J104" s="521"/>
      <c r="K104" s="521"/>
      <c r="L104" s="521"/>
      <c r="M104" s="521"/>
      <c r="N104" s="868"/>
      <c r="O104" s="868"/>
      <c r="P104" s="893"/>
      <c r="Q104" s="893"/>
      <c r="R104" s="521"/>
      <c r="S104" s="868"/>
      <c r="T104" s="893"/>
      <c r="U104" s="893"/>
      <c r="V104" s="868"/>
      <c r="W104" s="868"/>
      <c r="X104" s="857">
        <f>AG104</f>
        <v>0</v>
      </c>
      <c r="Y104" s="857">
        <f t="shared" si="42"/>
        <v>0</v>
      </c>
      <c r="Z104" s="857"/>
      <c r="AA104" s="858" t="str">
        <f t="shared" si="43"/>
        <v/>
      </c>
      <c r="AB104" s="857"/>
      <c r="AC104" s="858" t="str">
        <f t="shared" si="44"/>
        <v/>
      </c>
      <c r="AD104" s="857"/>
      <c r="AE104" s="858" t="str">
        <f t="shared" si="45"/>
        <v/>
      </c>
      <c r="AF104" s="893"/>
      <c r="AG104" s="903"/>
      <c r="AH104" s="903"/>
      <c r="AI104" s="903"/>
      <c r="AJ104" s="885"/>
      <c r="AK104" s="885"/>
      <c r="AL104" s="903"/>
      <c r="AM104" s="904"/>
      <c r="AN104" s="904"/>
      <c r="AO104" s="905">
        <v>0.4</v>
      </c>
      <c r="AP104" s="905"/>
      <c r="AQ104" s="905"/>
      <c r="AR104" s="905"/>
      <c r="AS104" s="905"/>
      <c r="AT104" s="880"/>
      <c r="AU104" s="906"/>
    </row>
    <row r="105" spans="1:47" s="907" customFormat="1" x14ac:dyDescent="0.25">
      <c r="A105" s="912" t="s">
        <v>156</v>
      </c>
      <c r="B105" s="901" t="s">
        <v>750</v>
      </c>
      <c r="C105" s="901" t="s">
        <v>765</v>
      </c>
      <c r="D105" s="901"/>
      <c r="E105" s="902"/>
      <c r="F105" s="807"/>
      <c r="G105" s="807"/>
      <c r="H105" s="807"/>
      <c r="I105" s="807"/>
      <c r="J105" s="521"/>
      <c r="K105" s="521"/>
      <c r="L105" s="521"/>
      <c r="M105" s="521"/>
      <c r="N105" s="868"/>
      <c r="O105" s="868"/>
      <c r="P105" s="893"/>
      <c r="Q105" s="893"/>
      <c r="R105" s="521"/>
      <c r="S105" s="868"/>
      <c r="T105" s="893"/>
      <c r="U105" s="893"/>
      <c r="V105" s="868"/>
      <c r="W105" s="868"/>
      <c r="X105" s="857"/>
      <c r="Y105" s="857" t="str">
        <f t="shared" si="42"/>
        <v/>
      </c>
      <c r="Z105" s="857">
        <f>AG105</f>
        <v>0</v>
      </c>
      <c r="AA105" s="858">
        <f t="shared" si="43"/>
        <v>0</v>
      </c>
      <c r="AB105" s="857"/>
      <c r="AC105" s="858" t="str">
        <f t="shared" si="44"/>
        <v/>
      </c>
      <c r="AD105" s="857"/>
      <c r="AE105" s="858" t="str">
        <f t="shared" si="45"/>
        <v/>
      </c>
      <c r="AF105" s="893"/>
      <c r="AG105" s="903"/>
      <c r="AH105" s="903"/>
      <c r="AI105" s="903"/>
      <c r="AJ105" s="885"/>
      <c r="AK105" s="885"/>
      <c r="AL105" s="903"/>
      <c r="AM105" s="904"/>
      <c r="AN105" s="904"/>
      <c r="AO105" s="905">
        <v>0.25</v>
      </c>
      <c r="AP105" s="905"/>
      <c r="AQ105" s="905"/>
      <c r="AR105" s="905"/>
      <c r="AS105" s="905"/>
      <c r="AT105" s="880"/>
      <c r="AU105" s="906"/>
    </row>
    <row r="106" spans="1:47" s="907" customFormat="1" x14ac:dyDescent="0.25">
      <c r="A106" s="908" t="s">
        <v>156</v>
      </c>
      <c r="B106" s="909" t="s">
        <v>752</v>
      </c>
      <c r="C106" s="909" t="s">
        <v>766</v>
      </c>
      <c r="D106" s="909"/>
      <c r="E106" s="898"/>
      <c r="F106" s="805"/>
      <c r="G106" s="805"/>
      <c r="H106" s="805"/>
      <c r="I106" s="805"/>
      <c r="J106" s="868"/>
      <c r="K106" s="868"/>
      <c r="L106" s="868"/>
      <c r="M106" s="868"/>
      <c r="N106" s="868"/>
      <c r="O106" s="868"/>
      <c r="P106" s="867"/>
      <c r="Q106" s="867"/>
      <c r="R106" s="868"/>
      <c r="S106" s="868"/>
      <c r="T106" s="867"/>
      <c r="U106" s="867"/>
      <c r="V106" s="868"/>
      <c r="W106" s="868"/>
      <c r="X106" s="857"/>
      <c r="Y106" s="857" t="str">
        <f t="shared" si="42"/>
        <v/>
      </c>
      <c r="Z106" s="857"/>
      <c r="AA106" s="857" t="str">
        <f t="shared" si="43"/>
        <v/>
      </c>
      <c r="AB106" s="857">
        <f>AG106</f>
        <v>175</v>
      </c>
      <c r="AC106" s="857">
        <f t="shared" si="44"/>
        <v>163.78899999999999</v>
      </c>
      <c r="AD106" s="857"/>
      <c r="AE106" s="857" t="str">
        <f t="shared" si="45"/>
        <v/>
      </c>
      <c r="AF106" s="867"/>
      <c r="AG106" s="910">
        <f>+AG107</f>
        <v>175</v>
      </c>
      <c r="AH106" s="910">
        <f t="shared" ref="AH106:AL106" si="49">+AH107</f>
        <v>0</v>
      </c>
      <c r="AI106" s="910">
        <f t="shared" si="49"/>
        <v>0</v>
      </c>
      <c r="AJ106" s="910">
        <f t="shared" si="49"/>
        <v>0</v>
      </c>
      <c r="AK106" s="910">
        <f t="shared" si="49"/>
        <v>0</v>
      </c>
      <c r="AL106" s="910">
        <f t="shared" si="49"/>
        <v>163.78899999999999</v>
      </c>
      <c r="AM106" s="915"/>
      <c r="AN106" s="915"/>
      <c r="AO106" s="916">
        <v>0.25</v>
      </c>
      <c r="AP106" s="916"/>
      <c r="AQ106" s="916"/>
      <c r="AR106" s="916"/>
      <c r="AS106" s="916"/>
      <c r="AT106" s="871">
        <f t="shared" si="2"/>
        <v>0.9359371428571428</v>
      </c>
      <c r="AU106" s="843"/>
    </row>
    <row r="107" spans="1:47" s="907" customFormat="1" x14ac:dyDescent="0.25">
      <c r="A107" s="912">
        <v>1</v>
      </c>
      <c r="B107" s="340" t="s">
        <v>192</v>
      </c>
      <c r="C107" s="901"/>
      <c r="D107" s="901"/>
      <c r="E107" s="902"/>
      <c r="F107" s="807"/>
      <c r="G107" s="807"/>
      <c r="H107" s="807"/>
      <c r="I107" s="807"/>
      <c r="J107" s="521"/>
      <c r="K107" s="521"/>
      <c r="L107" s="521"/>
      <c r="M107" s="521"/>
      <c r="N107" s="868"/>
      <c r="O107" s="868"/>
      <c r="P107" s="893"/>
      <c r="Q107" s="893"/>
      <c r="R107" s="521"/>
      <c r="S107" s="868"/>
      <c r="T107" s="893"/>
      <c r="U107" s="893"/>
      <c r="V107" s="868"/>
      <c r="W107" s="868"/>
      <c r="X107" s="857"/>
      <c r="Y107" s="857"/>
      <c r="Z107" s="857"/>
      <c r="AA107" s="858"/>
      <c r="AB107" s="857"/>
      <c r="AC107" s="858"/>
      <c r="AD107" s="857"/>
      <c r="AE107" s="858"/>
      <c r="AF107" s="893"/>
      <c r="AG107" s="903">
        <v>175</v>
      </c>
      <c r="AH107" s="903"/>
      <c r="AI107" s="903"/>
      <c r="AJ107" s="885"/>
      <c r="AK107" s="885"/>
      <c r="AL107" s="903">
        <f>+'KH vốn gộp'!H189</f>
        <v>163.78899999999999</v>
      </c>
      <c r="AM107" s="904"/>
      <c r="AN107" s="904"/>
      <c r="AO107" s="905"/>
      <c r="AP107" s="905"/>
      <c r="AQ107" s="905"/>
      <c r="AR107" s="905"/>
      <c r="AS107" s="905"/>
      <c r="AT107" s="880">
        <f t="shared" si="2"/>
        <v>0.9359371428571428</v>
      </c>
      <c r="AU107" s="906"/>
    </row>
    <row r="108" spans="1:47" s="907" customFormat="1" x14ac:dyDescent="0.25">
      <c r="A108" s="908" t="s">
        <v>156</v>
      </c>
      <c r="B108" s="909" t="s">
        <v>753</v>
      </c>
      <c r="C108" s="909" t="s">
        <v>767</v>
      </c>
      <c r="D108" s="909"/>
      <c r="E108" s="898"/>
      <c r="F108" s="805"/>
      <c r="G108" s="805"/>
      <c r="H108" s="805"/>
      <c r="I108" s="805"/>
      <c r="J108" s="868"/>
      <c r="K108" s="868"/>
      <c r="L108" s="868"/>
      <c r="M108" s="868"/>
      <c r="N108" s="868"/>
      <c r="O108" s="868"/>
      <c r="P108" s="867"/>
      <c r="Q108" s="867"/>
      <c r="R108" s="868"/>
      <c r="S108" s="868"/>
      <c r="T108" s="867"/>
      <c r="U108" s="867"/>
      <c r="V108" s="868"/>
      <c r="W108" s="868"/>
      <c r="X108" s="857"/>
      <c r="Y108" s="857" t="str">
        <f t="shared" si="42"/>
        <v/>
      </c>
      <c r="Z108" s="857"/>
      <c r="AA108" s="857" t="str">
        <f t="shared" si="43"/>
        <v/>
      </c>
      <c r="AB108" s="857"/>
      <c r="AC108" s="857" t="str">
        <f t="shared" si="44"/>
        <v/>
      </c>
      <c r="AD108" s="857">
        <f>AG108</f>
        <v>25494.000000000007</v>
      </c>
      <c r="AE108" s="857">
        <f t="shared" si="45"/>
        <v>11656.72</v>
      </c>
      <c r="AF108" s="867"/>
      <c r="AG108" s="910">
        <f>SUM(AG109:AG141)</f>
        <v>25494.000000000007</v>
      </c>
      <c r="AH108" s="910">
        <f t="shared" ref="AH108:AL108" si="50">SUM(AH109:AH142)</f>
        <v>0</v>
      </c>
      <c r="AI108" s="910">
        <f t="shared" si="50"/>
        <v>0</v>
      </c>
      <c r="AJ108" s="910">
        <f t="shared" si="50"/>
        <v>0</v>
      </c>
      <c r="AK108" s="910">
        <f t="shared" si="50"/>
        <v>0</v>
      </c>
      <c r="AL108" s="910">
        <f t="shared" si="50"/>
        <v>11656.72</v>
      </c>
      <c r="AM108" s="910">
        <f t="shared" ref="AM108:AS108" si="51">SUM(AM109:AM133)</f>
        <v>0</v>
      </c>
      <c r="AN108" s="910">
        <f t="shared" si="51"/>
        <v>0</v>
      </c>
      <c r="AO108" s="910">
        <f t="shared" si="51"/>
        <v>0</v>
      </c>
      <c r="AP108" s="910">
        <f t="shared" si="51"/>
        <v>0</v>
      </c>
      <c r="AQ108" s="910">
        <f t="shared" si="51"/>
        <v>0</v>
      </c>
      <c r="AR108" s="910">
        <f t="shared" si="51"/>
        <v>0</v>
      </c>
      <c r="AS108" s="910">
        <f t="shared" si="51"/>
        <v>0</v>
      </c>
      <c r="AT108" s="871">
        <f t="shared" si="2"/>
        <v>0.45723385894720309</v>
      </c>
      <c r="AU108" s="843"/>
    </row>
    <row r="109" spans="1:47" s="907" customFormat="1" x14ac:dyDescent="0.25">
      <c r="A109" s="912">
        <v>1</v>
      </c>
      <c r="B109" s="183" t="s">
        <v>284</v>
      </c>
      <c r="C109" s="901"/>
      <c r="D109" s="901"/>
      <c r="E109" s="902"/>
      <c r="F109" s="807"/>
      <c r="G109" s="807"/>
      <c r="H109" s="807"/>
      <c r="I109" s="807"/>
      <c r="J109" s="521"/>
      <c r="K109" s="521"/>
      <c r="L109" s="521"/>
      <c r="M109" s="521"/>
      <c r="N109" s="868"/>
      <c r="O109" s="868"/>
      <c r="P109" s="893"/>
      <c r="Q109" s="893"/>
      <c r="R109" s="521"/>
      <c r="S109" s="868"/>
      <c r="T109" s="893"/>
      <c r="U109" s="893"/>
      <c r="V109" s="868"/>
      <c r="W109" s="868"/>
      <c r="X109" s="857"/>
      <c r="Y109" s="857"/>
      <c r="Z109" s="857"/>
      <c r="AA109" s="858"/>
      <c r="AB109" s="857"/>
      <c r="AC109" s="858"/>
      <c r="AD109" s="857"/>
      <c r="AE109" s="858"/>
      <c r="AF109" s="893"/>
      <c r="AG109" s="903">
        <v>614.81200000000001</v>
      </c>
      <c r="AH109" s="903"/>
      <c r="AI109" s="903"/>
      <c r="AJ109" s="885"/>
      <c r="AK109" s="885"/>
      <c r="AL109" s="903">
        <f>'KH vốn gộp'!H164</f>
        <v>314.09400000000005</v>
      </c>
      <c r="AM109" s="904"/>
      <c r="AN109" s="904"/>
      <c r="AO109" s="905"/>
      <c r="AP109" s="905"/>
      <c r="AQ109" s="905"/>
      <c r="AR109" s="905"/>
      <c r="AS109" s="905"/>
      <c r="AT109" s="880">
        <f t="shared" si="2"/>
        <v>0.51087812209260719</v>
      </c>
      <c r="AU109" s="906"/>
    </row>
    <row r="110" spans="1:47" s="907" customFormat="1" x14ac:dyDescent="0.25">
      <c r="A110" s="912">
        <v>2</v>
      </c>
      <c r="B110" s="183" t="s">
        <v>285</v>
      </c>
      <c r="C110" s="901"/>
      <c r="D110" s="901"/>
      <c r="E110" s="902"/>
      <c r="F110" s="807"/>
      <c r="G110" s="807"/>
      <c r="H110" s="807"/>
      <c r="I110" s="807"/>
      <c r="J110" s="521"/>
      <c r="K110" s="521"/>
      <c r="L110" s="521"/>
      <c r="M110" s="521"/>
      <c r="N110" s="868"/>
      <c r="O110" s="868"/>
      <c r="P110" s="893"/>
      <c r="Q110" s="893"/>
      <c r="R110" s="521"/>
      <c r="S110" s="868"/>
      <c r="T110" s="893"/>
      <c r="U110" s="893"/>
      <c r="V110" s="868"/>
      <c r="W110" s="868"/>
      <c r="X110" s="857"/>
      <c r="Y110" s="857"/>
      <c r="Z110" s="857"/>
      <c r="AA110" s="858"/>
      <c r="AB110" s="857"/>
      <c r="AC110" s="858"/>
      <c r="AD110" s="857"/>
      <c r="AE110" s="858"/>
      <c r="AF110" s="893"/>
      <c r="AG110" s="903">
        <v>614.81200000000001</v>
      </c>
      <c r="AH110" s="903"/>
      <c r="AI110" s="903"/>
      <c r="AJ110" s="885"/>
      <c r="AK110" s="885"/>
      <c r="AL110" s="903">
        <f>'KH vốn gộp'!H165</f>
        <v>29.6</v>
      </c>
      <c r="AM110" s="904"/>
      <c r="AN110" s="904"/>
      <c r="AO110" s="905"/>
      <c r="AP110" s="905"/>
      <c r="AQ110" s="905"/>
      <c r="AR110" s="905"/>
      <c r="AS110" s="905"/>
      <c r="AT110" s="880">
        <f t="shared" si="2"/>
        <v>4.8144798735223128E-2</v>
      </c>
      <c r="AU110" s="906"/>
    </row>
    <row r="111" spans="1:47" s="907" customFormat="1" x14ac:dyDescent="0.25">
      <c r="A111" s="912">
        <v>3</v>
      </c>
      <c r="B111" s="183" t="s">
        <v>274</v>
      </c>
      <c r="C111" s="901"/>
      <c r="D111" s="901"/>
      <c r="E111" s="902"/>
      <c r="F111" s="807"/>
      <c r="G111" s="807"/>
      <c r="H111" s="807"/>
      <c r="I111" s="807"/>
      <c r="J111" s="521"/>
      <c r="K111" s="521"/>
      <c r="L111" s="521"/>
      <c r="M111" s="521"/>
      <c r="N111" s="868"/>
      <c r="O111" s="868"/>
      <c r="P111" s="893"/>
      <c r="Q111" s="893"/>
      <c r="R111" s="521"/>
      <c r="S111" s="868"/>
      <c r="T111" s="893"/>
      <c r="U111" s="893"/>
      <c r="V111" s="868"/>
      <c r="W111" s="868"/>
      <c r="X111" s="857"/>
      <c r="Y111" s="857"/>
      <c r="Z111" s="857"/>
      <c r="AA111" s="858"/>
      <c r="AB111" s="857"/>
      <c r="AC111" s="858"/>
      <c r="AD111" s="857"/>
      <c r="AE111" s="858"/>
      <c r="AF111" s="893"/>
      <c r="AG111" s="903">
        <v>1537.0340000000001</v>
      </c>
      <c r="AH111" s="903"/>
      <c r="AI111" s="903"/>
      <c r="AJ111" s="885"/>
      <c r="AK111" s="885"/>
      <c r="AL111" s="903">
        <f>'KH vốn gộp'!H166</f>
        <v>0</v>
      </c>
      <c r="AM111" s="904"/>
      <c r="AN111" s="904"/>
      <c r="AO111" s="905"/>
      <c r="AP111" s="905"/>
      <c r="AQ111" s="905"/>
      <c r="AR111" s="905"/>
      <c r="AS111" s="905"/>
      <c r="AT111" s="880">
        <f t="shared" si="2"/>
        <v>0</v>
      </c>
      <c r="AU111" s="906"/>
    </row>
    <row r="112" spans="1:47" s="907" customFormat="1" x14ac:dyDescent="0.25">
      <c r="A112" s="912">
        <v>4</v>
      </c>
      <c r="B112" s="160" t="s">
        <v>279</v>
      </c>
      <c r="C112" s="901"/>
      <c r="D112" s="901"/>
      <c r="E112" s="902"/>
      <c r="F112" s="807"/>
      <c r="G112" s="807"/>
      <c r="H112" s="807"/>
      <c r="I112" s="807"/>
      <c r="J112" s="521"/>
      <c r="K112" s="521"/>
      <c r="L112" s="521"/>
      <c r="M112" s="521"/>
      <c r="N112" s="868"/>
      <c r="O112" s="868"/>
      <c r="P112" s="893"/>
      <c r="Q112" s="893"/>
      <c r="R112" s="521"/>
      <c r="S112" s="868"/>
      <c r="T112" s="893"/>
      <c r="U112" s="893"/>
      <c r="V112" s="868"/>
      <c r="W112" s="868"/>
      <c r="X112" s="857"/>
      <c r="Y112" s="857"/>
      <c r="Z112" s="857"/>
      <c r="AA112" s="858"/>
      <c r="AB112" s="857"/>
      <c r="AC112" s="858"/>
      <c r="AD112" s="857"/>
      <c r="AE112" s="858"/>
      <c r="AF112" s="893"/>
      <c r="AG112" s="903">
        <v>922.21799999999996</v>
      </c>
      <c r="AH112" s="903"/>
      <c r="AI112" s="903"/>
      <c r="AJ112" s="885"/>
      <c r="AK112" s="885"/>
      <c r="AL112" s="903">
        <f>'KH vốn gộp'!H167</f>
        <v>28.747</v>
      </c>
      <c r="AM112" s="904"/>
      <c r="AN112" s="904"/>
      <c r="AO112" s="905"/>
      <c r="AP112" s="905"/>
      <c r="AQ112" s="905"/>
      <c r="AR112" s="905"/>
      <c r="AS112" s="905"/>
      <c r="AT112" s="880">
        <f t="shared" si="2"/>
        <v>3.1171588496429262E-2</v>
      </c>
      <c r="AU112" s="906"/>
    </row>
    <row r="113" spans="1:47" s="907" customFormat="1" x14ac:dyDescent="0.25">
      <c r="A113" s="912">
        <v>5</v>
      </c>
      <c r="B113" s="160" t="s">
        <v>280</v>
      </c>
      <c r="C113" s="901"/>
      <c r="D113" s="901"/>
      <c r="E113" s="902"/>
      <c r="F113" s="807"/>
      <c r="G113" s="807"/>
      <c r="H113" s="807"/>
      <c r="I113" s="807"/>
      <c r="J113" s="521"/>
      <c r="K113" s="521"/>
      <c r="L113" s="521"/>
      <c r="M113" s="521"/>
      <c r="N113" s="868"/>
      <c r="O113" s="868"/>
      <c r="P113" s="893"/>
      <c r="Q113" s="893"/>
      <c r="R113" s="521"/>
      <c r="S113" s="868"/>
      <c r="T113" s="893"/>
      <c r="U113" s="893"/>
      <c r="V113" s="868"/>
      <c r="W113" s="868"/>
      <c r="X113" s="857"/>
      <c r="Y113" s="857"/>
      <c r="Z113" s="857"/>
      <c r="AA113" s="858"/>
      <c r="AB113" s="857"/>
      <c r="AC113" s="858"/>
      <c r="AD113" s="857"/>
      <c r="AE113" s="858"/>
      <c r="AF113" s="893"/>
      <c r="AG113" s="903">
        <v>614.81200000000001</v>
      </c>
      <c r="AH113" s="903"/>
      <c r="AI113" s="903"/>
      <c r="AJ113" s="885"/>
      <c r="AK113" s="885"/>
      <c r="AL113" s="903">
        <f>'KH vốn gộp'!H168</f>
        <v>0</v>
      </c>
      <c r="AM113" s="904"/>
      <c r="AN113" s="904"/>
      <c r="AO113" s="905"/>
      <c r="AP113" s="905"/>
      <c r="AQ113" s="905"/>
      <c r="AR113" s="905"/>
      <c r="AS113" s="905"/>
      <c r="AT113" s="880">
        <f t="shared" si="2"/>
        <v>0</v>
      </c>
      <c r="AU113" s="906"/>
    </row>
    <row r="114" spans="1:47" s="907" customFormat="1" x14ac:dyDescent="0.25">
      <c r="A114" s="912">
        <v>6</v>
      </c>
      <c r="B114" s="160" t="s">
        <v>281</v>
      </c>
      <c r="C114" s="901"/>
      <c r="D114" s="901"/>
      <c r="E114" s="902"/>
      <c r="F114" s="807"/>
      <c r="G114" s="807"/>
      <c r="H114" s="807"/>
      <c r="I114" s="807"/>
      <c r="J114" s="521"/>
      <c r="K114" s="521"/>
      <c r="L114" s="521"/>
      <c r="M114" s="521"/>
      <c r="N114" s="868"/>
      <c r="O114" s="868"/>
      <c r="P114" s="893"/>
      <c r="Q114" s="893"/>
      <c r="R114" s="521"/>
      <c r="S114" s="868"/>
      <c r="T114" s="893"/>
      <c r="U114" s="893"/>
      <c r="V114" s="868"/>
      <c r="W114" s="868"/>
      <c r="X114" s="857"/>
      <c r="Y114" s="857"/>
      <c r="Z114" s="857"/>
      <c r="AA114" s="858"/>
      <c r="AB114" s="857"/>
      <c r="AC114" s="858"/>
      <c r="AD114" s="857"/>
      <c r="AE114" s="858"/>
      <c r="AF114" s="893"/>
      <c r="AG114" s="903">
        <v>307.41000000000003</v>
      </c>
      <c r="AH114" s="903"/>
      <c r="AI114" s="903"/>
      <c r="AJ114" s="885"/>
      <c r="AK114" s="885"/>
      <c r="AL114" s="903">
        <f>'KH vốn gộp'!H169</f>
        <v>264.60899999999998</v>
      </c>
      <c r="AM114" s="904"/>
      <c r="AN114" s="904"/>
      <c r="AO114" s="905"/>
      <c r="AP114" s="905"/>
      <c r="AQ114" s="905"/>
      <c r="AR114" s="905"/>
      <c r="AS114" s="905"/>
      <c r="AT114" s="880">
        <f t="shared" si="2"/>
        <v>0.86076900556260361</v>
      </c>
      <c r="AU114" s="906"/>
    </row>
    <row r="115" spans="1:47" s="907" customFormat="1" x14ac:dyDescent="0.25">
      <c r="A115" s="912">
        <v>7</v>
      </c>
      <c r="B115" s="183" t="s">
        <v>292</v>
      </c>
      <c r="C115" s="901"/>
      <c r="D115" s="901"/>
      <c r="E115" s="902"/>
      <c r="F115" s="807"/>
      <c r="G115" s="807"/>
      <c r="H115" s="807"/>
      <c r="I115" s="807"/>
      <c r="J115" s="521"/>
      <c r="K115" s="521"/>
      <c r="L115" s="521"/>
      <c r="M115" s="521"/>
      <c r="N115" s="868"/>
      <c r="O115" s="868"/>
      <c r="P115" s="893"/>
      <c r="Q115" s="893"/>
      <c r="R115" s="521"/>
      <c r="S115" s="868"/>
      <c r="T115" s="893"/>
      <c r="U115" s="893"/>
      <c r="V115" s="868"/>
      <c r="W115" s="868"/>
      <c r="X115" s="857"/>
      <c r="Y115" s="857"/>
      <c r="Z115" s="857"/>
      <c r="AA115" s="858"/>
      <c r="AB115" s="857"/>
      <c r="AC115" s="858"/>
      <c r="AD115" s="857"/>
      <c r="AE115" s="858"/>
      <c r="AF115" s="893"/>
      <c r="AG115" s="903">
        <v>307.40600000000001</v>
      </c>
      <c r="AH115" s="903"/>
      <c r="AI115" s="903"/>
      <c r="AJ115" s="885"/>
      <c r="AK115" s="885"/>
      <c r="AL115" s="903">
        <f>'KH vốn gộp'!H170</f>
        <v>0</v>
      </c>
      <c r="AM115" s="904"/>
      <c r="AN115" s="904"/>
      <c r="AO115" s="905"/>
      <c r="AP115" s="905"/>
      <c r="AQ115" s="905"/>
      <c r="AR115" s="905"/>
      <c r="AS115" s="905"/>
      <c r="AT115" s="880">
        <f t="shared" si="2"/>
        <v>0</v>
      </c>
      <c r="AU115" s="906"/>
    </row>
    <row r="116" spans="1:47" s="907" customFormat="1" x14ac:dyDescent="0.25">
      <c r="A116" s="912">
        <v>8</v>
      </c>
      <c r="B116" s="183" t="s">
        <v>293</v>
      </c>
      <c r="C116" s="901"/>
      <c r="D116" s="901"/>
      <c r="E116" s="902"/>
      <c r="F116" s="807"/>
      <c r="G116" s="807"/>
      <c r="H116" s="807"/>
      <c r="I116" s="807"/>
      <c r="J116" s="521"/>
      <c r="K116" s="521"/>
      <c r="L116" s="521"/>
      <c r="M116" s="521"/>
      <c r="N116" s="868"/>
      <c r="O116" s="868"/>
      <c r="P116" s="893"/>
      <c r="Q116" s="893"/>
      <c r="R116" s="521"/>
      <c r="S116" s="868"/>
      <c r="T116" s="893"/>
      <c r="U116" s="893"/>
      <c r="V116" s="868"/>
      <c r="W116" s="868"/>
      <c r="X116" s="857"/>
      <c r="Y116" s="857"/>
      <c r="Z116" s="857"/>
      <c r="AA116" s="858"/>
      <c r="AB116" s="857"/>
      <c r="AC116" s="858"/>
      <c r="AD116" s="857"/>
      <c r="AE116" s="858"/>
      <c r="AF116" s="893"/>
      <c r="AG116" s="903">
        <v>614.81200000000001</v>
      </c>
      <c r="AH116" s="903"/>
      <c r="AI116" s="903"/>
      <c r="AJ116" s="885"/>
      <c r="AK116" s="885"/>
      <c r="AL116" s="903">
        <f>'KH vốn gộp'!H171</f>
        <v>547.94200000000001</v>
      </c>
      <c r="AM116" s="904"/>
      <c r="AN116" s="904"/>
      <c r="AO116" s="905"/>
      <c r="AP116" s="905"/>
      <c r="AQ116" s="905"/>
      <c r="AR116" s="905"/>
      <c r="AS116" s="905"/>
      <c r="AT116" s="880">
        <f t="shared" si="2"/>
        <v>0.89123504420863608</v>
      </c>
      <c r="AU116" s="906"/>
    </row>
    <row r="117" spans="1:47" s="907" customFormat="1" x14ac:dyDescent="0.25">
      <c r="A117" s="912">
        <v>9</v>
      </c>
      <c r="B117" s="183" t="s">
        <v>294</v>
      </c>
      <c r="C117" s="901"/>
      <c r="D117" s="901"/>
      <c r="E117" s="902"/>
      <c r="F117" s="807"/>
      <c r="G117" s="807"/>
      <c r="H117" s="807"/>
      <c r="I117" s="807"/>
      <c r="J117" s="521"/>
      <c r="K117" s="521"/>
      <c r="L117" s="521"/>
      <c r="M117" s="521"/>
      <c r="N117" s="868"/>
      <c r="O117" s="868"/>
      <c r="P117" s="893"/>
      <c r="Q117" s="893"/>
      <c r="R117" s="521"/>
      <c r="S117" s="868"/>
      <c r="T117" s="893"/>
      <c r="U117" s="893"/>
      <c r="V117" s="868"/>
      <c r="W117" s="868"/>
      <c r="X117" s="857"/>
      <c r="Y117" s="857"/>
      <c r="Z117" s="857"/>
      <c r="AA117" s="858"/>
      <c r="AB117" s="857"/>
      <c r="AC117" s="858"/>
      <c r="AD117" s="857"/>
      <c r="AE117" s="858"/>
      <c r="AF117" s="893"/>
      <c r="AG117" s="903">
        <v>1844.44</v>
      </c>
      <c r="AH117" s="903"/>
      <c r="AI117" s="903"/>
      <c r="AJ117" s="885"/>
      <c r="AK117" s="885"/>
      <c r="AL117" s="903">
        <f>'KH vốn gộp'!H172</f>
        <v>844.09299999999996</v>
      </c>
      <c r="AM117" s="904"/>
      <c r="AN117" s="904"/>
      <c r="AO117" s="905"/>
      <c r="AP117" s="905"/>
      <c r="AQ117" s="905"/>
      <c r="AR117" s="905"/>
      <c r="AS117" s="905"/>
      <c r="AT117" s="880">
        <f t="shared" si="2"/>
        <v>0.45764188588406235</v>
      </c>
      <c r="AU117" s="906"/>
    </row>
    <row r="118" spans="1:47" s="907" customFormat="1" x14ac:dyDescent="0.25">
      <c r="A118" s="912">
        <v>10</v>
      </c>
      <c r="B118" s="183" t="s">
        <v>258</v>
      </c>
      <c r="C118" s="901"/>
      <c r="D118" s="901"/>
      <c r="E118" s="902"/>
      <c r="F118" s="807"/>
      <c r="G118" s="807"/>
      <c r="H118" s="807"/>
      <c r="I118" s="807"/>
      <c r="J118" s="521"/>
      <c r="K118" s="521"/>
      <c r="L118" s="521"/>
      <c r="M118" s="521"/>
      <c r="N118" s="868"/>
      <c r="O118" s="868"/>
      <c r="P118" s="893"/>
      <c r="Q118" s="893"/>
      <c r="R118" s="521"/>
      <c r="S118" s="868"/>
      <c r="T118" s="893"/>
      <c r="U118" s="893"/>
      <c r="V118" s="868"/>
      <c r="W118" s="868"/>
      <c r="X118" s="857"/>
      <c r="Y118" s="857"/>
      <c r="Z118" s="857"/>
      <c r="AA118" s="858"/>
      <c r="AB118" s="857"/>
      <c r="AC118" s="858"/>
      <c r="AD118" s="857"/>
      <c r="AE118" s="858"/>
      <c r="AF118" s="893"/>
      <c r="AG118" s="903">
        <v>614.81200000000001</v>
      </c>
      <c r="AH118" s="903"/>
      <c r="AI118" s="903"/>
      <c r="AJ118" s="885"/>
      <c r="AK118" s="885"/>
      <c r="AL118" s="903">
        <f>'KH vốn gộp'!H173</f>
        <v>0</v>
      </c>
      <c r="AM118" s="904"/>
      <c r="AN118" s="904"/>
      <c r="AO118" s="905"/>
      <c r="AP118" s="905"/>
      <c r="AQ118" s="905"/>
      <c r="AR118" s="905"/>
      <c r="AS118" s="905"/>
      <c r="AT118" s="880">
        <f t="shared" si="2"/>
        <v>0</v>
      </c>
      <c r="AU118" s="906"/>
    </row>
    <row r="119" spans="1:47" s="907" customFormat="1" x14ac:dyDescent="0.25">
      <c r="A119" s="912">
        <v>11</v>
      </c>
      <c r="B119" s="183" t="s">
        <v>259</v>
      </c>
      <c r="C119" s="901"/>
      <c r="D119" s="901"/>
      <c r="E119" s="902"/>
      <c r="F119" s="807"/>
      <c r="G119" s="807"/>
      <c r="H119" s="807"/>
      <c r="I119" s="807"/>
      <c r="J119" s="521"/>
      <c r="K119" s="521"/>
      <c r="L119" s="521"/>
      <c r="M119" s="521"/>
      <c r="N119" s="868"/>
      <c r="O119" s="868"/>
      <c r="P119" s="893"/>
      <c r="Q119" s="893"/>
      <c r="R119" s="521"/>
      <c r="S119" s="868"/>
      <c r="T119" s="893"/>
      <c r="U119" s="893"/>
      <c r="V119" s="868"/>
      <c r="W119" s="868"/>
      <c r="X119" s="857"/>
      <c r="Y119" s="857"/>
      <c r="Z119" s="857"/>
      <c r="AA119" s="858"/>
      <c r="AB119" s="857"/>
      <c r="AC119" s="858"/>
      <c r="AD119" s="857"/>
      <c r="AE119" s="858"/>
      <c r="AF119" s="893"/>
      <c r="AG119" s="903">
        <v>614.81200000000001</v>
      </c>
      <c r="AH119" s="903"/>
      <c r="AI119" s="903"/>
      <c r="AJ119" s="885"/>
      <c r="AK119" s="885"/>
      <c r="AL119" s="903">
        <f>'KH vốn gộp'!H174</f>
        <v>350</v>
      </c>
      <c r="AM119" s="904"/>
      <c r="AN119" s="904"/>
      <c r="AO119" s="905"/>
      <c r="AP119" s="905"/>
      <c r="AQ119" s="905"/>
      <c r="AR119" s="905"/>
      <c r="AS119" s="905"/>
      <c r="AT119" s="880">
        <f t="shared" si="2"/>
        <v>0.56927971477459771</v>
      </c>
      <c r="AU119" s="906"/>
    </row>
    <row r="120" spans="1:47" s="907" customFormat="1" x14ac:dyDescent="0.25">
      <c r="A120" s="912">
        <v>12</v>
      </c>
      <c r="B120" s="183" t="s">
        <v>260</v>
      </c>
      <c r="C120" s="901"/>
      <c r="D120" s="901"/>
      <c r="E120" s="902"/>
      <c r="F120" s="807"/>
      <c r="G120" s="807"/>
      <c r="H120" s="807"/>
      <c r="I120" s="807"/>
      <c r="J120" s="521"/>
      <c r="K120" s="521"/>
      <c r="L120" s="521"/>
      <c r="M120" s="521"/>
      <c r="N120" s="868"/>
      <c r="O120" s="868"/>
      <c r="P120" s="893"/>
      <c r="Q120" s="893"/>
      <c r="R120" s="521"/>
      <c r="S120" s="868"/>
      <c r="T120" s="893"/>
      <c r="U120" s="893"/>
      <c r="V120" s="868"/>
      <c r="W120" s="868"/>
      <c r="X120" s="857"/>
      <c r="Y120" s="857"/>
      <c r="Z120" s="857"/>
      <c r="AA120" s="858"/>
      <c r="AB120" s="857"/>
      <c r="AC120" s="858"/>
      <c r="AD120" s="857"/>
      <c r="AE120" s="858"/>
      <c r="AF120" s="893"/>
      <c r="AG120" s="903">
        <v>614.81200000000001</v>
      </c>
      <c r="AH120" s="903"/>
      <c r="AI120" s="903"/>
      <c r="AJ120" s="885"/>
      <c r="AK120" s="885"/>
      <c r="AL120" s="903">
        <f>'KH vốn gộp'!H175</f>
        <v>450</v>
      </c>
      <c r="AM120" s="904"/>
      <c r="AN120" s="904"/>
      <c r="AO120" s="905"/>
      <c r="AP120" s="905"/>
      <c r="AQ120" s="905"/>
      <c r="AR120" s="905"/>
      <c r="AS120" s="905"/>
      <c r="AT120" s="880">
        <f t="shared" si="2"/>
        <v>0.73193106185305423</v>
      </c>
      <c r="AU120" s="906"/>
    </row>
    <row r="121" spans="1:47" s="907" customFormat="1" x14ac:dyDescent="0.25">
      <c r="A121" s="912">
        <v>13</v>
      </c>
      <c r="B121" s="913" t="s">
        <v>230</v>
      </c>
      <c r="C121" s="901"/>
      <c r="D121" s="901"/>
      <c r="E121" s="902"/>
      <c r="F121" s="807"/>
      <c r="G121" s="807"/>
      <c r="H121" s="807"/>
      <c r="I121" s="807"/>
      <c r="J121" s="521"/>
      <c r="K121" s="521"/>
      <c r="L121" s="521"/>
      <c r="M121" s="521"/>
      <c r="N121" s="868"/>
      <c r="O121" s="868"/>
      <c r="P121" s="893"/>
      <c r="Q121" s="893"/>
      <c r="R121" s="521"/>
      <c r="S121" s="868"/>
      <c r="T121" s="893"/>
      <c r="U121" s="893"/>
      <c r="V121" s="868"/>
      <c r="W121" s="868"/>
      <c r="X121" s="857"/>
      <c r="Y121" s="857"/>
      <c r="Z121" s="857"/>
      <c r="AA121" s="858"/>
      <c r="AB121" s="857"/>
      <c r="AC121" s="858"/>
      <c r="AD121" s="857"/>
      <c r="AE121" s="858"/>
      <c r="AF121" s="893"/>
      <c r="AG121" s="903">
        <v>307.40600000000001</v>
      </c>
      <c r="AH121" s="903"/>
      <c r="AI121" s="903"/>
      <c r="AJ121" s="885"/>
      <c r="AK121" s="885"/>
      <c r="AL121" s="903">
        <f>'KH vốn gộp'!H230</f>
        <v>170.12500000000003</v>
      </c>
      <c r="AM121" s="904"/>
      <c r="AN121" s="904"/>
      <c r="AO121" s="905"/>
      <c r="AP121" s="905"/>
      <c r="AQ121" s="905"/>
      <c r="AR121" s="905"/>
      <c r="AS121" s="905"/>
      <c r="AT121" s="880">
        <f t="shared" si="2"/>
        <v>0.55342120843444831</v>
      </c>
      <c r="AU121" s="906"/>
    </row>
    <row r="122" spans="1:47" s="907" customFormat="1" x14ac:dyDescent="0.25">
      <c r="A122" s="912">
        <v>14</v>
      </c>
      <c r="B122" s="913" t="s">
        <v>231</v>
      </c>
      <c r="C122" s="901"/>
      <c r="D122" s="901"/>
      <c r="E122" s="902"/>
      <c r="F122" s="807"/>
      <c r="G122" s="807"/>
      <c r="H122" s="807"/>
      <c r="I122" s="807"/>
      <c r="J122" s="521"/>
      <c r="K122" s="521"/>
      <c r="L122" s="521"/>
      <c r="M122" s="521"/>
      <c r="N122" s="868"/>
      <c r="O122" s="868"/>
      <c r="P122" s="893"/>
      <c r="Q122" s="893"/>
      <c r="R122" s="521"/>
      <c r="S122" s="868"/>
      <c r="T122" s="893"/>
      <c r="U122" s="893"/>
      <c r="V122" s="868"/>
      <c r="W122" s="868"/>
      <c r="X122" s="857"/>
      <c r="Y122" s="857"/>
      <c r="Z122" s="857"/>
      <c r="AA122" s="858"/>
      <c r="AB122" s="857"/>
      <c r="AC122" s="858"/>
      <c r="AD122" s="857"/>
      <c r="AE122" s="858"/>
      <c r="AF122" s="893"/>
      <c r="AG122" s="903">
        <v>1844.44</v>
      </c>
      <c r="AH122" s="903"/>
      <c r="AI122" s="903"/>
      <c r="AJ122" s="885"/>
      <c r="AK122" s="885"/>
      <c r="AL122" s="903">
        <f>'KH vốn gộp'!H231</f>
        <v>966.30600000000004</v>
      </c>
      <c r="AM122" s="904"/>
      <c r="AN122" s="904"/>
      <c r="AO122" s="905"/>
      <c r="AP122" s="905"/>
      <c r="AQ122" s="905"/>
      <c r="AR122" s="905"/>
      <c r="AS122" s="905"/>
      <c r="AT122" s="880">
        <f t="shared" si="2"/>
        <v>0.52390210578820673</v>
      </c>
      <c r="AU122" s="906"/>
    </row>
    <row r="123" spans="1:47" s="907" customFormat="1" x14ac:dyDescent="0.25">
      <c r="A123" s="912">
        <v>15</v>
      </c>
      <c r="B123" s="913" t="s">
        <v>232</v>
      </c>
      <c r="C123" s="901"/>
      <c r="D123" s="901"/>
      <c r="E123" s="902"/>
      <c r="F123" s="807"/>
      <c r="G123" s="807"/>
      <c r="H123" s="807"/>
      <c r="I123" s="807"/>
      <c r="J123" s="521"/>
      <c r="K123" s="521"/>
      <c r="L123" s="521"/>
      <c r="M123" s="521"/>
      <c r="N123" s="868"/>
      <c r="O123" s="868"/>
      <c r="P123" s="893"/>
      <c r="Q123" s="893"/>
      <c r="R123" s="521"/>
      <c r="S123" s="868"/>
      <c r="T123" s="893"/>
      <c r="U123" s="893"/>
      <c r="V123" s="868"/>
      <c r="W123" s="868"/>
      <c r="X123" s="857"/>
      <c r="Y123" s="857"/>
      <c r="Z123" s="857"/>
      <c r="AA123" s="858"/>
      <c r="AB123" s="857"/>
      <c r="AC123" s="858"/>
      <c r="AD123" s="857"/>
      <c r="AE123" s="858"/>
      <c r="AF123" s="893"/>
      <c r="AG123" s="903">
        <v>614.81200000000001</v>
      </c>
      <c r="AH123" s="903"/>
      <c r="AI123" s="903"/>
      <c r="AJ123" s="885"/>
      <c r="AK123" s="885"/>
      <c r="AL123" s="903">
        <f>'KH vốn gộp'!H232</f>
        <v>320.52099999999996</v>
      </c>
      <c r="AM123" s="904"/>
      <c r="AN123" s="904"/>
      <c r="AO123" s="905"/>
      <c r="AP123" s="905"/>
      <c r="AQ123" s="905"/>
      <c r="AR123" s="905"/>
      <c r="AS123" s="905"/>
      <c r="AT123" s="880">
        <f t="shared" si="2"/>
        <v>0.52133172416933948</v>
      </c>
      <c r="AU123" s="906"/>
    </row>
    <row r="124" spans="1:47" s="907" customFormat="1" x14ac:dyDescent="0.25">
      <c r="A124" s="912">
        <v>16</v>
      </c>
      <c r="B124" s="913" t="s">
        <v>233</v>
      </c>
      <c r="C124" s="901"/>
      <c r="D124" s="901"/>
      <c r="E124" s="902"/>
      <c r="F124" s="807"/>
      <c r="G124" s="807"/>
      <c r="H124" s="807"/>
      <c r="I124" s="807"/>
      <c r="J124" s="521"/>
      <c r="K124" s="521"/>
      <c r="L124" s="521"/>
      <c r="M124" s="521"/>
      <c r="N124" s="868"/>
      <c r="O124" s="868"/>
      <c r="P124" s="893"/>
      <c r="Q124" s="893"/>
      <c r="R124" s="521"/>
      <c r="S124" s="868"/>
      <c r="T124" s="893"/>
      <c r="U124" s="893"/>
      <c r="V124" s="868"/>
      <c r="W124" s="868"/>
      <c r="X124" s="857"/>
      <c r="Y124" s="857"/>
      <c r="Z124" s="857"/>
      <c r="AA124" s="858"/>
      <c r="AB124" s="857"/>
      <c r="AC124" s="858"/>
      <c r="AD124" s="857"/>
      <c r="AE124" s="858"/>
      <c r="AF124" s="893"/>
      <c r="AG124" s="903">
        <v>614.81200000000001</v>
      </c>
      <c r="AH124" s="903"/>
      <c r="AI124" s="903"/>
      <c r="AJ124" s="885"/>
      <c r="AK124" s="885"/>
      <c r="AL124" s="903">
        <f>'KH vốn gộp'!H233</f>
        <v>320.84799999999996</v>
      </c>
      <c r="AM124" s="904"/>
      <c r="AN124" s="904"/>
      <c r="AO124" s="905"/>
      <c r="AP124" s="905"/>
      <c r="AQ124" s="905"/>
      <c r="AR124" s="905"/>
      <c r="AS124" s="905"/>
      <c r="AT124" s="880">
        <f t="shared" si="2"/>
        <v>0.52186359407428606</v>
      </c>
      <c r="AU124" s="906"/>
    </row>
    <row r="125" spans="1:47" s="907" customFormat="1" x14ac:dyDescent="0.25">
      <c r="A125" s="912">
        <v>17</v>
      </c>
      <c r="B125" s="913" t="s">
        <v>234</v>
      </c>
      <c r="C125" s="901"/>
      <c r="D125" s="901"/>
      <c r="E125" s="902"/>
      <c r="F125" s="807"/>
      <c r="G125" s="807"/>
      <c r="H125" s="807"/>
      <c r="I125" s="807"/>
      <c r="J125" s="521"/>
      <c r="K125" s="521"/>
      <c r="L125" s="521"/>
      <c r="M125" s="521"/>
      <c r="N125" s="868"/>
      <c r="O125" s="868"/>
      <c r="P125" s="893"/>
      <c r="Q125" s="893"/>
      <c r="R125" s="521"/>
      <c r="S125" s="868"/>
      <c r="T125" s="893"/>
      <c r="U125" s="893"/>
      <c r="V125" s="868"/>
      <c r="W125" s="868"/>
      <c r="X125" s="857"/>
      <c r="Y125" s="857"/>
      <c r="Z125" s="857"/>
      <c r="AA125" s="858"/>
      <c r="AB125" s="857"/>
      <c r="AC125" s="858"/>
      <c r="AD125" s="857"/>
      <c r="AE125" s="858"/>
      <c r="AF125" s="893"/>
      <c r="AG125" s="903">
        <v>614.81200000000001</v>
      </c>
      <c r="AH125" s="903"/>
      <c r="AI125" s="903"/>
      <c r="AJ125" s="885"/>
      <c r="AK125" s="885"/>
      <c r="AL125" s="903">
        <f>'KH vốn gộp'!H234</f>
        <v>320.09199999999998</v>
      </c>
      <c r="AM125" s="904"/>
      <c r="AN125" s="904"/>
      <c r="AO125" s="905"/>
      <c r="AP125" s="905"/>
      <c r="AQ125" s="905"/>
      <c r="AR125" s="905"/>
      <c r="AS125" s="905"/>
      <c r="AT125" s="880">
        <f t="shared" si="2"/>
        <v>0.52063394989037293</v>
      </c>
      <c r="AU125" s="906"/>
    </row>
    <row r="126" spans="1:47" s="907" customFormat="1" ht="30" x14ac:dyDescent="0.25">
      <c r="A126" s="912">
        <v>18</v>
      </c>
      <c r="B126" s="913" t="s">
        <v>592</v>
      </c>
      <c r="C126" s="901"/>
      <c r="D126" s="901"/>
      <c r="E126" s="902"/>
      <c r="F126" s="807"/>
      <c r="G126" s="807"/>
      <c r="H126" s="807"/>
      <c r="I126" s="807"/>
      <c r="J126" s="521"/>
      <c r="K126" s="521"/>
      <c r="L126" s="521"/>
      <c r="M126" s="521"/>
      <c r="N126" s="868"/>
      <c r="O126" s="868"/>
      <c r="P126" s="893"/>
      <c r="Q126" s="893"/>
      <c r="R126" s="521"/>
      <c r="S126" s="868"/>
      <c r="T126" s="893"/>
      <c r="U126" s="893"/>
      <c r="V126" s="868"/>
      <c r="W126" s="868"/>
      <c r="X126" s="857"/>
      <c r="Y126" s="857"/>
      <c r="Z126" s="857"/>
      <c r="AA126" s="858"/>
      <c r="AB126" s="857"/>
      <c r="AC126" s="858"/>
      <c r="AD126" s="857"/>
      <c r="AE126" s="858"/>
      <c r="AF126" s="893"/>
      <c r="AG126" s="903">
        <v>922.21800000000007</v>
      </c>
      <c r="AH126" s="903"/>
      <c r="AI126" s="903"/>
      <c r="AJ126" s="885"/>
      <c r="AK126" s="885"/>
      <c r="AL126" s="903">
        <f>'KH vốn gộp'!H235</f>
        <v>463.25399999999996</v>
      </c>
      <c r="AM126" s="904"/>
      <c r="AN126" s="904"/>
      <c r="AO126" s="905"/>
      <c r="AP126" s="905"/>
      <c r="AQ126" s="905"/>
      <c r="AR126" s="905"/>
      <c r="AS126" s="905"/>
      <c r="AT126" s="880">
        <f t="shared" si="2"/>
        <v>0.50232591426322182</v>
      </c>
      <c r="AU126" s="906"/>
    </row>
    <row r="127" spans="1:47" s="907" customFormat="1" ht="30" x14ac:dyDescent="0.25">
      <c r="A127" s="912">
        <v>19</v>
      </c>
      <c r="B127" s="913" t="s">
        <v>235</v>
      </c>
      <c r="C127" s="901"/>
      <c r="D127" s="901"/>
      <c r="E127" s="902"/>
      <c r="F127" s="807"/>
      <c r="G127" s="807"/>
      <c r="H127" s="807"/>
      <c r="I127" s="807"/>
      <c r="J127" s="521"/>
      <c r="K127" s="521"/>
      <c r="L127" s="521"/>
      <c r="M127" s="521"/>
      <c r="N127" s="868"/>
      <c r="O127" s="868"/>
      <c r="P127" s="893"/>
      <c r="Q127" s="893"/>
      <c r="R127" s="521"/>
      <c r="S127" s="868"/>
      <c r="T127" s="893"/>
      <c r="U127" s="893"/>
      <c r="V127" s="868"/>
      <c r="W127" s="868"/>
      <c r="X127" s="857"/>
      <c r="Y127" s="857"/>
      <c r="Z127" s="857"/>
      <c r="AA127" s="858"/>
      <c r="AB127" s="857"/>
      <c r="AC127" s="858"/>
      <c r="AD127" s="857"/>
      <c r="AE127" s="858"/>
      <c r="AF127" s="893"/>
      <c r="AG127" s="903">
        <v>922.21800000000007</v>
      </c>
      <c r="AH127" s="903"/>
      <c r="AI127" s="903"/>
      <c r="AJ127" s="885"/>
      <c r="AK127" s="885"/>
      <c r="AL127" s="903">
        <f>'KH vốn gộp'!H236</f>
        <v>461.94500000000005</v>
      </c>
      <c r="AM127" s="904"/>
      <c r="AN127" s="904"/>
      <c r="AO127" s="905"/>
      <c r="AP127" s="905"/>
      <c r="AQ127" s="905"/>
      <c r="AR127" s="905"/>
      <c r="AS127" s="905"/>
      <c r="AT127" s="880">
        <f t="shared" si="2"/>
        <v>0.50090651017438392</v>
      </c>
      <c r="AU127" s="906"/>
    </row>
    <row r="128" spans="1:47" s="907" customFormat="1" x14ac:dyDescent="0.25">
      <c r="A128" s="912">
        <v>20</v>
      </c>
      <c r="B128" s="913" t="s">
        <v>236</v>
      </c>
      <c r="C128" s="901"/>
      <c r="D128" s="901"/>
      <c r="E128" s="902"/>
      <c r="F128" s="807"/>
      <c r="G128" s="807"/>
      <c r="H128" s="807"/>
      <c r="I128" s="807"/>
      <c r="J128" s="521"/>
      <c r="K128" s="521"/>
      <c r="L128" s="521"/>
      <c r="M128" s="521"/>
      <c r="N128" s="868"/>
      <c r="O128" s="868"/>
      <c r="P128" s="893"/>
      <c r="Q128" s="893"/>
      <c r="R128" s="521"/>
      <c r="S128" s="868"/>
      <c r="T128" s="893"/>
      <c r="U128" s="893"/>
      <c r="V128" s="868"/>
      <c r="W128" s="868"/>
      <c r="X128" s="857"/>
      <c r="Y128" s="857"/>
      <c r="Z128" s="857"/>
      <c r="AA128" s="858"/>
      <c r="AB128" s="857"/>
      <c r="AC128" s="858"/>
      <c r="AD128" s="857"/>
      <c r="AE128" s="858"/>
      <c r="AF128" s="893"/>
      <c r="AG128" s="903">
        <v>922.21800000000007</v>
      </c>
      <c r="AH128" s="903"/>
      <c r="AI128" s="903"/>
      <c r="AJ128" s="885"/>
      <c r="AK128" s="885"/>
      <c r="AL128" s="903">
        <f>'KH vốn gộp'!H237</f>
        <v>470.05899999999997</v>
      </c>
      <c r="AM128" s="904"/>
      <c r="AN128" s="904"/>
      <c r="AO128" s="905"/>
      <c r="AP128" s="905"/>
      <c r="AQ128" s="905"/>
      <c r="AR128" s="905"/>
      <c r="AS128" s="905"/>
      <c r="AT128" s="880">
        <f t="shared" si="2"/>
        <v>0.50970486370901447</v>
      </c>
      <c r="AU128" s="906"/>
    </row>
    <row r="129" spans="1:52" s="907" customFormat="1" x14ac:dyDescent="0.25">
      <c r="A129" s="912">
        <v>21</v>
      </c>
      <c r="B129" s="913" t="s">
        <v>237</v>
      </c>
      <c r="C129" s="901"/>
      <c r="D129" s="901"/>
      <c r="E129" s="902"/>
      <c r="F129" s="807"/>
      <c r="G129" s="807"/>
      <c r="H129" s="807"/>
      <c r="I129" s="807"/>
      <c r="J129" s="521"/>
      <c r="K129" s="521"/>
      <c r="L129" s="521"/>
      <c r="M129" s="521"/>
      <c r="N129" s="868"/>
      <c r="O129" s="868"/>
      <c r="P129" s="893"/>
      <c r="Q129" s="893"/>
      <c r="R129" s="521"/>
      <c r="S129" s="868"/>
      <c r="T129" s="893"/>
      <c r="U129" s="893"/>
      <c r="V129" s="868"/>
      <c r="W129" s="868"/>
      <c r="X129" s="857"/>
      <c r="Y129" s="857"/>
      <c r="Z129" s="857"/>
      <c r="AA129" s="858"/>
      <c r="AB129" s="857"/>
      <c r="AC129" s="858"/>
      <c r="AD129" s="857"/>
      <c r="AE129" s="858"/>
      <c r="AF129" s="893"/>
      <c r="AG129" s="903">
        <v>307.40600000000001</v>
      </c>
      <c r="AH129" s="903"/>
      <c r="AI129" s="903"/>
      <c r="AJ129" s="885"/>
      <c r="AK129" s="885"/>
      <c r="AL129" s="903">
        <f>'KH vốn gộp'!H238</f>
        <v>299.32500000000005</v>
      </c>
      <c r="AM129" s="904"/>
      <c r="AN129" s="904"/>
      <c r="AO129" s="905"/>
      <c r="AP129" s="905"/>
      <c r="AQ129" s="905"/>
      <c r="AR129" s="905"/>
      <c r="AS129" s="905"/>
      <c r="AT129" s="880">
        <f t="shared" si="2"/>
        <v>0.97371228928517994</v>
      </c>
      <c r="AU129" s="906"/>
    </row>
    <row r="130" spans="1:52" s="907" customFormat="1" x14ac:dyDescent="0.25">
      <c r="A130" s="912">
        <v>22</v>
      </c>
      <c r="B130" s="913" t="s">
        <v>238</v>
      </c>
      <c r="C130" s="901"/>
      <c r="D130" s="901"/>
      <c r="E130" s="902"/>
      <c r="F130" s="807"/>
      <c r="G130" s="807"/>
      <c r="H130" s="807"/>
      <c r="I130" s="807"/>
      <c r="J130" s="521"/>
      <c r="K130" s="521"/>
      <c r="L130" s="521"/>
      <c r="M130" s="521"/>
      <c r="N130" s="868"/>
      <c r="O130" s="868"/>
      <c r="P130" s="893"/>
      <c r="Q130" s="893"/>
      <c r="R130" s="521"/>
      <c r="S130" s="868"/>
      <c r="T130" s="893"/>
      <c r="U130" s="893"/>
      <c r="V130" s="868"/>
      <c r="W130" s="868"/>
      <c r="X130" s="857"/>
      <c r="Y130" s="857"/>
      <c r="Z130" s="857"/>
      <c r="AA130" s="858"/>
      <c r="AB130" s="857"/>
      <c r="AC130" s="858"/>
      <c r="AD130" s="857"/>
      <c r="AE130" s="858"/>
      <c r="AF130" s="893"/>
      <c r="AG130" s="903">
        <v>922.21799999999996</v>
      </c>
      <c r="AH130" s="903"/>
      <c r="AI130" s="903"/>
      <c r="AJ130" s="885"/>
      <c r="AK130" s="885"/>
      <c r="AL130" s="903">
        <f>'KH vốn gộp'!H239</f>
        <v>895.4</v>
      </c>
      <c r="AM130" s="904"/>
      <c r="AN130" s="904"/>
      <c r="AO130" s="905"/>
      <c r="AP130" s="905"/>
      <c r="AQ130" s="905"/>
      <c r="AR130" s="905"/>
      <c r="AS130" s="905"/>
      <c r="AT130" s="880">
        <f t="shared" si="2"/>
        <v>0.97092010782699967</v>
      </c>
      <c r="AU130" s="906"/>
    </row>
    <row r="131" spans="1:52" s="907" customFormat="1" x14ac:dyDescent="0.25">
      <c r="A131" s="912">
        <v>23</v>
      </c>
      <c r="B131" s="913" t="s">
        <v>239</v>
      </c>
      <c r="C131" s="901"/>
      <c r="D131" s="901"/>
      <c r="E131" s="902"/>
      <c r="F131" s="807"/>
      <c r="G131" s="807"/>
      <c r="H131" s="807"/>
      <c r="I131" s="807"/>
      <c r="J131" s="521"/>
      <c r="K131" s="521"/>
      <c r="L131" s="521"/>
      <c r="M131" s="521"/>
      <c r="N131" s="868"/>
      <c r="O131" s="868"/>
      <c r="P131" s="893"/>
      <c r="Q131" s="893"/>
      <c r="R131" s="521"/>
      <c r="S131" s="868"/>
      <c r="T131" s="893"/>
      <c r="U131" s="893"/>
      <c r="V131" s="868"/>
      <c r="W131" s="868"/>
      <c r="X131" s="857"/>
      <c r="Y131" s="857"/>
      <c r="Z131" s="857"/>
      <c r="AA131" s="858"/>
      <c r="AB131" s="857"/>
      <c r="AC131" s="858"/>
      <c r="AD131" s="857"/>
      <c r="AE131" s="858"/>
      <c r="AF131" s="893"/>
      <c r="AG131" s="903">
        <v>922.21799999999996</v>
      </c>
      <c r="AH131" s="903"/>
      <c r="AI131" s="903"/>
      <c r="AJ131" s="885"/>
      <c r="AK131" s="885"/>
      <c r="AL131" s="903">
        <f>'KH vốn gộp'!H240</f>
        <v>895.95199999999988</v>
      </c>
      <c r="AM131" s="904"/>
      <c r="AN131" s="904"/>
      <c r="AO131" s="905"/>
      <c r="AP131" s="905"/>
      <c r="AQ131" s="905"/>
      <c r="AR131" s="905"/>
      <c r="AS131" s="905"/>
      <c r="AT131" s="880">
        <f t="shared" si="2"/>
        <v>0.97151866478424831</v>
      </c>
      <c r="AU131" s="906"/>
    </row>
    <row r="132" spans="1:52" s="907" customFormat="1" x14ac:dyDescent="0.25">
      <c r="A132" s="912">
        <v>24</v>
      </c>
      <c r="B132" s="913" t="s">
        <v>240</v>
      </c>
      <c r="C132" s="901"/>
      <c r="D132" s="901"/>
      <c r="E132" s="902"/>
      <c r="F132" s="807"/>
      <c r="G132" s="807"/>
      <c r="H132" s="807"/>
      <c r="I132" s="807"/>
      <c r="J132" s="521"/>
      <c r="K132" s="521"/>
      <c r="L132" s="521"/>
      <c r="M132" s="521"/>
      <c r="N132" s="868"/>
      <c r="O132" s="868"/>
      <c r="P132" s="893"/>
      <c r="Q132" s="893"/>
      <c r="R132" s="521"/>
      <c r="S132" s="868"/>
      <c r="T132" s="893"/>
      <c r="U132" s="893"/>
      <c r="V132" s="868"/>
      <c r="W132" s="868"/>
      <c r="X132" s="857"/>
      <c r="Y132" s="857"/>
      <c r="Z132" s="857"/>
      <c r="AA132" s="858"/>
      <c r="AB132" s="857"/>
      <c r="AC132" s="858"/>
      <c r="AD132" s="857"/>
      <c r="AE132" s="858"/>
      <c r="AF132" s="893"/>
      <c r="AG132" s="903">
        <v>922.21799999999996</v>
      </c>
      <c r="AH132" s="903"/>
      <c r="AI132" s="903"/>
      <c r="AJ132" s="885"/>
      <c r="AK132" s="885"/>
      <c r="AL132" s="903">
        <f>'KH vốn gộp'!H241</f>
        <v>483.04599999999994</v>
      </c>
      <c r="AM132" s="904"/>
      <c r="AN132" s="904"/>
      <c r="AO132" s="905"/>
      <c r="AP132" s="905"/>
      <c r="AQ132" s="905"/>
      <c r="AR132" s="905"/>
      <c r="AS132" s="905"/>
      <c r="AT132" s="880">
        <f t="shared" si="2"/>
        <v>0.5237872173390673</v>
      </c>
      <c r="AU132" s="906"/>
    </row>
    <row r="133" spans="1:52" s="907" customFormat="1" x14ac:dyDescent="0.25">
      <c r="A133" s="912">
        <v>25</v>
      </c>
      <c r="B133" s="913" t="s">
        <v>241</v>
      </c>
      <c r="C133" s="901"/>
      <c r="D133" s="901"/>
      <c r="E133" s="902"/>
      <c r="F133" s="807"/>
      <c r="G133" s="807"/>
      <c r="H133" s="807"/>
      <c r="I133" s="807"/>
      <c r="J133" s="521"/>
      <c r="K133" s="521"/>
      <c r="L133" s="521"/>
      <c r="M133" s="521"/>
      <c r="N133" s="868"/>
      <c r="O133" s="868"/>
      <c r="P133" s="893"/>
      <c r="Q133" s="893"/>
      <c r="R133" s="521"/>
      <c r="S133" s="868"/>
      <c r="T133" s="893"/>
      <c r="U133" s="893"/>
      <c r="V133" s="868"/>
      <c r="W133" s="868"/>
      <c r="X133" s="857"/>
      <c r="Y133" s="857"/>
      <c r="Z133" s="857"/>
      <c r="AA133" s="858"/>
      <c r="AB133" s="857"/>
      <c r="AC133" s="858"/>
      <c r="AD133" s="857"/>
      <c r="AE133" s="858"/>
      <c r="AF133" s="893"/>
      <c r="AG133" s="903">
        <v>614.81200000000001</v>
      </c>
      <c r="AH133" s="903"/>
      <c r="AI133" s="903"/>
      <c r="AJ133" s="885"/>
      <c r="AK133" s="885"/>
      <c r="AL133" s="903">
        <f>'KH vốn gộp'!H242</f>
        <v>596.89700000000005</v>
      </c>
      <c r="AM133" s="904"/>
      <c r="AN133" s="904"/>
      <c r="AO133" s="905"/>
      <c r="AP133" s="905"/>
      <c r="AQ133" s="905"/>
      <c r="AR133" s="905"/>
      <c r="AS133" s="905"/>
      <c r="AT133" s="880">
        <f t="shared" si="2"/>
        <v>0.97086101117089463</v>
      </c>
      <c r="AU133" s="906"/>
    </row>
    <row r="134" spans="1:52" x14ac:dyDescent="0.25">
      <c r="A134" s="960">
        <v>1</v>
      </c>
      <c r="B134" s="882" t="s">
        <v>363</v>
      </c>
      <c r="C134" s="913"/>
      <c r="D134" s="883"/>
      <c r="E134" s="883"/>
      <c r="F134" s="807"/>
      <c r="G134" s="807"/>
      <c r="H134" s="807"/>
      <c r="I134" s="807"/>
      <c r="J134" s="521"/>
      <c r="K134" s="521"/>
      <c r="L134" s="521"/>
      <c r="M134" s="521"/>
      <c r="N134" s="521"/>
      <c r="O134" s="521"/>
      <c r="P134" s="521"/>
      <c r="Q134" s="521"/>
      <c r="R134" s="521"/>
      <c r="S134" s="521"/>
      <c r="T134" s="521"/>
      <c r="U134" s="521"/>
      <c r="V134" s="521"/>
      <c r="W134" s="521"/>
      <c r="X134" s="858"/>
      <c r="Y134" s="857"/>
      <c r="Z134" s="858"/>
      <c r="AA134" s="858"/>
      <c r="AB134" s="858"/>
      <c r="AC134" s="858"/>
      <c r="AD134" s="858"/>
      <c r="AE134" s="858"/>
      <c r="AF134" s="521"/>
      <c r="AG134" s="885">
        <v>1150</v>
      </c>
      <c r="AH134" s="903"/>
      <c r="AI134" s="903"/>
      <c r="AJ134" s="885"/>
      <c r="AK134" s="885"/>
      <c r="AL134" s="869">
        <f>'KH vốn gộp'!H243</f>
        <v>1067.962</v>
      </c>
      <c r="AM134" s="863"/>
      <c r="AN134" s="863"/>
      <c r="AO134" s="887"/>
      <c r="AP134" s="887"/>
      <c r="AQ134" s="887"/>
      <c r="AR134" s="887"/>
      <c r="AS134" s="887"/>
      <c r="AT134" s="880"/>
      <c r="AU134" s="893"/>
      <c r="AV134" s="827"/>
      <c r="AW134" s="827"/>
    </row>
    <row r="135" spans="1:52" x14ac:dyDescent="0.25">
      <c r="A135" s="960">
        <v>2</v>
      </c>
      <c r="B135" s="882" t="s">
        <v>364</v>
      </c>
      <c r="C135" s="913"/>
      <c r="D135" s="883"/>
      <c r="E135" s="883"/>
      <c r="F135" s="807"/>
      <c r="G135" s="807"/>
      <c r="H135" s="807"/>
      <c r="I135" s="807"/>
      <c r="J135" s="521"/>
      <c r="K135" s="521"/>
      <c r="L135" s="521"/>
      <c r="M135" s="521"/>
      <c r="N135" s="521"/>
      <c r="O135" s="521"/>
      <c r="P135" s="521"/>
      <c r="Q135" s="521"/>
      <c r="R135" s="521"/>
      <c r="S135" s="521"/>
      <c r="T135" s="521"/>
      <c r="U135" s="521"/>
      <c r="V135" s="521"/>
      <c r="W135" s="521"/>
      <c r="X135" s="858"/>
      <c r="Y135" s="857"/>
      <c r="Z135" s="858"/>
      <c r="AA135" s="858"/>
      <c r="AB135" s="858"/>
      <c r="AC135" s="858"/>
      <c r="AD135" s="858"/>
      <c r="AE135" s="858"/>
      <c r="AF135" s="521"/>
      <c r="AG135" s="885">
        <v>1226</v>
      </c>
      <c r="AH135" s="903"/>
      <c r="AI135" s="903"/>
      <c r="AJ135" s="885"/>
      <c r="AK135" s="885"/>
      <c r="AL135" s="869">
        <f>'KH vốn gộp'!H244</f>
        <v>1095.903</v>
      </c>
      <c r="AM135" s="863"/>
      <c r="AN135" s="863"/>
      <c r="AO135" s="887"/>
      <c r="AP135" s="887"/>
      <c r="AQ135" s="887"/>
      <c r="AR135" s="887"/>
      <c r="AS135" s="887"/>
      <c r="AT135" s="880"/>
      <c r="AU135" s="893"/>
      <c r="AV135" s="827"/>
      <c r="AW135" s="827"/>
    </row>
    <row r="136" spans="1:52" x14ac:dyDescent="0.25">
      <c r="A136" s="960">
        <v>3</v>
      </c>
      <c r="B136" s="882" t="s">
        <v>358</v>
      </c>
      <c r="C136" s="913"/>
      <c r="D136" s="883"/>
      <c r="E136" s="883"/>
      <c r="F136" s="807"/>
      <c r="G136" s="807"/>
      <c r="H136" s="807"/>
      <c r="I136" s="807"/>
      <c r="J136" s="521"/>
      <c r="K136" s="521"/>
      <c r="L136" s="521"/>
      <c r="M136" s="521"/>
      <c r="N136" s="521"/>
      <c r="O136" s="521"/>
      <c r="P136" s="521"/>
      <c r="Q136" s="521"/>
      <c r="R136" s="521"/>
      <c r="S136" s="521"/>
      <c r="T136" s="521"/>
      <c r="U136" s="521"/>
      <c r="V136" s="521"/>
      <c r="W136" s="521"/>
      <c r="X136" s="858"/>
      <c r="Y136" s="857"/>
      <c r="Z136" s="858"/>
      <c r="AA136" s="858"/>
      <c r="AB136" s="858"/>
      <c r="AC136" s="858"/>
      <c r="AD136" s="858"/>
      <c r="AE136" s="858"/>
      <c r="AF136" s="521"/>
      <c r="AG136" s="885">
        <v>1019</v>
      </c>
      <c r="AH136" s="903"/>
      <c r="AI136" s="903"/>
      <c r="AJ136" s="885"/>
      <c r="AK136" s="885"/>
      <c r="AL136" s="869">
        <f>'KH vốn gộp'!H245</f>
        <v>0</v>
      </c>
      <c r="AM136" s="863"/>
      <c r="AN136" s="863"/>
      <c r="AO136" s="887"/>
      <c r="AP136" s="887"/>
      <c r="AQ136" s="887"/>
      <c r="AR136" s="887"/>
      <c r="AS136" s="887"/>
      <c r="AT136" s="880"/>
      <c r="AU136" s="893"/>
      <c r="AV136" s="827"/>
      <c r="AW136" s="827"/>
    </row>
    <row r="137" spans="1:52" x14ac:dyDescent="0.25">
      <c r="A137" s="960">
        <v>4</v>
      </c>
      <c r="B137" s="882" t="s">
        <v>359</v>
      </c>
      <c r="C137" s="913"/>
      <c r="D137" s="883"/>
      <c r="E137" s="883"/>
      <c r="F137" s="807"/>
      <c r="G137" s="807"/>
      <c r="H137" s="807"/>
      <c r="I137" s="807"/>
      <c r="J137" s="521"/>
      <c r="K137" s="521"/>
      <c r="L137" s="521"/>
      <c r="M137" s="521"/>
      <c r="N137" s="521"/>
      <c r="O137" s="521"/>
      <c r="P137" s="521"/>
      <c r="Q137" s="521"/>
      <c r="R137" s="521"/>
      <c r="S137" s="521"/>
      <c r="T137" s="521"/>
      <c r="U137" s="521"/>
      <c r="V137" s="521"/>
      <c r="W137" s="521"/>
      <c r="X137" s="858"/>
      <c r="Y137" s="857"/>
      <c r="Z137" s="858"/>
      <c r="AA137" s="858"/>
      <c r="AB137" s="858"/>
      <c r="AC137" s="858"/>
      <c r="AD137" s="858"/>
      <c r="AE137" s="858"/>
      <c r="AF137" s="521"/>
      <c r="AG137" s="885">
        <v>1000</v>
      </c>
      <c r="AH137" s="903"/>
      <c r="AI137" s="903"/>
      <c r="AJ137" s="885"/>
      <c r="AK137" s="885"/>
      <c r="AL137" s="869">
        <f>'KH vốn gộp'!H246</f>
        <v>0</v>
      </c>
      <c r="AM137" s="863"/>
      <c r="AN137" s="863"/>
      <c r="AO137" s="887"/>
      <c r="AP137" s="887"/>
      <c r="AQ137" s="887"/>
      <c r="AR137" s="887"/>
      <c r="AS137" s="887"/>
      <c r="AT137" s="880"/>
      <c r="AU137" s="893"/>
      <c r="AV137" s="827"/>
      <c r="AW137" s="827"/>
    </row>
    <row r="138" spans="1:52" x14ac:dyDescent="0.25">
      <c r="A138" s="960">
        <v>5</v>
      </c>
      <c r="B138" s="882" t="s">
        <v>383</v>
      </c>
      <c r="C138" s="913"/>
      <c r="D138" s="883"/>
      <c r="E138" s="883"/>
      <c r="F138" s="807"/>
      <c r="G138" s="807"/>
      <c r="H138" s="807"/>
      <c r="I138" s="807"/>
      <c r="J138" s="521"/>
      <c r="K138" s="521"/>
      <c r="L138" s="521"/>
      <c r="M138" s="521"/>
      <c r="N138" s="521"/>
      <c r="O138" s="521"/>
      <c r="P138" s="521"/>
      <c r="Q138" s="521"/>
      <c r="R138" s="521"/>
      <c r="S138" s="521"/>
      <c r="T138" s="521"/>
      <c r="U138" s="521"/>
      <c r="V138" s="521"/>
      <c r="W138" s="521"/>
      <c r="X138" s="858"/>
      <c r="Y138" s="857"/>
      <c r="Z138" s="858"/>
      <c r="AA138" s="858"/>
      <c r="AB138" s="858"/>
      <c r="AC138" s="858"/>
      <c r="AD138" s="858"/>
      <c r="AE138" s="858"/>
      <c r="AF138" s="521"/>
      <c r="AG138" s="885">
        <v>474</v>
      </c>
      <c r="AH138" s="903"/>
      <c r="AI138" s="903"/>
      <c r="AJ138" s="885"/>
      <c r="AK138" s="885"/>
      <c r="AL138" s="869">
        <f>'KH vốn gộp'!H247</f>
        <v>0</v>
      </c>
      <c r="AM138" s="863"/>
      <c r="AN138" s="863"/>
      <c r="AO138" s="887"/>
      <c r="AP138" s="887"/>
      <c r="AQ138" s="887"/>
      <c r="AR138" s="887"/>
      <c r="AS138" s="887"/>
      <c r="AT138" s="880"/>
      <c r="AU138" s="893"/>
      <c r="AV138" s="827"/>
      <c r="AW138" s="827"/>
    </row>
    <row r="139" spans="1:52" x14ac:dyDescent="0.25">
      <c r="A139" s="960">
        <v>6</v>
      </c>
      <c r="B139" s="882" t="s">
        <v>384</v>
      </c>
      <c r="C139" s="913"/>
      <c r="D139" s="883"/>
      <c r="E139" s="883"/>
      <c r="F139" s="807"/>
      <c r="G139" s="807"/>
      <c r="H139" s="807"/>
      <c r="I139" s="807"/>
      <c r="J139" s="521"/>
      <c r="K139" s="521"/>
      <c r="L139" s="521"/>
      <c r="M139" s="521"/>
      <c r="N139" s="521"/>
      <c r="O139" s="521"/>
      <c r="P139" s="521"/>
      <c r="Q139" s="521"/>
      <c r="R139" s="521"/>
      <c r="S139" s="521"/>
      <c r="T139" s="521"/>
      <c r="U139" s="521"/>
      <c r="V139" s="521"/>
      <c r="W139" s="521"/>
      <c r="X139" s="858"/>
      <c r="Y139" s="857"/>
      <c r="Z139" s="858"/>
      <c r="AA139" s="858"/>
      <c r="AB139" s="858"/>
      <c r="AC139" s="858"/>
      <c r="AD139" s="858"/>
      <c r="AE139" s="858"/>
      <c r="AF139" s="521"/>
      <c r="AG139" s="885">
        <v>357</v>
      </c>
      <c r="AH139" s="903"/>
      <c r="AI139" s="903"/>
      <c r="AJ139" s="885"/>
      <c r="AK139" s="885"/>
      <c r="AL139" s="869">
        <f>'KH vốn gộp'!H248</f>
        <v>0</v>
      </c>
      <c r="AM139" s="863"/>
      <c r="AN139" s="863"/>
      <c r="AO139" s="887"/>
      <c r="AP139" s="887"/>
      <c r="AQ139" s="887"/>
      <c r="AR139" s="887"/>
      <c r="AS139" s="887"/>
      <c r="AT139" s="880"/>
      <c r="AU139" s="893"/>
      <c r="AV139" s="827"/>
      <c r="AW139" s="827"/>
    </row>
    <row r="140" spans="1:52" x14ac:dyDescent="0.25">
      <c r="A140" s="960">
        <v>7</v>
      </c>
      <c r="B140" s="882" t="s">
        <v>385</v>
      </c>
      <c r="C140" s="913"/>
      <c r="D140" s="883"/>
      <c r="E140" s="883"/>
      <c r="F140" s="807"/>
      <c r="G140" s="807"/>
      <c r="H140" s="807"/>
      <c r="I140" s="807"/>
      <c r="J140" s="521"/>
      <c r="K140" s="521"/>
      <c r="L140" s="521"/>
      <c r="M140" s="521"/>
      <c r="N140" s="521"/>
      <c r="O140" s="521"/>
      <c r="P140" s="521"/>
      <c r="Q140" s="521"/>
      <c r="R140" s="521"/>
      <c r="S140" s="521"/>
      <c r="T140" s="521"/>
      <c r="U140" s="521"/>
      <c r="V140" s="521"/>
      <c r="W140" s="521"/>
      <c r="X140" s="858"/>
      <c r="Y140" s="857"/>
      <c r="Z140" s="858"/>
      <c r="AA140" s="858"/>
      <c r="AB140" s="858"/>
      <c r="AC140" s="858"/>
      <c r="AD140" s="858"/>
      <c r="AE140" s="858"/>
      <c r="AF140" s="521"/>
      <c r="AG140" s="885">
        <v>237</v>
      </c>
      <c r="AH140" s="903"/>
      <c r="AI140" s="903"/>
      <c r="AJ140" s="885"/>
      <c r="AK140" s="885"/>
      <c r="AL140" s="869">
        <f>'KH vốn gộp'!H249</f>
        <v>0</v>
      </c>
      <c r="AM140" s="863"/>
      <c r="AN140" s="863"/>
      <c r="AO140" s="887"/>
      <c r="AP140" s="887"/>
      <c r="AQ140" s="887"/>
      <c r="AR140" s="887"/>
      <c r="AS140" s="887"/>
      <c r="AT140" s="880"/>
      <c r="AU140" s="893"/>
      <c r="AV140" s="827"/>
      <c r="AW140" s="827"/>
    </row>
    <row r="141" spans="1:52" x14ac:dyDescent="0.25">
      <c r="A141" s="960">
        <v>8</v>
      </c>
      <c r="B141" s="882" t="s">
        <v>386</v>
      </c>
      <c r="C141" s="913"/>
      <c r="D141" s="883"/>
      <c r="E141" s="883"/>
      <c r="F141" s="807"/>
      <c r="G141" s="807"/>
      <c r="H141" s="807"/>
      <c r="I141" s="807"/>
      <c r="J141" s="521"/>
      <c r="K141" s="521"/>
      <c r="L141" s="521"/>
      <c r="M141" s="521"/>
      <c r="N141" s="521"/>
      <c r="O141" s="521"/>
      <c r="P141" s="521"/>
      <c r="Q141" s="521"/>
      <c r="R141" s="521"/>
      <c r="S141" s="521"/>
      <c r="T141" s="521"/>
      <c r="U141" s="521"/>
      <c r="V141" s="521"/>
      <c r="W141" s="521"/>
      <c r="X141" s="858"/>
      <c r="Y141" s="857"/>
      <c r="Z141" s="858"/>
      <c r="AA141" s="858"/>
      <c r="AB141" s="858"/>
      <c r="AC141" s="858"/>
      <c r="AD141" s="858"/>
      <c r="AE141" s="858"/>
      <c r="AF141" s="521"/>
      <c r="AG141" s="885">
        <v>357</v>
      </c>
      <c r="AH141" s="903"/>
      <c r="AI141" s="903"/>
      <c r="AJ141" s="885"/>
      <c r="AK141" s="885"/>
      <c r="AL141" s="869">
        <f>'KH vốn gộp'!H250</f>
        <v>0</v>
      </c>
      <c r="AM141" s="863"/>
      <c r="AN141" s="863"/>
      <c r="AO141" s="887"/>
      <c r="AP141" s="887"/>
      <c r="AQ141" s="887"/>
      <c r="AR141" s="887"/>
      <c r="AS141" s="887"/>
      <c r="AT141" s="880"/>
      <c r="AU141" s="893"/>
      <c r="AV141" s="827"/>
      <c r="AW141" s="827"/>
    </row>
    <row r="142" spans="1:52" x14ac:dyDescent="0.25">
      <c r="A142" s="960" t="s">
        <v>6</v>
      </c>
      <c r="B142" s="882" t="s">
        <v>769</v>
      </c>
      <c r="C142" s="901" t="s">
        <v>767</v>
      </c>
      <c r="D142" s="882"/>
      <c r="E142" s="883"/>
      <c r="F142" s="807"/>
      <c r="G142" s="807"/>
      <c r="H142" s="807"/>
      <c r="I142" s="807"/>
      <c r="J142" s="521"/>
      <c r="K142" s="521"/>
      <c r="L142" s="521"/>
      <c r="M142" s="521"/>
      <c r="N142" s="521"/>
      <c r="O142" s="521"/>
      <c r="P142" s="521"/>
      <c r="Q142" s="521"/>
      <c r="R142" s="521"/>
      <c r="S142" s="521"/>
      <c r="T142" s="521"/>
      <c r="U142" s="521"/>
      <c r="V142" s="521"/>
      <c r="W142" s="521"/>
      <c r="X142" s="858"/>
      <c r="Y142" s="857" t="str">
        <f t="shared" si="42"/>
        <v/>
      </c>
      <c r="Z142" s="858"/>
      <c r="AA142" s="858" t="str">
        <f t="shared" si="43"/>
        <v/>
      </c>
      <c r="AB142" s="858"/>
      <c r="AC142" s="858" t="str">
        <f t="shared" si="44"/>
        <v/>
      </c>
      <c r="AD142" s="858"/>
      <c r="AE142" s="858" t="str">
        <f t="shared" si="45"/>
        <v/>
      </c>
      <c r="AF142" s="521"/>
      <c r="AG142" s="885">
        <v>1200</v>
      </c>
      <c r="AH142" s="886"/>
      <c r="AI142" s="886"/>
      <c r="AJ142" s="863"/>
      <c r="AK142" s="863"/>
      <c r="AL142" s="965">
        <f>'KH vốn gộp'!H253</f>
        <v>0</v>
      </c>
      <c r="AM142" s="863"/>
      <c r="AN142" s="863"/>
      <c r="AO142" s="887"/>
      <c r="AP142" s="887"/>
      <c r="AQ142" s="887"/>
      <c r="AR142" s="887"/>
      <c r="AS142" s="887"/>
      <c r="AT142" s="880">
        <f t="shared" si="2"/>
        <v>0</v>
      </c>
      <c r="AU142" s="966"/>
      <c r="AV142" s="827"/>
      <c r="AW142" s="827"/>
    </row>
    <row r="143" spans="1:52" x14ac:dyDescent="0.25">
      <c r="A143" s="872" t="s">
        <v>742</v>
      </c>
      <c r="B143" s="873" t="s">
        <v>320</v>
      </c>
      <c r="C143" s="873"/>
      <c r="D143" s="873"/>
      <c r="E143" s="959"/>
      <c r="F143" s="936"/>
      <c r="G143" s="936"/>
      <c r="H143" s="936"/>
      <c r="I143" s="936"/>
      <c r="J143" s="876"/>
      <c r="K143" s="876"/>
      <c r="L143" s="876"/>
      <c r="M143" s="876"/>
      <c r="N143" s="876"/>
      <c r="O143" s="876"/>
      <c r="P143" s="876"/>
      <c r="Q143" s="876"/>
      <c r="R143" s="876"/>
      <c r="S143" s="876"/>
      <c r="T143" s="876"/>
      <c r="U143" s="876"/>
      <c r="V143" s="876"/>
      <c r="W143" s="876"/>
      <c r="X143" s="877"/>
      <c r="Y143" s="857" t="str">
        <f t="shared" si="42"/>
        <v/>
      </c>
      <c r="Z143" s="877"/>
      <c r="AA143" s="858" t="str">
        <f t="shared" si="43"/>
        <v/>
      </c>
      <c r="AB143" s="877"/>
      <c r="AC143" s="858" t="str">
        <f t="shared" si="44"/>
        <v/>
      </c>
      <c r="AD143" s="877"/>
      <c r="AE143" s="858" t="str">
        <f t="shared" si="45"/>
        <v/>
      </c>
      <c r="AF143" s="876"/>
      <c r="AG143" s="878">
        <f>SUM(AG144)</f>
        <v>26485</v>
      </c>
      <c r="AH143" s="878">
        <f t="shared" ref="AH143:AL143" si="52">SUM(AH144)</f>
        <v>0</v>
      </c>
      <c r="AI143" s="878">
        <f t="shared" si="52"/>
        <v>0</v>
      </c>
      <c r="AJ143" s="878">
        <f t="shared" si="52"/>
        <v>0</v>
      </c>
      <c r="AK143" s="878">
        <f t="shared" si="52"/>
        <v>0</v>
      </c>
      <c r="AL143" s="878">
        <f t="shared" si="52"/>
        <v>16381.722999999998</v>
      </c>
      <c r="AM143" s="878"/>
      <c r="AN143" s="878"/>
      <c r="AO143" s="879"/>
      <c r="AP143" s="879"/>
      <c r="AQ143" s="879"/>
      <c r="AR143" s="879"/>
      <c r="AS143" s="879"/>
      <c r="AT143" s="871">
        <f t="shared" si="2"/>
        <v>0.61852833679441188</v>
      </c>
      <c r="AU143" s="863"/>
      <c r="AV143" s="827"/>
      <c r="AW143" s="827"/>
      <c r="AX143" s="864"/>
      <c r="AY143" s="864"/>
      <c r="AZ143" s="246"/>
    </row>
    <row r="144" spans="1:52" x14ac:dyDescent="0.25">
      <c r="A144" s="960" t="s">
        <v>8</v>
      </c>
      <c r="B144" s="882" t="s">
        <v>761</v>
      </c>
      <c r="C144" s="882"/>
      <c r="D144" s="882"/>
      <c r="E144" s="883"/>
      <c r="F144" s="807"/>
      <c r="G144" s="807"/>
      <c r="H144" s="807"/>
      <c r="I144" s="807"/>
      <c r="J144" s="521"/>
      <c r="K144" s="521"/>
      <c r="L144" s="521"/>
      <c r="M144" s="521"/>
      <c r="N144" s="521"/>
      <c r="O144" s="521"/>
      <c r="P144" s="521"/>
      <c r="Q144" s="521"/>
      <c r="R144" s="521"/>
      <c r="S144" s="521"/>
      <c r="T144" s="521"/>
      <c r="U144" s="521"/>
      <c r="V144" s="521"/>
      <c r="W144" s="521"/>
      <c r="X144" s="858"/>
      <c r="Y144" s="857" t="str">
        <f t="shared" si="42"/>
        <v/>
      </c>
      <c r="Z144" s="858"/>
      <c r="AA144" s="858" t="str">
        <f t="shared" si="43"/>
        <v/>
      </c>
      <c r="AB144" s="858"/>
      <c r="AC144" s="858" t="str">
        <f t="shared" si="44"/>
        <v/>
      </c>
      <c r="AD144" s="858"/>
      <c r="AE144" s="858" t="str">
        <f t="shared" si="45"/>
        <v/>
      </c>
      <c r="AF144" s="521"/>
      <c r="AG144" s="885">
        <f>+AG149</f>
        <v>26485</v>
      </c>
      <c r="AH144" s="885">
        <f t="shared" ref="AH144:AL144" si="53">+AH149</f>
        <v>0</v>
      </c>
      <c r="AI144" s="885">
        <f t="shared" si="53"/>
        <v>0</v>
      </c>
      <c r="AJ144" s="885">
        <f t="shared" si="53"/>
        <v>0</v>
      </c>
      <c r="AK144" s="885">
        <f t="shared" si="53"/>
        <v>0</v>
      </c>
      <c r="AL144" s="885">
        <f t="shared" si="53"/>
        <v>16381.722999999998</v>
      </c>
      <c r="AM144" s="863"/>
      <c r="AN144" s="863"/>
      <c r="AO144" s="887"/>
      <c r="AP144" s="887"/>
      <c r="AQ144" s="887"/>
      <c r="AR144" s="887"/>
      <c r="AS144" s="887"/>
      <c r="AT144" s="880">
        <f t="shared" si="2"/>
        <v>0.61852833679441188</v>
      </c>
      <c r="AU144" s="863"/>
      <c r="AV144" s="827"/>
      <c r="AW144" s="827"/>
    </row>
    <row r="145" spans="1:47" s="907" customFormat="1" x14ac:dyDescent="0.25">
      <c r="A145" s="892"/>
      <c r="B145" s="882" t="s">
        <v>92</v>
      </c>
      <c r="C145" s="882"/>
      <c r="D145" s="882"/>
      <c r="E145" s="902"/>
      <c r="F145" s="807"/>
      <c r="G145" s="807"/>
      <c r="H145" s="807"/>
      <c r="I145" s="807"/>
      <c r="J145" s="521"/>
      <c r="K145" s="521"/>
      <c r="L145" s="521"/>
      <c r="M145" s="521"/>
      <c r="N145" s="868"/>
      <c r="O145" s="868"/>
      <c r="P145" s="893"/>
      <c r="Q145" s="893"/>
      <c r="R145" s="521"/>
      <c r="S145" s="868"/>
      <c r="T145" s="893"/>
      <c r="U145" s="893"/>
      <c r="V145" s="868"/>
      <c r="W145" s="868"/>
      <c r="X145" s="857"/>
      <c r="Y145" s="857" t="str">
        <f t="shared" si="42"/>
        <v/>
      </c>
      <c r="Z145" s="857"/>
      <c r="AA145" s="858" t="str">
        <f t="shared" si="43"/>
        <v/>
      </c>
      <c r="AB145" s="857"/>
      <c r="AC145" s="858" t="str">
        <f t="shared" si="44"/>
        <v/>
      </c>
      <c r="AD145" s="857"/>
      <c r="AE145" s="858" t="str">
        <f t="shared" si="45"/>
        <v/>
      </c>
      <c r="AF145" s="893"/>
      <c r="AG145" s="894"/>
      <c r="AH145" s="903"/>
      <c r="AI145" s="903"/>
      <c r="AJ145" s="885"/>
      <c r="AK145" s="885"/>
      <c r="AL145" s="869"/>
      <c r="AM145" s="904"/>
      <c r="AN145" s="904"/>
      <c r="AO145" s="905"/>
      <c r="AP145" s="905"/>
      <c r="AQ145" s="905"/>
      <c r="AR145" s="905"/>
      <c r="AS145" s="905"/>
      <c r="AT145" s="880"/>
      <c r="AU145" s="906"/>
    </row>
    <row r="146" spans="1:47" s="907" customFormat="1" x14ac:dyDescent="0.25">
      <c r="A146" s="912" t="s">
        <v>156</v>
      </c>
      <c r="B146" s="901" t="s">
        <v>763</v>
      </c>
      <c r="C146" s="901" t="s">
        <v>764</v>
      </c>
      <c r="D146" s="901"/>
      <c r="E146" s="902"/>
      <c r="F146" s="807"/>
      <c r="G146" s="807"/>
      <c r="H146" s="807"/>
      <c r="I146" s="807"/>
      <c r="J146" s="521"/>
      <c r="K146" s="521"/>
      <c r="L146" s="521"/>
      <c r="M146" s="521"/>
      <c r="N146" s="868"/>
      <c r="O146" s="868"/>
      <c r="P146" s="893"/>
      <c r="Q146" s="893"/>
      <c r="R146" s="521"/>
      <c r="S146" s="868"/>
      <c r="T146" s="893"/>
      <c r="U146" s="893"/>
      <c r="V146" s="868"/>
      <c r="W146" s="868"/>
      <c r="X146" s="857">
        <f>AG146</f>
        <v>0</v>
      </c>
      <c r="Y146" s="857">
        <f t="shared" si="42"/>
        <v>0</v>
      </c>
      <c r="Z146" s="857"/>
      <c r="AA146" s="858" t="str">
        <f t="shared" si="43"/>
        <v/>
      </c>
      <c r="AB146" s="857"/>
      <c r="AC146" s="858" t="str">
        <f t="shared" si="44"/>
        <v/>
      </c>
      <c r="AD146" s="857"/>
      <c r="AE146" s="858" t="str">
        <f t="shared" si="45"/>
        <v/>
      </c>
      <c r="AF146" s="893"/>
      <c r="AG146" s="903"/>
      <c r="AH146" s="903"/>
      <c r="AI146" s="903"/>
      <c r="AJ146" s="885"/>
      <c r="AK146" s="885"/>
      <c r="AL146" s="903"/>
      <c r="AM146" s="904"/>
      <c r="AN146" s="904"/>
      <c r="AO146" s="905">
        <v>0.4</v>
      </c>
      <c r="AP146" s="905"/>
      <c r="AQ146" s="905"/>
      <c r="AR146" s="905"/>
      <c r="AS146" s="905"/>
      <c r="AT146" s="880"/>
      <c r="AU146" s="906"/>
    </row>
    <row r="147" spans="1:47" s="907" customFormat="1" x14ac:dyDescent="0.25">
      <c r="A147" s="912" t="s">
        <v>156</v>
      </c>
      <c r="B147" s="901" t="s">
        <v>750</v>
      </c>
      <c r="C147" s="901" t="s">
        <v>765</v>
      </c>
      <c r="D147" s="901"/>
      <c r="E147" s="902"/>
      <c r="F147" s="807"/>
      <c r="G147" s="807"/>
      <c r="H147" s="807"/>
      <c r="I147" s="807"/>
      <c r="J147" s="521"/>
      <c r="K147" s="521"/>
      <c r="L147" s="521"/>
      <c r="M147" s="521"/>
      <c r="N147" s="868"/>
      <c r="O147" s="868"/>
      <c r="P147" s="893"/>
      <c r="Q147" s="893"/>
      <c r="R147" s="521"/>
      <c r="S147" s="868"/>
      <c r="T147" s="893"/>
      <c r="U147" s="893"/>
      <c r="V147" s="868"/>
      <c r="W147" s="868"/>
      <c r="X147" s="857"/>
      <c r="Y147" s="857" t="str">
        <f t="shared" si="42"/>
        <v/>
      </c>
      <c r="Z147" s="857">
        <f>AG147</f>
        <v>0</v>
      </c>
      <c r="AA147" s="858">
        <f t="shared" si="43"/>
        <v>0</v>
      </c>
      <c r="AB147" s="857"/>
      <c r="AC147" s="858" t="str">
        <f t="shared" si="44"/>
        <v/>
      </c>
      <c r="AD147" s="857"/>
      <c r="AE147" s="858" t="str">
        <f t="shared" si="45"/>
        <v/>
      </c>
      <c r="AF147" s="893"/>
      <c r="AG147" s="903"/>
      <c r="AH147" s="903"/>
      <c r="AI147" s="903"/>
      <c r="AJ147" s="885"/>
      <c r="AK147" s="885"/>
      <c r="AL147" s="903"/>
      <c r="AM147" s="904"/>
      <c r="AN147" s="904"/>
      <c r="AO147" s="905">
        <v>0.25</v>
      </c>
      <c r="AP147" s="905"/>
      <c r="AQ147" s="905"/>
      <c r="AR147" s="905"/>
      <c r="AS147" s="905"/>
      <c r="AT147" s="880"/>
      <c r="AU147" s="906"/>
    </row>
    <row r="148" spans="1:47" s="907" customFormat="1" x14ac:dyDescent="0.25">
      <c r="A148" s="912" t="s">
        <v>156</v>
      </c>
      <c r="B148" s="901" t="s">
        <v>752</v>
      </c>
      <c r="C148" s="901" t="s">
        <v>766</v>
      </c>
      <c r="D148" s="901"/>
      <c r="E148" s="902"/>
      <c r="F148" s="807"/>
      <c r="G148" s="807"/>
      <c r="H148" s="807"/>
      <c r="I148" s="807"/>
      <c r="J148" s="521"/>
      <c r="K148" s="521"/>
      <c r="L148" s="521"/>
      <c r="M148" s="521"/>
      <c r="N148" s="868"/>
      <c r="O148" s="868"/>
      <c r="P148" s="893"/>
      <c r="Q148" s="893"/>
      <c r="R148" s="521"/>
      <c r="S148" s="868"/>
      <c r="T148" s="893"/>
      <c r="U148" s="893"/>
      <c r="V148" s="868"/>
      <c r="W148" s="868"/>
      <c r="X148" s="857"/>
      <c r="Y148" s="857" t="str">
        <f t="shared" si="42"/>
        <v/>
      </c>
      <c r="Z148" s="857"/>
      <c r="AA148" s="858" t="str">
        <f t="shared" si="43"/>
        <v/>
      </c>
      <c r="AB148" s="857">
        <f>AG148</f>
        <v>0</v>
      </c>
      <c r="AC148" s="858">
        <f t="shared" si="44"/>
        <v>0</v>
      </c>
      <c r="AD148" s="857"/>
      <c r="AE148" s="858" t="str">
        <f t="shared" si="45"/>
        <v/>
      </c>
      <c r="AF148" s="893"/>
      <c r="AG148" s="903"/>
      <c r="AH148" s="903"/>
      <c r="AI148" s="903"/>
      <c r="AJ148" s="885"/>
      <c r="AK148" s="885"/>
      <c r="AL148" s="903"/>
      <c r="AM148" s="904"/>
      <c r="AN148" s="904"/>
      <c r="AO148" s="905">
        <v>0.25</v>
      </c>
      <c r="AP148" s="905"/>
      <c r="AQ148" s="905"/>
      <c r="AR148" s="905"/>
      <c r="AS148" s="905"/>
      <c r="AT148" s="880"/>
      <c r="AU148" s="906"/>
    </row>
    <row r="149" spans="1:47" s="942" customFormat="1" x14ac:dyDescent="0.25">
      <c r="A149" s="934" t="s">
        <v>156</v>
      </c>
      <c r="B149" s="909" t="s">
        <v>753</v>
      </c>
      <c r="C149" s="909" t="s">
        <v>767</v>
      </c>
      <c r="D149" s="909"/>
      <c r="E149" s="935"/>
      <c r="F149" s="936"/>
      <c r="G149" s="936"/>
      <c r="H149" s="936"/>
      <c r="I149" s="936"/>
      <c r="J149" s="876"/>
      <c r="K149" s="876"/>
      <c r="L149" s="876"/>
      <c r="M149" s="876"/>
      <c r="N149" s="876"/>
      <c r="O149" s="876"/>
      <c r="P149" s="937"/>
      <c r="Q149" s="937"/>
      <c r="R149" s="876"/>
      <c r="S149" s="876"/>
      <c r="T149" s="937"/>
      <c r="U149" s="937"/>
      <c r="V149" s="876"/>
      <c r="W149" s="876"/>
      <c r="X149" s="877"/>
      <c r="Y149" s="877" t="str">
        <f t="shared" si="42"/>
        <v/>
      </c>
      <c r="Z149" s="877"/>
      <c r="AA149" s="877" t="str">
        <f t="shared" si="43"/>
        <v/>
      </c>
      <c r="AB149" s="877"/>
      <c r="AC149" s="877" t="str">
        <f t="shared" si="44"/>
        <v/>
      </c>
      <c r="AD149" s="877">
        <f>AG149</f>
        <v>26485</v>
      </c>
      <c r="AE149" s="877">
        <f t="shared" si="45"/>
        <v>16381.722999999998</v>
      </c>
      <c r="AF149" s="937"/>
      <c r="AG149" s="938">
        <f t="shared" ref="AG149:AS149" si="54">SUM(AG150:AG185)</f>
        <v>26485</v>
      </c>
      <c r="AH149" s="938">
        <f t="shared" si="54"/>
        <v>0</v>
      </c>
      <c r="AI149" s="938">
        <f t="shared" si="54"/>
        <v>0</v>
      </c>
      <c r="AJ149" s="938">
        <f t="shared" si="54"/>
        <v>0</v>
      </c>
      <c r="AK149" s="938">
        <f t="shared" si="54"/>
        <v>0</v>
      </c>
      <c r="AL149" s="938">
        <f t="shared" si="54"/>
        <v>16381.722999999998</v>
      </c>
      <c r="AM149" s="938">
        <f t="shared" si="54"/>
        <v>0</v>
      </c>
      <c r="AN149" s="938">
        <f t="shared" si="54"/>
        <v>0</v>
      </c>
      <c r="AO149" s="938">
        <f t="shared" si="54"/>
        <v>0</v>
      </c>
      <c r="AP149" s="938">
        <f t="shared" si="54"/>
        <v>0</v>
      </c>
      <c r="AQ149" s="938">
        <f t="shared" si="54"/>
        <v>0</v>
      </c>
      <c r="AR149" s="938">
        <f t="shared" si="54"/>
        <v>0</v>
      </c>
      <c r="AS149" s="938">
        <f t="shared" si="54"/>
        <v>0</v>
      </c>
      <c r="AT149" s="871">
        <f t="shared" si="2"/>
        <v>0.61852833679441188</v>
      </c>
      <c r="AU149" s="941"/>
    </row>
    <row r="150" spans="1:47" s="907" customFormat="1" x14ac:dyDescent="0.25">
      <c r="A150" s="912">
        <v>1</v>
      </c>
      <c r="B150" s="913" t="s">
        <v>261</v>
      </c>
      <c r="C150" s="913"/>
      <c r="D150" s="913"/>
      <c r="E150" s="902"/>
      <c r="F150" s="807"/>
      <c r="G150" s="807"/>
      <c r="H150" s="807"/>
      <c r="I150" s="807"/>
      <c r="J150" s="521"/>
      <c r="K150" s="521"/>
      <c r="L150" s="521"/>
      <c r="M150" s="521"/>
      <c r="N150" s="868"/>
      <c r="O150" s="868"/>
      <c r="P150" s="893"/>
      <c r="Q150" s="893"/>
      <c r="R150" s="521"/>
      <c r="S150" s="868"/>
      <c r="T150" s="893"/>
      <c r="U150" s="893"/>
      <c r="V150" s="868"/>
      <c r="W150" s="868"/>
      <c r="X150" s="857"/>
      <c r="Y150" s="857"/>
      <c r="Z150" s="857"/>
      <c r="AA150" s="858"/>
      <c r="AB150" s="857"/>
      <c r="AC150" s="858"/>
      <c r="AD150" s="857"/>
      <c r="AE150" s="858"/>
      <c r="AF150" s="893"/>
      <c r="AG150" s="903">
        <v>190</v>
      </c>
      <c r="AH150" s="903"/>
      <c r="AI150" s="903"/>
      <c r="AJ150" s="885"/>
      <c r="AK150" s="885"/>
      <c r="AL150" s="903">
        <f>'KH vốn gộp'!H127</f>
        <v>18.306999999999999</v>
      </c>
      <c r="AM150" s="904"/>
      <c r="AN150" s="904"/>
      <c r="AO150" s="905"/>
      <c r="AP150" s="905"/>
      <c r="AQ150" s="905"/>
      <c r="AR150" s="905"/>
      <c r="AS150" s="905"/>
      <c r="AT150" s="880">
        <f t="shared" si="2"/>
        <v>9.6352631578947356E-2</v>
      </c>
      <c r="AU150" s="906"/>
    </row>
    <row r="151" spans="1:47" s="907" customFormat="1" x14ac:dyDescent="0.25">
      <c r="A151" s="912">
        <v>2</v>
      </c>
      <c r="B151" s="913" t="s">
        <v>262</v>
      </c>
      <c r="C151" s="913"/>
      <c r="D151" s="913"/>
      <c r="E151" s="902"/>
      <c r="F151" s="807"/>
      <c r="G151" s="807"/>
      <c r="H151" s="807"/>
      <c r="I151" s="807"/>
      <c r="J151" s="521"/>
      <c r="K151" s="521"/>
      <c r="L151" s="521"/>
      <c r="M151" s="521"/>
      <c r="N151" s="868"/>
      <c r="O151" s="868"/>
      <c r="P151" s="893"/>
      <c r="Q151" s="893"/>
      <c r="R151" s="521"/>
      <c r="S151" s="868"/>
      <c r="T151" s="893"/>
      <c r="U151" s="893"/>
      <c r="V151" s="868"/>
      <c r="W151" s="868"/>
      <c r="X151" s="857"/>
      <c r="Y151" s="857"/>
      <c r="Z151" s="857"/>
      <c r="AA151" s="858"/>
      <c r="AB151" s="857"/>
      <c r="AC151" s="858"/>
      <c r="AD151" s="857"/>
      <c r="AE151" s="858"/>
      <c r="AF151" s="893"/>
      <c r="AG151" s="903">
        <v>600</v>
      </c>
      <c r="AH151" s="903"/>
      <c r="AI151" s="903"/>
      <c r="AJ151" s="885"/>
      <c r="AK151" s="885"/>
      <c r="AL151" s="903">
        <f>'KH vốn gộp'!H128</f>
        <v>579.51900000000001</v>
      </c>
      <c r="AM151" s="904"/>
      <c r="AN151" s="904"/>
      <c r="AO151" s="905"/>
      <c r="AP151" s="905"/>
      <c r="AQ151" s="905"/>
      <c r="AR151" s="905"/>
      <c r="AS151" s="905"/>
      <c r="AT151" s="880">
        <f t="shared" si="2"/>
        <v>0.96586499999999997</v>
      </c>
      <c r="AU151" s="906"/>
    </row>
    <row r="152" spans="1:47" s="907" customFormat="1" x14ac:dyDescent="0.25">
      <c r="A152" s="912">
        <v>3</v>
      </c>
      <c r="B152" s="913" t="s">
        <v>263</v>
      </c>
      <c r="C152" s="913"/>
      <c r="D152" s="913"/>
      <c r="E152" s="902"/>
      <c r="F152" s="807"/>
      <c r="G152" s="807"/>
      <c r="H152" s="807"/>
      <c r="I152" s="807"/>
      <c r="J152" s="521"/>
      <c r="K152" s="521"/>
      <c r="L152" s="521"/>
      <c r="M152" s="521"/>
      <c r="N152" s="868"/>
      <c r="O152" s="868"/>
      <c r="P152" s="893"/>
      <c r="Q152" s="893"/>
      <c r="R152" s="521"/>
      <c r="S152" s="868"/>
      <c r="T152" s="893"/>
      <c r="U152" s="893"/>
      <c r="V152" s="868"/>
      <c r="W152" s="868"/>
      <c r="X152" s="857"/>
      <c r="Y152" s="857"/>
      <c r="Z152" s="857"/>
      <c r="AA152" s="858"/>
      <c r="AB152" s="857"/>
      <c r="AC152" s="858"/>
      <c r="AD152" s="857"/>
      <c r="AE152" s="858"/>
      <c r="AF152" s="893"/>
      <c r="AG152" s="903">
        <v>560</v>
      </c>
      <c r="AH152" s="903"/>
      <c r="AI152" s="903"/>
      <c r="AJ152" s="885"/>
      <c r="AK152" s="885"/>
      <c r="AL152" s="903">
        <f>'KH vốn gộp'!H129</f>
        <v>20.988</v>
      </c>
      <c r="AM152" s="904"/>
      <c r="AN152" s="904"/>
      <c r="AO152" s="905"/>
      <c r="AP152" s="905"/>
      <c r="AQ152" s="905"/>
      <c r="AR152" s="905"/>
      <c r="AS152" s="905"/>
      <c r="AT152" s="880">
        <f t="shared" si="2"/>
        <v>3.7478571428571431E-2</v>
      </c>
      <c r="AU152" s="906"/>
    </row>
    <row r="153" spans="1:47" s="907" customFormat="1" x14ac:dyDescent="0.25">
      <c r="A153" s="912">
        <v>4</v>
      </c>
      <c r="B153" s="913" t="s">
        <v>287</v>
      </c>
      <c r="C153" s="913"/>
      <c r="D153" s="913"/>
      <c r="E153" s="902"/>
      <c r="F153" s="807"/>
      <c r="G153" s="807"/>
      <c r="H153" s="807"/>
      <c r="I153" s="807"/>
      <c r="J153" s="521"/>
      <c r="K153" s="521"/>
      <c r="L153" s="521"/>
      <c r="M153" s="521"/>
      <c r="N153" s="868"/>
      <c r="O153" s="868"/>
      <c r="P153" s="893"/>
      <c r="Q153" s="893"/>
      <c r="R153" s="521"/>
      <c r="S153" s="868"/>
      <c r="T153" s="893"/>
      <c r="U153" s="893"/>
      <c r="V153" s="868"/>
      <c r="W153" s="868"/>
      <c r="X153" s="857"/>
      <c r="Y153" s="857"/>
      <c r="Z153" s="857"/>
      <c r="AA153" s="858"/>
      <c r="AB153" s="857"/>
      <c r="AC153" s="858"/>
      <c r="AD153" s="857"/>
      <c r="AE153" s="858"/>
      <c r="AF153" s="893"/>
      <c r="AG153" s="903">
        <v>400</v>
      </c>
      <c r="AH153" s="903"/>
      <c r="AI153" s="903"/>
      <c r="AJ153" s="885"/>
      <c r="AK153" s="885"/>
      <c r="AL153" s="903">
        <f>'KH vốn gộp'!H130</f>
        <v>343.12700000000001</v>
      </c>
      <c r="AM153" s="904"/>
      <c r="AN153" s="904"/>
      <c r="AO153" s="905"/>
      <c r="AP153" s="905"/>
      <c r="AQ153" s="905"/>
      <c r="AR153" s="905"/>
      <c r="AS153" s="905"/>
      <c r="AT153" s="880">
        <f t="shared" si="2"/>
        <v>0.85781750000000001</v>
      </c>
      <c r="AU153" s="906"/>
    </row>
    <row r="154" spans="1:47" s="907" customFormat="1" x14ac:dyDescent="0.25">
      <c r="A154" s="912">
        <v>5</v>
      </c>
      <c r="B154" s="913" t="s">
        <v>288</v>
      </c>
      <c r="C154" s="913"/>
      <c r="D154" s="913"/>
      <c r="E154" s="902"/>
      <c r="F154" s="807"/>
      <c r="G154" s="807"/>
      <c r="H154" s="807"/>
      <c r="I154" s="807"/>
      <c r="J154" s="521"/>
      <c r="K154" s="521"/>
      <c r="L154" s="521"/>
      <c r="M154" s="521"/>
      <c r="N154" s="868"/>
      <c r="O154" s="868"/>
      <c r="P154" s="893"/>
      <c r="Q154" s="893"/>
      <c r="R154" s="521"/>
      <c r="S154" s="868"/>
      <c r="T154" s="893"/>
      <c r="U154" s="893"/>
      <c r="V154" s="868"/>
      <c r="W154" s="868"/>
      <c r="X154" s="857"/>
      <c r="Y154" s="857"/>
      <c r="Z154" s="857"/>
      <c r="AA154" s="858"/>
      <c r="AB154" s="857"/>
      <c r="AC154" s="858"/>
      <c r="AD154" s="857"/>
      <c r="AE154" s="858"/>
      <c r="AF154" s="893"/>
      <c r="AG154" s="903">
        <v>200</v>
      </c>
      <c r="AH154" s="903"/>
      <c r="AI154" s="903"/>
      <c r="AJ154" s="885"/>
      <c r="AK154" s="885"/>
      <c r="AL154" s="903">
        <f>'KH vốn gộp'!H131</f>
        <v>180.715</v>
      </c>
      <c r="AM154" s="904"/>
      <c r="AN154" s="904"/>
      <c r="AO154" s="905"/>
      <c r="AP154" s="905"/>
      <c r="AQ154" s="905"/>
      <c r="AR154" s="905"/>
      <c r="AS154" s="905"/>
      <c r="AT154" s="880">
        <f t="shared" si="2"/>
        <v>0.90357500000000002</v>
      </c>
      <c r="AU154" s="906"/>
    </row>
    <row r="155" spans="1:47" s="907" customFormat="1" x14ac:dyDescent="0.25">
      <c r="A155" s="912">
        <v>6</v>
      </c>
      <c r="B155" s="913" t="s">
        <v>289</v>
      </c>
      <c r="C155" s="913"/>
      <c r="D155" s="913"/>
      <c r="E155" s="902"/>
      <c r="F155" s="807"/>
      <c r="G155" s="807"/>
      <c r="H155" s="807"/>
      <c r="I155" s="807"/>
      <c r="J155" s="521"/>
      <c r="K155" s="521"/>
      <c r="L155" s="521"/>
      <c r="M155" s="521"/>
      <c r="N155" s="868"/>
      <c r="O155" s="868"/>
      <c r="P155" s="893"/>
      <c r="Q155" s="893"/>
      <c r="R155" s="521"/>
      <c r="S155" s="868"/>
      <c r="T155" s="893"/>
      <c r="U155" s="893"/>
      <c r="V155" s="868"/>
      <c r="W155" s="868"/>
      <c r="X155" s="857"/>
      <c r="Y155" s="857"/>
      <c r="Z155" s="857"/>
      <c r="AA155" s="858"/>
      <c r="AB155" s="857"/>
      <c r="AC155" s="858"/>
      <c r="AD155" s="857"/>
      <c r="AE155" s="858"/>
      <c r="AF155" s="893"/>
      <c r="AG155" s="903">
        <v>450</v>
      </c>
      <c r="AH155" s="903"/>
      <c r="AI155" s="903"/>
      <c r="AJ155" s="885"/>
      <c r="AK155" s="885"/>
      <c r="AL155" s="903">
        <f>'KH vốn gộp'!H132</f>
        <v>428.226</v>
      </c>
      <c r="AM155" s="904"/>
      <c r="AN155" s="904"/>
      <c r="AO155" s="905"/>
      <c r="AP155" s="905"/>
      <c r="AQ155" s="905"/>
      <c r="AR155" s="905"/>
      <c r="AS155" s="905"/>
      <c r="AT155" s="880">
        <f t="shared" si="2"/>
        <v>0.95161333333333331</v>
      </c>
      <c r="AU155" s="906"/>
    </row>
    <row r="156" spans="1:47" s="907" customFormat="1" x14ac:dyDescent="0.25">
      <c r="A156" s="912">
        <v>7</v>
      </c>
      <c r="B156" s="913" t="s">
        <v>290</v>
      </c>
      <c r="C156" s="913"/>
      <c r="D156" s="913"/>
      <c r="E156" s="902"/>
      <c r="F156" s="807"/>
      <c r="G156" s="807"/>
      <c r="H156" s="807"/>
      <c r="I156" s="807"/>
      <c r="J156" s="521"/>
      <c r="K156" s="521"/>
      <c r="L156" s="521"/>
      <c r="M156" s="521"/>
      <c r="N156" s="868"/>
      <c r="O156" s="868"/>
      <c r="P156" s="893"/>
      <c r="Q156" s="893"/>
      <c r="R156" s="521"/>
      <c r="S156" s="868"/>
      <c r="T156" s="893"/>
      <c r="U156" s="893"/>
      <c r="V156" s="868"/>
      <c r="W156" s="868"/>
      <c r="X156" s="857"/>
      <c r="Y156" s="857"/>
      <c r="Z156" s="857"/>
      <c r="AA156" s="858"/>
      <c r="AB156" s="857"/>
      <c r="AC156" s="858"/>
      <c r="AD156" s="857"/>
      <c r="AE156" s="858"/>
      <c r="AF156" s="893"/>
      <c r="AG156" s="903">
        <v>400</v>
      </c>
      <c r="AH156" s="903"/>
      <c r="AI156" s="903"/>
      <c r="AJ156" s="885"/>
      <c r="AK156" s="885"/>
      <c r="AL156" s="903">
        <f>'KH vốn gộp'!H133</f>
        <v>0</v>
      </c>
      <c r="AM156" s="904"/>
      <c r="AN156" s="904"/>
      <c r="AO156" s="905"/>
      <c r="AP156" s="905"/>
      <c r="AQ156" s="905"/>
      <c r="AR156" s="905"/>
      <c r="AS156" s="905"/>
      <c r="AT156" s="880">
        <f t="shared" si="2"/>
        <v>0</v>
      </c>
      <c r="AU156" s="906"/>
    </row>
    <row r="157" spans="1:47" s="907" customFormat="1" x14ac:dyDescent="0.25">
      <c r="A157" s="912">
        <v>8</v>
      </c>
      <c r="B157" s="913" t="s">
        <v>291</v>
      </c>
      <c r="C157" s="913"/>
      <c r="D157" s="913"/>
      <c r="E157" s="902"/>
      <c r="F157" s="807"/>
      <c r="G157" s="807"/>
      <c r="H157" s="807"/>
      <c r="I157" s="807"/>
      <c r="J157" s="521"/>
      <c r="K157" s="521"/>
      <c r="L157" s="521"/>
      <c r="M157" s="521"/>
      <c r="N157" s="868"/>
      <c r="O157" s="868"/>
      <c r="P157" s="893"/>
      <c r="Q157" s="893"/>
      <c r="R157" s="521"/>
      <c r="S157" s="868"/>
      <c r="T157" s="893"/>
      <c r="U157" s="893"/>
      <c r="V157" s="868"/>
      <c r="W157" s="868"/>
      <c r="X157" s="857"/>
      <c r="Y157" s="857"/>
      <c r="Z157" s="857"/>
      <c r="AA157" s="858"/>
      <c r="AB157" s="857"/>
      <c r="AC157" s="858"/>
      <c r="AD157" s="857"/>
      <c r="AE157" s="858"/>
      <c r="AF157" s="893"/>
      <c r="AG157" s="903">
        <v>500</v>
      </c>
      <c r="AH157" s="903"/>
      <c r="AI157" s="903"/>
      <c r="AJ157" s="885"/>
      <c r="AK157" s="885"/>
      <c r="AL157" s="903">
        <f>'KH vốn gộp'!H134</f>
        <v>450.36099999999999</v>
      </c>
      <c r="AM157" s="904"/>
      <c r="AN157" s="904"/>
      <c r="AO157" s="905"/>
      <c r="AP157" s="905"/>
      <c r="AQ157" s="905"/>
      <c r="AR157" s="905"/>
      <c r="AS157" s="905"/>
      <c r="AT157" s="880">
        <f t="shared" si="2"/>
        <v>0.90072200000000002</v>
      </c>
      <c r="AU157" s="906"/>
    </row>
    <row r="158" spans="1:47" s="907" customFormat="1" x14ac:dyDescent="0.25">
      <c r="A158" s="912">
        <v>9</v>
      </c>
      <c r="B158" s="913" t="s">
        <v>282</v>
      </c>
      <c r="C158" s="913"/>
      <c r="D158" s="913"/>
      <c r="E158" s="902"/>
      <c r="F158" s="807"/>
      <c r="G158" s="807"/>
      <c r="H158" s="807"/>
      <c r="I158" s="807"/>
      <c r="J158" s="521"/>
      <c r="K158" s="521"/>
      <c r="L158" s="521"/>
      <c r="M158" s="521"/>
      <c r="N158" s="868"/>
      <c r="O158" s="868"/>
      <c r="P158" s="893"/>
      <c r="Q158" s="893"/>
      <c r="R158" s="521"/>
      <c r="S158" s="868"/>
      <c r="T158" s="893"/>
      <c r="U158" s="893"/>
      <c r="V158" s="868"/>
      <c r="W158" s="868"/>
      <c r="X158" s="857"/>
      <c r="Y158" s="857"/>
      <c r="Z158" s="857"/>
      <c r="AA158" s="858"/>
      <c r="AB158" s="857"/>
      <c r="AC158" s="858"/>
      <c r="AD158" s="857"/>
      <c r="AE158" s="858"/>
      <c r="AF158" s="893"/>
      <c r="AG158" s="903">
        <v>1800</v>
      </c>
      <c r="AH158" s="903"/>
      <c r="AI158" s="903"/>
      <c r="AJ158" s="885"/>
      <c r="AK158" s="885"/>
      <c r="AL158" s="903">
        <f>'KH vốn gộp'!H135</f>
        <v>1720.789</v>
      </c>
      <c r="AM158" s="904"/>
      <c r="AN158" s="904"/>
      <c r="AO158" s="905"/>
      <c r="AP158" s="905"/>
      <c r="AQ158" s="905"/>
      <c r="AR158" s="905"/>
      <c r="AS158" s="905"/>
      <c r="AT158" s="880">
        <f t="shared" si="2"/>
        <v>0.95599388888888892</v>
      </c>
      <c r="AU158" s="906"/>
    </row>
    <row r="159" spans="1:47" s="907" customFormat="1" x14ac:dyDescent="0.25">
      <c r="A159" s="912">
        <v>10</v>
      </c>
      <c r="B159" s="913" t="s">
        <v>316</v>
      </c>
      <c r="C159" s="913"/>
      <c r="D159" s="913"/>
      <c r="E159" s="902"/>
      <c r="F159" s="807"/>
      <c r="G159" s="807"/>
      <c r="H159" s="807"/>
      <c r="I159" s="807"/>
      <c r="J159" s="521"/>
      <c r="K159" s="521"/>
      <c r="L159" s="521"/>
      <c r="M159" s="521"/>
      <c r="N159" s="868"/>
      <c r="O159" s="868"/>
      <c r="P159" s="893"/>
      <c r="Q159" s="893"/>
      <c r="R159" s="521"/>
      <c r="S159" s="868"/>
      <c r="T159" s="893"/>
      <c r="U159" s="893"/>
      <c r="V159" s="868"/>
      <c r="W159" s="868"/>
      <c r="X159" s="857"/>
      <c r="Y159" s="857"/>
      <c r="Z159" s="857"/>
      <c r="AA159" s="858"/>
      <c r="AB159" s="857"/>
      <c r="AC159" s="858"/>
      <c r="AD159" s="857"/>
      <c r="AE159" s="858"/>
      <c r="AF159" s="893"/>
      <c r="AG159" s="903">
        <v>400</v>
      </c>
      <c r="AH159" s="903"/>
      <c r="AI159" s="903"/>
      <c r="AJ159" s="885"/>
      <c r="AK159" s="885"/>
      <c r="AL159" s="903">
        <f>'KH vốn gộp'!H136</f>
        <v>0</v>
      </c>
      <c r="AM159" s="904"/>
      <c r="AN159" s="904"/>
      <c r="AO159" s="905"/>
      <c r="AP159" s="905"/>
      <c r="AQ159" s="905"/>
      <c r="AR159" s="905"/>
      <c r="AS159" s="905"/>
      <c r="AT159" s="880">
        <f t="shared" si="2"/>
        <v>0</v>
      </c>
      <c r="AU159" s="906"/>
    </row>
    <row r="160" spans="1:47" s="907" customFormat="1" x14ac:dyDescent="0.25">
      <c r="A160" s="912">
        <v>11</v>
      </c>
      <c r="B160" s="913" t="s">
        <v>317</v>
      </c>
      <c r="C160" s="913"/>
      <c r="D160" s="913"/>
      <c r="E160" s="902"/>
      <c r="F160" s="807"/>
      <c r="G160" s="807"/>
      <c r="H160" s="807"/>
      <c r="I160" s="807"/>
      <c r="J160" s="521"/>
      <c r="K160" s="521"/>
      <c r="L160" s="521"/>
      <c r="M160" s="521"/>
      <c r="N160" s="868"/>
      <c r="O160" s="868"/>
      <c r="P160" s="893"/>
      <c r="Q160" s="893"/>
      <c r="R160" s="521"/>
      <c r="S160" s="868"/>
      <c r="T160" s="893"/>
      <c r="U160" s="893"/>
      <c r="V160" s="868"/>
      <c r="W160" s="868"/>
      <c r="X160" s="857"/>
      <c r="Y160" s="857"/>
      <c r="Z160" s="857"/>
      <c r="AA160" s="858"/>
      <c r="AB160" s="857"/>
      <c r="AC160" s="858"/>
      <c r="AD160" s="857"/>
      <c r="AE160" s="858"/>
      <c r="AF160" s="893"/>
      <c r="AG160" s="903">
        <v>200</v>
      </c>
      <c r="AH160" s="903"/>
      <c r="AI160" s="903"/>
      <c r="AJ160" s="885"/>
      <c r="AK160" s="885"/>
      <c r="AL160" s="903">
        <f>'KH vốn gộp'!H137</f>
        <v>191.75</v>
      </c>
      <c r="AM160" s="904"/>
      <c r="AN160" s="904"/>
      <c r="AO160" s="905"/>
      <c r="AP160" s="905"/>
      <c r="AQ160" s="905"/>
      <c r="AR160" s="905"/>
      <c r="AS160" s="905"/>
      <c r="AT160" s="880">
        <f t="shared" si="2"/>
        <v>0.95874999999999999</v>
      </c>
      <c r="AU160" s="906"/>
    </row>
    <row r="161" spans="1:47" s="907" customFormat="1" x14ac:dyDescent="0.25">
      <c r="A161" s="912">
        <v>12</v>
      </c>
      <c r="B161" s="913" t="s">
        <v>318</v>
      </c>
      <c r="C161" s="913"/>
      <c r="D161" s="913"/>
      <c r="E161" s="902"/>
      <c r="F161" s="807"/>
      <c r="G161" s="807"/>
      <c r="H161" s="807"/>
      <c r="I161" s="807"/>
      <c r="J161" s="521"/>
      <c r="K161" s="521"/>
      <c r="L161" s="521"/>
      <c r="M161" s="521"/>
      <c r="N161" s="868"/>
      <c r="O161" s="868"/>
      <c r="P161" s="893"/>
      <c r="Q161" s="893"/>
      <c r="R161" s="521"/>
      <c r="S161" s="868"/>
      <c r="T161" s="893"/>
      <c r="U161" s="893"/>
      <c r="V161" s="868"/>
      <c r="W161" s="868"/>
      <c r="X161" s="857"/>
      <c r="Y161" s="857"/>
      <c r="Z161" s="857"/>
      <c r="AA161" s="858"/>
      <c r="AB161" s="857"/>
      <c r="AC161" s="858"/>
      <c r="AD161" s="857"/>
      <c r="AE161" s="858"/>
      <c r="AF161" s="893"/>
      <c r="AG161" s="903">
        <v>161</v>
      </c>
      <c r="AH161" s="903"/>
      <c r="AI161" s="903"/>
      <c r="AJ161" s="885"/>
      <c r="AK161" s="885"/>
      <c r="AL161" s="903">
        <f>'KH vốn gộp'!H138</f>
        <v>154.249</v>
      </c>
      <c r="AM161" s="904"/>
      <c r="AN161" s="904"/>
      <c r="AO161" s="905"/>
      <c r="AP161" s="905"/>
      <c r="AQ161" s="905"/>
      <c r="AR161" s="905"/>
      <c r="AS161" s="905"/>
      <c r="AT161" s="880">
        <f t="shared" si="2"/>
        <v>0.95806832298136646</v>
      </c>
      <c r="AU161" s="906"/>
    </row>
    <row r="162" spans="1:47" s="907" customFormat="1" x14ac:dyDescent="0.25">
      <c r="A162" s="912">
        <v>13</v>
      </c>
      <c r="B162" s="913" t="s">
        <v>257</v>
      </c>
      <c r="C162" s="913"/>
      <c r="D162" s="913"/>
      <c r="E162" s="902"/>
      <c r="F162" s="807"/>
      <c r="G162" s="807"/>
      <c r="H162" s="807"/>
      <c r="I162" s="807"/>
      <c r="J162" s="521"/>
      <c r="K162" s="521"/>
      <c r="L162" s="521"/>
      <c r="M162" s="521"/>
      <c r="N162" s="868"/>
      <c r="O162" s="868"/>
      <c r="P162" s="893"/>
      <c r="Q162" s="893"/>
      <c r="R162" s="521"/>
      <c r="S162" s="868"/>
      <c r="T162" s="893"/>
      <c r="U162" s="893"/>
      <c r="V162" s="868"/>
      <c r="W162" s="868"/>
      <c r="X162" s="857"/>
      <c r="Y162" s="857"/>
      <c r="Z162" s="857"/>
      <c r="AA162" s="858"/>
      <c r="AB162" s="857"/>
      <c r="AC162" s="858"/>
      <c r="AD162" s="857"/>
      <c r="AE162" s="858"/>
      <c r="AF162" s="893"/>
      <c r="AG162" s="903">
        <v>515</v>
      </c>
      <c r="AH162" s="903"/>
      <c r="AI162" s="903"/>
      <c r="AJ162" s="885"/>
      <c r="AK162" s="885"/>
      <c r="AL162" s="903">
        <f>'KH vốn gộp'!H139</f>
        <v>400</v>
      </c>
      <c r="AM162" s="904"/>
      <c r="AN162" s="904"/>
      <c r="AO162" s="905"/>
      <c r="AP162" s="905"/>
      <c r="AQ162" s="905"/>
      <c r="AR162" s="905"/>
      <c r="AS162" s="905"/>
      <c r="AT162" s="880">
        <f t="shared" si="2"/>
        <v>0.77669902912621358</v>
      </c>
      <c r="AU162" s="906"/>
    </row>
    <row r="163" spans="1:47" s="907" customFormat="1" x14ac:dyDescent="0.25">
      <c r="A163" s="912">
        <v>14</v>
      </c>
      <c r="B163" s="913" t="s">
        <v>266</v>
      </c>
      <c r="C163" s="913"/>
      <c r="D163" s="913"/>
      <c r="E163" s="902"/>
      <c r="F163" s="807"/>
      <c r="G163" s="807"/>
      <c r="H163" s="807"/>
      <c r="I163" s="807"/>
      <c r="J163" s="521"/>
      <c r="K163" s="521"/>
      <c r="L163" s="521"/>
      <c r="M163" s="521"/>
      <c r="N163" s="868"/>
      <c r="O163" s="868"/>
      <c r="P163" s="893"/>
      <c r="Q163" s="893"/>
      <c r="R163" s="521"/>
      <c r="S163" s="868"/>
      <c r="T163" s="893"/>
      <c r="U163" s="893"/>
      <c r="V163" s="868"/>
      <c r="W163" s="868"/>
      <c r="X163" s="857"/>
      <c r="Y163" s="857"/>
      <c r="Z163" s="857"/>
      <c r="AA163" s="858"/>
      <c r="AB163" s="857"/>
      <c r="AC163" s="858"/>
      <c r="AD163" s="857"/>
      <c r="AE163" s="858"/>
      <c r="AF163" s="893"/>
      <c r="AG163" s="903">
        <v>300</v>
      </c>
      <c r="AH163" s="903"/>
      <c r="AI163" s="903"/>
      <c r="AJ163" s="885"/>
      <c r="AK163" s="885"/>
      <c r="AL163" s="903">
        <f>'KH vốn gộp'!H140</f>
        <v>289.75</v>
      </c>
      <c r="AM163" s="904"/>
      <c r="AN163" s="904"/>
      <c r="AO163" s="905"/>
      <c r="AP163" s="905"/>
      <c r="AQ163" s="905"/>
      <c r="AR163" s="905"/>
      <c r="AS163" s="905"/>
      <c r="AT163" s="880">
        <f t="shared" si="2"/>
        <v>0.96583333333333332</v>
      </c>
      <c r="AU163" s="906"/>
    </row>
    <row r="164" spans="1:47" s="907" customFormat="1" x14ac:dyDescent="0.25">
      <c r="A164" s="912">
        <v>15</v>
      </c>
      <c r="B164" s="913" t="s">
        <v>267</v>
      </c>
      <c r="C164" s="913"/>
      <c r="D164" s="913"/>
      <c r="E164" s="902"/>
      <c r="F164" s="807"/>
      <c r="G164" s="807"/>
      <c r="H164" s="807"/>
      <c r="I164" s="807"/>
      <c r="J164" s="521"/>
      <c r="K164" s="521"/>
      <c r="L164" s="521"/>
      <c r="M164" s="521"/>
      <c r="N164" s="868"/>
      <c r="O164" s="868"/>
      <c r="P164" s="893"/>
      <c r="Q164" s="893"/>
      <c r="R164" s="521"/>
      <c r="S164" s="868"/>
      <c r="T164" s="893"/>
      <c r="U164" s="893"/>
      <c r="V164" s="868"/>
      <c r="W164" s="868"/>
      <c r="X164" s="857"/>
      <c r="Y164" s="857"/>
      <c r="Z164" s="857"/>
      <c r="AA164" s="858"/>
      <c r="AB164" s="857"/>
      <c r="AC164" s="858"/>
      <c r="AD164" s="857"/>
      <c r="AE164" s="858"/>
      <c r="AF164" s="893"/>
      <c r="AG164" s="903">
        <v>300</v>
      </c>
      <c r="AH164" s="903"/>
      <c r="AI164" s="903"/>
      <c r="AJ164" s="885"/>
      <c r="AK164" s="885"/>
      <c r="AL164" s="903">
        <f>'KH vốn gộp'!H141</f>
        <v>32.676000000000002</v>
      </c>
      <c r="AM164" s="904"/>
      <c r="AN164" s="904"/>
      <c r="AO164" s="905"/>
      <c r="AP164" s="905"/>
      <c r="AQ164" s="905"/>
      <c r="AR164" s="905"/>
      <c r="AS164" s="905"/>
      <c r="AT164" s="880">
        <f t="shared" si="2"/>
        <v>0.10892</v>
      </c>
      <c r="AU164" s="906"/>
    </row>
    <row r="165" spans="1:47" s="907" customFormat="1" x14ac:dyDescent="0.25">
      <c r="A165" s="912">
        <v>16</v>
      </c>
      <c r="B165" s="913" t="s">
        <v>268</v>
      </c>
      <c r="C165" s="913"/>
      <c r="D165" s="913"/>
      <c r="E165" s="902"/>
      <c r="F165" s="807"/>
      <c r="G165" s="807"/>
      <c r="H165" s="807"/>
      <c r="I165" s="807"/>
      <c r="J165" s="521"/>
      <c r="K165" s="521"/>
      <c r="L165" s="521"/>
      <c r="M165" s="521"/>
      <c r="N165" s="868"/>
      <c r="O165" s="868"/>
      <c r="P165" s="893"/>
      <c r="Q165" s="893"/>
      <c r="R165" s="521"/>
      <c r="S165" s="868"/>
      <c r="T165" s="893"/>
      <c r="U165" s="893"/>
      <c r="V165" s="868"/>
      <c r="W165" s="868"/>
      <c r="X165" s="857"/>
      <c r="Y165" s="857"/>
      <c r="Z165" s="857"/>
      <c r="AA165" s="858"/>
      <c r="AB165" s="857"/>
      <c r="AC165" s="858"/>
      <c r="AD165" s="857"/>
      <c r="AE165" s="858"/>
      <c r="AF165" s="893"/>
      <c r="AG165" s="903">
        <v>616</v>
      </c>
      <c r="AH165" s="903"/>
      <c r="AI165" s="903"/>
      <c r="AJ165" s="885"/>
      <c r="AK165" s="885"/>
      <c r="AL165" s="903">
        <f>'KH vốn gộp'!H142</f>
        <v>0</v>
      </c>
      <c r="AM165" s="904"/>
      <c r="AN165" s="904"/>
      <c r="AO165" s="905"/>
      <c r="AP165" s="905"/>
      <c r="AQ165" s="905"/>
      <c r="AR165" s="905"/>
      <c r="AS165" s="905"/>
      <c r="AT165" s="880">
        <f t="shared" si="2"/>
        <v>0</v>
      </c>
      <c r="AU165" s="906"/>
    </row>
    <row r="166" spans="1:47" s="907" customFormat="1" x14ac:dyDescent="0.25">
      <c r="A166" s="912">
        <v>17</v>
      </c>
      <c r="B166" s="913" t="s">
        <v>269</v>
      </c>
      <c r="C166" s="913"/>
      <c r="D166" s="913"/>
      <c r="E166" s="902"/>
      <c r="F166" s="807"/>
      <c r="G166" s="807"/>
      <c r="H166" s="807"/>
      <c r="I166" s="807"/>
      <c r="J166" s="521"/>
      <c r="K166" s="521"/>
      <c r="L166" s="521"/>
      <c r="M166" s="521"/>
      <c r="N166" s="868"/>
      <c r="O166" s="868"/>
      <c r="P166" s="893"/>
      <c r="Q166" s="893"/>
      <c r="R166" s="521"/>
      <c r="S166" s="868"/>
      <c r="T166" s="893"/>
      <c r="U166" s="893"/>
      <c r="V166" s="868"/>
      <c r="W166" s="868"/>
      <c r="X166" s="857"/>
      <c r="Y166" s="857"/>
      <c r="Z166" s="857"/>
      <c r="AA166" s="858"/>
      <c r="AB166" s="857"/>
      <c r="AC166" s="858"/>
      <c r="AD166" s="857"/>
      <c r="AE166" s="858"/>
      <c r="AF166" s="893"/>
      <c r="AG166" s="903">
        <v>500</v>
      </c>
      <c r="AH166" s="903"/>
      <c r="AI166" s="903"/>
      <c r="AJ166" s="885"/>
      <c r="AK166" s="885"/>
      <c r="AL166" s="903">
        <f>'KH vốn gộp'!H143</f>
        <v>0</v>
      </c>
      <c r="AM166" s="904"/>
      <c r="AN166" s="904"/>
      <c r="AO166" s="905"/>
      <c r="AP166" s="905"/>
      <c r="AQ166" s="905"/>
      <c r="AR166" s="905"/>
      <c r="AS166" s="905"/>
      <c r="AT166" s="880">
        <f t="shared" si="2"/>
        <v>0</v>
      </c>
      <c r="AU166" s="906"/>
    </row>
    <row r="167" spans="1:47" s="907" customFormat="1" x14ac:dyDescent="0.25">
      <c r="A167" s="912">
        <v>18</v>
      </c>
      <c r="B167" s="913" t="s">
        <v>297</v>
      </c>
      <c r="C167" s="913"/>
      <c r="D167" s="913"/>
      <c r="E167" s="902"/>
      <c r="F167" s="807"/>
      <c r="G167" s="807"/>
      <c r="H167" s="807"/>
      <c r="I167" s="807"/>
      <c r="J167" s="521"/>
      <c r="K167" s="521"/>
      <c r="L167" s="521"/>
      <c r="M167" s="521"/>
      <c r="N167" s="868"/>
      <c r="O167" s="868"/>
      <c r="P167" s="893"/>
      <c r="Q167" s="893"/>
      <c r="R167" s="521"/>
      <c r="S167" s="868"/>
      <c r="T167" s="893"/>
      <c r="U167" s="893"/>
      <c r="V167" s="868"/>
      <c r="W167" s="868"/>
      <c r="X167" s="857"/>
      <c r="Y167" s="857"/>
      <c r="Z167" s="857"/>
      <c r="AA167" s="858"/>
      <c r="AB167" s="857"/>
      <c r="AC167" s="858"/>
      <c r="AD167" s="857"/>
      <c r="AE167" s="858"/>
      <c r="AF167" s="893"/>
      <c r="AG167" s="903">
        <v>500</v>
      </c>
      <c r="AH167" s="903"/>
      <c r="AI167" s="903"/>
      <c r="AJ167" s="885"/>
      <c r="AK167" s="885"/>
      <c r="AL167" s="903">
        <f>'KH vốn gộp'!H144</f>
        <v>38.762999999999998</v>
      </c>
      <c r="AM167" s="904"/>
      <c r="AN167" s="904"/>
      <c r="AO167" s="905"/>
      <c r="AP167" s="905"/>
      <c r="AQ167" s="905"/>
      <c r="AR167" s="905"/>
      <c r="AS167" s="905"/>
      <c r="AT167" s="880">
        <f t="shared" si="2"/>
        <v>7.7525999999999998E-2</v>
      </c>
      <c r="AU167" s="906"/>
    </row>
    <row r="168" spans="1:47" s="907" customFormat="1" x14ac:dyDescent="0.25">
      <c r="A168" s="912">
        <v>19</v>
      </c>
      <c r="B168" s="913" t="s">
        <v>298</v>
      </c>
      <c r="C168" s="913"/>
      <c r="D168" s="913"/>
      <c r="E168" s="902"/>
      <c r="F168" s="807"/>
      <c r="G168" s="807"/>
      <c r="H168" s="807"/>
      <c r="I168" s="807"/>
      <c r="J168" s="521"/>
      <c r="K168" s="521"/>
      <c r="L168" s="521"/>
      <c r="M168" s="521"/>
      <c r="N168" s="868"/>
      <c r="O168" s="868"/>
      <c r="P168" s="893"/>
      <c r="Q168" s="893"/>
      <c r="R168" s="521"/>
      <c r="S168" s="868"/>
      <c r="T168" s="893"/>
      <c r="U168" s="893"/>
      <c r="V168" s="868"/>
      <c r="W168" s="868"/>
      <c r="X168" s="857"/>
      <c r="Y168" s="857"/>
      <c r="Z168" s="857"/>
      <c r="AA168" s="858"/>
      <c r="AB168" s="857"/>
      <c r="AC168" s="858"/>
      <c r="AD168" s="857"/>
      <c r="AE168" s="858"/>
      <c r="AF168" s="893"/>
      <c r="AG168" s="903">
        <v>400</v>
      </c>
      <c r="AH168" s="903"/>
      <c r="AI168" s="903"/>
      <c r="AJ168" s="885"/>
      <c r="AK168" s="885"/>
      <c r="AL168" s="903">
        <f>'KH vốn gộp'!H145</f>
        <v>17.888999999999999</v>
      </c>
      <c r="AM168" s="904"/>
      <c r="AN168" s="904"/>
      <c r="AO168" s="905"/>
      <c r="AP168" s="905"/>
      <c r="AQ168" s="905"/>
      <c r="AR168" s="905"/>
      <c r="AS168" s="905"/>
      <c r="AT168" s="880">
        <f t="shared" si="2"/>
        <v>4.4722499999999998E-2</v>
      </c>
      <c r="AU168" s="906"/>
    </row>
    <row r="169" spans="1:47" s="907" customFormat="1" x14ac:dyDescent="0.25">
      <c r="A169" s="912">
        <v>20</v>
      </c>
      <c r="B169" s="913" t="s">
        <v>85</v>
      </c>
      <c r="C169" s="913"/>
      <c r="D169" s="913"/>
      <c r="E169" s="902"/>
      <c r="F169" s="807"/>
      <c r="G169" s="807"/>
      <c r="H169" s="807"/>
      <c r="I169" s="807"/>
      <c r="J169" s="521"/>
      <c r="K169" s="521"/>
      <c r="L169" s="521"/>
      <c r="M169" s="521"/>
      <c r="N169" s="868"/>
      <c r="O169" s="868"/>
      <c r="P169" s="893"/>
      <c r="Q169" s="893"/>
      <c r="R169" s="521"/>
      <c r="S169" s="868"/>
      <c r="T169" s="893"/>
      <c r="U169" s="893"/>
      <c r="V169" s="868"/>
      <c r="W169" s="868"/>
      <c r="X169" s="857"/>
      <c r="Y169" s="857"/>
      <c r="Z169" s="857"/>
      <c r="AA169" s="858"/>
      <c r="AB169" s="857"/>
      <c r="AC169" s="858"/>
      <c r="AD169" s="857"/>
      <c r="AE169" s="858"/>
      <c r="AF169" s="893"/>
      <c r="AG169" s="903">
        <v>600</v>
      </c>
      <c r="AH169" s="903"/>
      <c r="AI169" s="903"/>
      <c r="AJ169" s="885"/>
      <c r="AK169" s="885"/>
      <c r="AL169" s="903">
        <f>'KH vốn gộp'!H146</f>
        <v>38.155000000000001</v>
      </c>
      <c r="AM169" s="904"/>
      <c r="AN169" s="904"/>
      <c r="AO169" s="905"/>
      <c r="AP169" s="905"/>
      <c r="AQ169" s="905"/>
      <c r="AR169" s="905"/>
      <c r="AS169" s="905"/>
      <c r="AT169" s="880">
        <f t="shared" si="2"/>
        <v>6.3591666666666671E-2</v>
      </c>
      <c r="AU169" s="906"/>
    </row>
    <row r="170" spans="1:47" s="907" customFormat="1" x14ac:dyDescent="0.25">
      <c r="A170" s="912">
        <v>21</v>
      </c>
      <c r="B170" s="913" t="s">
        <v>271</v>
      </c>
      <c r="C170" s="913"/>
      <c r="D170" s="913"/>
      <c r="E170" s="902"/>
      <c r="F170" s="807"/>
      <c r="G170" s="807"/>
      <c r="H170" s="807"/>
      <c r="I170" s="807"/>
      <c r="J170" s="521"/>
      <c r="K170" s="521"/>
      <c r="L170" s="521"/>
      <c r="M170" s="521"/>
      <c r="N170" s="868"/>
      <c r="O170" s="868"/>
      <c r="P170" s="893"/>
      <c r="Q170" s="893"/>
      <c r="R170" s="521"/>
      <c r="S170" s="868"/>
      <c r="T170" s="893"/>
      <c r="U170" s="893"/>
      <c r="V170" s="868"/>
      <c r="W170" s="868"/>
      <c r="X170" s="857"/>
      <c r="Y170" s="857"/>
      <c r="Z170" s="857"/>
      <c r="AA170" s="858"/>
      <c r="AB170" s="857"/>
      <c r="AC170" s="858"/>
      <c r="AD170" s="857"/>
      <c r="AE170" s="858"/>
      <c r="AF170" s="893"/>
      <c r="AG170" s="903">
        <v>800</v>
      </c>
      <c r="AH170" s="903"/>
      <c r="AI170" s="903"/>
      <c r="AJ170" s="885"/>
      <c r="AK170" s="885"/>
      <c r="AL170" s="903">
        <f>'KH vốn gộp'!H147</f>
        <v>771.23299999999995</v>
      </c>
      <c r="AM170" s="904"/>
      <c r="AN170" s="904"/>
      <c r="AO170" s="905"/>
      <c r="AP170" s="905"/>
      <c r="AQ170" s="905"/>
      <c r="AR170" s="905"/>
      <c r="AS170" s="905"/>
      <c r="AT170" s="880">
        <f t="shared" si="2"/>
        <v>0.96404124999999996</v>
      </c>
      <c r="AU170" s="906"/>
    </row>
    <row r="171" spans="1:47" s="907" customFormat="1" x14ac:dyDescent="0.25">
      <c r="A171" s="912">
        <v>22</v>
      </c>
      <c r="B171" s="913" t="s">
        <v>272</v>
      </c>
      <c r="C171" s="913"/>
      <c r="D171" s="913"/>
      <c r="E171" s="902"/>
      <c r="F171" s="807"/>
      <c r="G171" s="807"/>
      <c r="H171" s="807"/>
      <c r="I171" s="807"/>
      <c r="J171" s="521"/>
      <c r="K171" s="521"/>
      <c r="L171" s="521"/>
      <c r="M171" s="521"/>
      <c r="N171" s="868"/>
      <c r="O171" s="868"/>
      <c r="P171" s="893"/>
      <c r="Q171" s="893"/>
      <c r="R171" s="521"/>
      <c r="S171" s="868"/>
      <c r="T171" s="893"/>
      <c r="U171" s="893"/>
      <c r="V171" s="868"/>
      <c r="W171" s="868"/>
      <c r="X171" s="857"/>
      <c r="Y171" s="857"/>
      <c r="Z171" s="857"/>
      <c r="AA171" s="858"/>
      <c r="AB171" s="857"/>
      <c r="AC171" s="858"/>
      <c r="AD171" s="857"/>
      <c r="AE171" s="858"/>
      <c r="AF171" s="893"/>
      <c r="AG171" s="903">
        <v>500</v>
      </c>
      <c r="AH171" s="903"/>
      <c r="AI171" s="903"/>
      <c r="AJ171" s="885"/>
      <c r="AK171" s="885"/>
      <c r="AL171" s="903">
        <f>'KH vốn gộp'!H148</f>
        <v>482.173</v>
      </c>
      <c r="AM171" s="904"/>
      <c r="AN171" s="904"/>
      <c r="AO171" s="905"/>
      <c r="AP171" s="905"/>
      <c r="AQ171" s="905"/>
      <c r="AR171" s="905"/>
      <c r="AS171" s="905"/>
      <c r="AT171" s="880">
        <f t="shared" si="2"/>
        <v>0.96434600000000004</v>
      </c>
      <c r="AU171" s="906"/>
    </row>
    <row r="172" spans="1:47" s="907" customFormat="1" x14ac:dyDescent="0.25">
      <c r="A172" s="912">
        <v>23</v>
      </c>
      <c r="B172" s="913" t="s">
        <v>304</v>
      </c>
      <c r="C172" s="913"/>
      <c r="D172" s="913"/>
      <c r="E172" s="902"/>
      <c r="F172" s="807"/>
      <c r="G172" s="807"/>
      <c r="H172" s="807"/>
      <c r="I172" s="807"/>
      <c r="J172" s="521"/>
      <c r="K172" s="521"/>
      <c r="L172" s="521"/>
      <c r="M172" s="521"/>
      <c r="N172" s="868"/>
      <c r="O172" s="868"/>
      <c r="P172" s="893"/>
      <c r="Q172" s="893"/>
      <c r="R172" s="521"/>
      <c r="S172" s="868"/>
      <c r="T172" s="893"/>
      <c r="U172" s="893"/>
      <c r="V172" s="868"/>
      <c r="W172" s="868"/>
      <c r="X172" s="857"/>
      <c r="Y172" s="857"/>
      <c r="Z172" s="857"/>
      <c r="AA172" s="858"/>
      <c r="AB172" s="857"/>
      <c r="AC172" s="858"/>
      <c r="AD172" s="857"/>
      <c r="AE172" s="858"/>
      <c r="AF172" s="893"/>
      <c r="AG172" s="903">
        <v>200</v>
      </c>
      <c r="AH172" s="903"/>
      <c r="AI172" s="903"/>
      <c r="AJ172" s="885"/>
      <c r="AK172" s="885"/>
      <c r="AL172" s="903">
        <f>'KH vốn gộp'!H149</f>
        <v>0</v>
      </c>
      <c r="AM172" s="904"/>
      <c r="AN172" s="904"/>
      <c r="AO172" s="905"/>
      <c r="AP172" s="905"/>
      <c r="AQ172" s="905"/>
      <c r="AR172" s="905"/>
      <c r="AS172" s="905"/>
      <c r="AT172" s="880">
        <f t="shared" si="2"/>
        <v>0</v>
      </c>
      <c r="AU172" s="906"/>
    </row>
    <row r="173" spans="1:47" s="907" customFormat="1" x14ac:dyDescent="0.25">
      <c r="A173" s="912">
        <v>24</v>
      </c>
      <c r="B173" s="913" t="s">
        <v>306</v>
      </c>
      <c r="C173" s="913"/>
      <c r="D173" s="913"/>
      <c r="E173" s="902"/>
      <c r="F173" s="807"/>
      <c r="G173" s="807"/>
      <c r="H173" s="807"/>
      <c r="I173" s="807"/>
      <c r="J173" s="521"/>
      <c r="K173" s="521"/>
      <c r="L173" s="521"/>
      <c r="M173" s="521"/>
      <c r="N173" s="868"/>
      <c r="O173" s="868"/>
      <c r="P173" s="893"/>
      <c r="Q173" s="893"/>
      <c r="R173" s="521"/>
      <c r="S173" s="868"/>
      <c r="T173" s="893"/>
      <c r="U173" s="893"/>
      <c r="V173" s="868"/>
      <c r="W173" s="868"/>
      <c r="X173" s="857"/>
      <c r="Y173" s="857"/>
      <c r="Z173" s="857"/>
      <c r="AA173" s="858"/>
      <c r="AB173" s="857"/>
      <c r="AC173" s="858"/>
      <c r="AD173" s="857"/>
      <c r="AE173" s="858"/>
      <c r="AF173" s="893"/>
      <c r="AG173" s="903">
        <v>300</v>
      </c>
      <c r="AH173" s="903"/>
      <c r="AI173" s="903"/>
      <c r="AJ173" s="885"/>
      <c r="AK173" s="885"/>
      <c r="AL173" s="903">
        <f>'KH vốn gộp'!H150</f>
        <v>268.67</v>
      </c>
      <c r="AM173" s="904"/>
      <c r="AN173" s="904"/>
      <c r="AO173" s="905"/>
      <c r="AP173" s="905"/>
      <c r="AQ173" s="905"/>
      <c r="AR173" s="905"/>
      <c r="AS173" s="905"/>
      <c r="AT173" s="880">
        <f t="shared" si="2"/>
        <v>0.89556666666666673</v>
      </c>
      <c r="AU173" s="906"/>
    </row>
    <row r="174" spans="1:47" s="907" customFormat="1" x14ac:dyDescent="0.25">
      <c r="A174" s="912">
        <v>25</v>
      </c>
      <c r="B174" s="913" t="s">
        <v>296</v>
      </c>
      <c r="C174" s="913"/>
      <c r="D174" s="913"/>
      <c r="E174" s="902"/>
      <c r="F174" s="807"/>
      <c r="G174" s="807"/>
      <c r="H174" s="807"/>
      <c r="I174" s="807"/>
      <c r="J174" s="521"/>
      <c r="K174" s="521"/>
      <c r="L174" s="521"/>
      <c r="M174" s="521"/>
      <c r="N174" s="868"/>
      <c r="O174" s="868"/>
      <c r="P174" s="893"/>
      <c r="Q174" s="893"/>
      <c r="R174" s="521"/>
      <c r="S174" s="868"/>
      <c r="T174" s="893"/>
      <c r="U174" s="893"/>
      <c r="V174" s="868"/>
      <c r="W174" s="868"/>
      <c r="X174" s="857"/>
      <c r="Y174" s="857"/>
      <c r="Z174" s="857"/>
      <c r="AA174" s="858"/>
      <c r="AB174" s="857"/>
      <c r="AC174" s="858"/>
      <c r="AD174" s="857"/>
      <c r="AE174" s="858"/>
      <c r="AF174" s="893"/>
      <c r="AG174" s="903">
        <v>400</v>
      </c>
      <c r="AH174" s="903"/>
      <c r="AI174" s="903"/>
      <c r="AJ174" s="885"/>
      <c r="AK174" s="885"/>
      <c r="AL174" s="903">
        <f>'KH vốn gộp'!H151</f>
        <v>0</v>
      </c>
      <c r="AM174" s="904"/>
      <c r="AN174" s="904"/>
      <c r="AO174" s="905"/>
      <c r="AP174" s="905"/>
      <c r="AQ174" s="905"/>
      <c r="AR174" s="905"/>
      <c r="AS174" s="905"/>
      <c r="AT174" s="880">
        <f t="shared" si="2"/>
        <v>0</v>
      </c>
      <c r="AU174" s="906"/>
    </row>
    <row r="175" spans="1:47" s="907" customFormat="1" x14ac:dyDescent="0.25">
      <c r="A175" s="912">
        <v>26</v>
      </c>
      <c r="B175" s="913" t="s">
        <v>226</v>
      </c>
      <c r="C175" s="901"/>
      <c r="D175" s="901"/>
      <c r="E175" s="902"/>
      <c r="F175" s="807"/>
      <c r="G175" s="807"/>
      <c r="H175" s="807"/>
      <c r="I175" s="807"/>
      <c r="J175" s="521"/>
      <c r="K175" s="521"/>
      <c r="L175" s="521"/>
      <c r="M175" s="521"/>
      <c r="N175" s="868"/>
      <c r="O175" s="868"/>
      <c r="P175" s="893"/>
      <c r="Q175" s="893"/>
      <c r="R175" s="521"/>
      <c r="S175" s="868"/>
      <c r="T175" s="893"/>
      <c r="U175" s="893"/>
      <c r="V175" s="868"/>
      <c r="W175" s="868"/>
      <c r="X175" s="857"/>
      <c r="Y175" s="857"/>
      <c r="Z175" s="857"/>
      <c r="AA175" s="858"/>
      <c r="AB175" s="857"/>
      <c r="AC175" s="858"/>
      <c r="AD175" s="857"/>
      <c r="AE175" s="858"/>
      <c r="AF175" s="893"/>
      <c r="AG175" s="903">
        <v>1200</v>
      </c>
      <c r="AH175" s="903"/>
      <c r="AI175" s="903"/>
      <c r="AJ175" s="885"/>
      <c r="AK175" s="885"/>
      <c r="AL175" s="903">
        <f>'KH vốn gộp'!H219</f>
        <v>1149.213</v>
      </c>
      <c r="AM175" s="904"/>
      <c r="AN175" s="904"/>
      <c r="AO175" s="905"/>
      <c r="AP175" s="905"/>
      <c r="AQ175" s="905"/>
      <c r="AR175" s="905"/>
      <c r="AS175" s="905"/>
      <c r="AT175" s="880">
        <f t="shared" si="2"/>
        <v>0.95767749999999996</v>
      </c>
      <c r="AU175" s="906"/>
    </row>
    <row r="176" spans="1:47" s="907" customFormat="1" x14ac:dyDescent="0.25">
      <c r="A176" s="912">
        <v>27</v>
      </c>
      <c r="B176" s="913" t="s">
        <v>227</v>
      </c>
      <c r="C176" s="901"/>
      <c r="D176" s="901"/>
      <c r="E176" s="902"/>
      <c r="F176" s="807"/>
      <c r="G176" s="807"/>
      <c r="H176" s="807"/>
      <c r="I176" s="807"/>
      <c r="J176" s="521"/>
      <c r="K176" s="521"/>
      <c r="L176" s="521"/>
      <c r="M176" s="521"/>
      <c r="N176" s="868"/>
      <c r="O176" s="868"/>
      <c r="P176" s="893"/>
      <c r="Q176" s="893"/>
      <c r="R176" s="521"/>
      <c r="S176" s="868"/>
      <c r="T176" s="893"/>
      <c r="U176" s="893"/>
      <c r="V176" s="868"/>
      <c r="W176" s="868"/>
      <c r="X176" s="857"/>
      <c r="Y176" s="857"/>
      <c r="Z176" s="857"/>
      <c r="AA176" s="858"/>
      <c r="AB176" s="857"/>
      <c r="AC176" s="858"/>
      <c r="AD176" s="857"/>
      <c r="AE176" s="858"/>
      <c r="AF176" s="893"/>
      <c r="AG176" s="903">
        <v>1466</v>
      </c>
      <c r="AH176" s="903"/>
      <c r="AI176" s="903"/>
      <c r="AJ176" s="885"/>
      <c r="AK176" s="885"/>
      <c r="AL176" s="903">
        <f>'KH vốn gộp'!H220</f>
        <v>757.84699999999998</v>
      </c>
      <c r="AM176" s="904"/>
      <c r="AN176" s="904"/>
      <c r="AO176" s="905"/>
      <c r="AP176" s="905"/>
      <c r="AQ176" s="905"/>
      <c r="AR176" s="905"/>
      <c r="AS176" s="905"/>
      <c r="AT176" s="880">
        <f t="shared" si="2"/>
        <v>0.51694884038199185</v>
      </c>
      <c r="AU176" s="906"/>
    </row>
    <row r="177" spans="1:50" s="907" customFormat="1" x14ac:dyDescent="0.25">
      <c r="A177" s="912">
        <v>28</v>
      </c>
      <c r="B177" s="913" t="s">
        <v>228</v>
      </c>
      <c r="C177" s="901"/>
      <c r="D177" s="901"/>
      <c r="E177" s="902"/>
      <c r="F177" s="807"/>
      <c r="G177" s="807"/>
      <c r="H177" s="807"/>
      <c r="I177" s="807"/>
      <c r="J177" s="521"/>
      <c r="K177" s="521"/>
      <c r="L177" s="521"/>
      <c r="M177" s="521"/>
      <c r="N177" s="868"/>
      <c r="O177" s="868"/>
      <c r="P177" s="893"/>
      <c r="Q177" s="893"/>
      <c r="R177" s="521"/>
      <c r="S177" s="868"/>
      <c r="T177" s="893"/>
      <c r="U177" s="893"/>
      <c r="V177" s="868"/>
      <c r="W177" s="868"/>
      <c r="X177" s="857"/>
      <c r="Y177" s="857"/>
      <c r="Z177" s="857"/>
      <c r="AA177" s="858"/>
      <c r="AB177" s="857"/>
      <c r="AC177" s="858"/>
      <c r="AD177" s="857"/>
      <c r="AE177" s="858"/>
      <c r="AF177" s="893"/>
      <c r="AG177" s="903">
        <v>300</v>
      </c>
      <c r="AH177" s="903"/>
      <c r="AI177" s="903"/>
      <c r="AJ177" s="885"/>
      <c r="AK177" s="885"/>
      <c r="AL177" s="903">
        <f>'KH vốn gộp'!H221</f>
        <v>160.846</v>
      </c>
      <c r="AM177" s="904"/>
      <c r="AN177" s="904"/>
      <c r="AO177" s="905"/>
      <c r="AP177" s="905"/>
      <c r="AQ177" s="905"/>
      <c r="AR177" s="905"/>
      <c r="AS177" s="905"/>
      <c r="AT177" s="880">
        <f t="shared" si="2"/>
        <v>0.53615333333333337</v>
      </c>
      <c r="AU177" s="906"/>
    </row>
    <row r="178" spans="1:50" s="907" customFormat="1" x14ac:dyDescent="0.25">
      <c r="A178" s="912">
        <v>29</v>
      </c>
      <c r="B178" s="913" t="s">
        <v>229</v>
      </c>
      <c r="C178" s="901"/>
      <c r="D178" s="901"/>
      <c r="E178" s="902"/>
      <c r="F178" s="807"/>
      <c r="G178" s="807"/>
      <c r="H178" s="807"/>
      <c r="I178" s="807"/>
      <c r="J178" s="521"/>
      <c r="K178" s="521"/>
      <c r="L178" s="521"/>
      <c r="M178" s="521"/>
      <c r="N178" s="868"/>
      <c r="O178" s="868"/>
      <c r="P178" s="893"/>
      <c r="Q178" s="893"/>
      <c r="R178" s="521"/>
      <c r="S178" s="868"/>
      <c r="T178" s="893"/>
      <c r="U178" s="893"/>
      <c r="V178" s="868"/>
      <c r="W178" s="868"/>
      <c r="X178" s="857"/>
      <c r="Y178" s="857"/>
      <c r="Z178" s="857"/>
      <c r="AA178" s="858"/>
      <c r="AB178" s="857"/>
      <c r="AC178" s="858"/>
      <c r="AD178" s="857"/>
      <c r="AE178" s="858"/>
      <c r="AF178" s="893"/>
      <c r="AG178" s="903">
        <v>900</v>
      </c>
      <c r="AH178" s="903"/>
      <c r="AI178" s="903"/>
      <c r="AJ178" s="885"/>
      <c r="AK178" s="885"/>
      <c r="AL178" s="903">
        <f>'KH vốn gộp'!H222</f>
        <v>871.01899999999989</v>
      </c>
      <c r="AM178" s="904"/>
      <c r="AN178" s="904"/>
      <c r="AO178" s="905"/>
      <c r="AP178" s="905"/>
      <c r="AQ178" s="905"/>
      <c r="AR178" s="905"/>
      <c r="AS178" s="905"/>
      <c r="AT178" s="880">
        <f t="shared" si="2"/>
        <v>0.96779888888888876</v>
      </c>
      <c r="AU178" s="906"/>
    </row>
    <row r="179" spans="1:50" s="907" customFormat="1" x14ac:dyDescent="0.25">
      <c r="A179" s="912">
        <v>30</v>
      </c>
      <c r="B179" s="913" t="s">
        <v>485</v>
      </c>
      <c r="C179" s="901"/>
      <c r="D179" s="902"/>
      <c r="E179" s="902"/>
      <c r="F179" s="807"/>
      <c r="G179" s="807"/>
      <c r="H179" s="807"/>
      <c r="I179" s="807"/>
      <c r="J179" s="521"/>
      <c r="K179" s="521"/>
      <c r="L179" s="521"/>
      <c r="M179" s="521"/>
      <c r="N179" s="868"/>
      <c r="O179" s="868"/>
      <c r="P179" s="893"/>
      <c r="Q179" s="893"/>
      <c r="R179" s="521"/>
      <c r="S179" s="868"/>
      <c r="T179" s="893"/>
      <c r="U179" s="893"/>
      <c r="V179" s="868"/>
      <c r="W179" s="868"/>
      <c r="X179" s="857"/>
      <c r="Y179" s="857"/>
      <c r="Z179" s="857"/>
      <c r="AA179" s="858"/>
      <c r="AB179" s="857"/>
      <c r="AC179" s="858"/>
      <c r="AD179" s="857"/>
      <c r="AE179" s="858"/>
      <c r="AF179" s="893"/>
      <c r="AG179" s="894">
        <v>1205</v>
      </c>
      <c r="AH179" s="903"/>
      <c r="AI179" s="903"/>
      <c r="AJ179" s="885"/>
      <c r="AK179" s="885"/>
      <c r="AL179" s="903">
        <f>'KH vốn gộp'!H223</f>
        <v>1205</v>
      </c>
      <c r="AM179" s="904"/>
      <c r="AN179" s="904"/>
      <c r="AO179" s="905"/>
      <c r="AP179" s="905"/>
      <c r="AQ179" s="905"/>
      <c r="AR179" s="905"/>
      <c r="AS179" s="905"/>
      <c r="AT179" s="880">
        <f t="shared" si="2"/>
        <v>1</v>
      </c>
      <c r="AU179" s="806"/>
    </row>
    <row r="180" spans="1:50" s="907" customFormat="1" x14ac:dyDescent="0.25">
      <c r="A180" s="912">
        <v>31</v>
      </c>
      <c r="B180" s="913" t="s">
        <v>486</v>
      </c>
      <c r="C180" s="901"/>
      <c r="D180" s="902"/>
      <c r="E180" s="902"/>
      <c r="F180" s="807"/>
      <c r="G180" s="807"/>
      <c r="H180" s="807"/>
      <c r="I180" s="807"/>
      <c r="J180" s="521"/>
      <c r="K180" s="521"/>
      <c r="L180" s="521"/>
      <c r="M180" s="521"/>
      <c r="N180" s="868"/>
      <c r="O180" s="868"/>
      <c r="P180" s="893"/>
      <c r="Q180" s="893"/>
      <c r="R180" s="521"/>
      <c r="S180" s="868"/>
      <c r="T180" s="893"/>
      <c r="U180" s="893"/>
      <c r="V180" s="868"/>
      <c r="W180" s="868"/>
      <c r="X180" s="857"/>
      <c r="Y180" s="857"/>
      <c r="Z180" s="857"/>
      <c r="AA180" s="858"/>
      <c r="AB180" s="857"/>
      <c r="AC180" s="858"/>
      <c r="AD180" s="857"/>
      <c r="AE180" s="858"/>
      <c r="AF180" s="893"/>
      <c r="AG180" s="894">
        <v>1467</v>
      </c>
      <c r="AH180" s="903"/>
      <c r="AI180" s="903"/>
      <c r="AJ180" s="885"/>
      <c r="AK180" s="885"/>
      <c r="AL180" s="903">
        <f>'KH vốn gộp'!H224</f>
        <v>1398.316</v>
      </c>
      <c r="AM180" s="904"/>
      <c r="AN180" s="904"/>
      <c r="AO180" s="905"/>
      <c r="AP180" s="905"/>
      <c r="AQ180" s="905"/>
      <c r="AR180" s="905"/>
      <c r="AS180" s="905"/>
      <c r="AT180" s="880">
        <f t="shared" si="2"/>
        <v>0.95318064076346287</v>
      </c>
      <c r="AU180" s="806"/>
    </row>
    <row r="181" spans="1:50" s="907" customFormat="1" x14ac:dyDescent="0.25">
      <c r="A181" s="912">
        <v>32</v>
      </c>
      <c r="B181" s="913" t="s">
        <v>361</v>
      </c>
      <c r="C181" s="901"/>
      <c r="D181" s="902"/>
      <c r="E181" s="902"/>
      <c r="F181" s="807"/>
      <c r="G181" s="807"/>
      <c r="H181" s="807"/>
      <c r="I181" s="807"/>
      <c r="J181" s="521"/>
      <c r="K181" s="521"/>
      <c r="L181" s="521"/>
      <c r="M181" s="521"/>
      <c r="N181" s="868"/>
      <c r="O181" s="868"/>
      <c r="P181" s="893"/>
      <c r="Q181" s="893"/>
      <c r="R181" s="521"/>
      <c r="S181" s="868"/>
      <c r="T181" s="893"/>
      <c r="U181" s="893"/>
      <c r="V181" s="868"/>
      <c r="W181" s="868"/>
      <c r="X181" s="857"/>
      <c r="Y181" s="857"/>
      <c r="Z181" s="857"/>
      <c r="AA181" s="858"/>
      <c r="AB181" s="857"/>
      <c r="AC181" s="858"/>
      <c r="AD181" s="857"/>
      <c r="AE181" s="858"/>
      <c r="AF181" s="893"/>
      <c r="AG181" s="894">
        <v>1260</v>
      </c>
      <c r="AH181" s="903"/>
      <c r="AI181" s="903"/>
      <c r="AJ181" s="885"/>
      <c r="AK181" s="885"/>
      <c r="AL181" s="903">
        <f>'KH vốn gộp'!H225</f>
        <v>1167.087</v>
      </c>
      <c r="AM181" s="904"/>
      <c r="AN181" s="904"/>
      <c r="AO181" s="905"/>
      <c r="AP181" s="905"/>
      <c r="AQ181" s="905"/>
      <c r="AR181" s="905"/>
      <c r="AS181" s="905"/>
      <c r="AT181" s="880">
        <f t="shared" si="2"/>
        <v>0.92625952380952381</v>
      </c>
      <c r="AU181" s="806"/>
    </row>
    <row r="182" spans="1:50" s="907" customFormat="1" x14ac:dyDescent="0.25">
      <c r="A182" s="912">
        <v>33</v>
      </c>
      <c r="B182" s="913" t="s">
        <v>362</v>
      </c>
      <c r="C182" s="901"/>
      <c r="D182" s="902"/>
      <c r="E182" s="902"/>
      <c r="F182" s="807"/>
      <c r="G182" s="807"/>
      <c r="H182" s="807"/>
      <c r="I182" s="807"/>
      <c r="J182" s="521"/>
      <c r="K182" s="521"/>
      <c r="L182" s="521"/>
      <c r="M182" s="521"/>
      <c r="N182" s="868"/>
      <c r="O182" s="868"/>
      <c r="P182" s="893"/>
      <c r="Q182" s="893"/>
      <c r="R182" s="521"/>
      <c r="S182" s="868"/>
      <c r="T182" s="893"/>
      <c r="U182" s="893"/>
      <c r="V182" s="868"/>
      <c r="W182" s="868"/>
      <c r="X182" s="857"/>
      <c r="Y182" s="857"/>
      <c r="Z182" s="857"/>
      <c r="AA182" s="858"/>
      <c r="AB182" s="857"/>
      <c r="AC182" s="858"/>
      <c r="AD182" s="857"/>
      <c r="AE182" s="858"/>
      <c r="AF182" s="893"/>
      <c r="AG182" s="894">
        <v>1350</v>
      </c>
      <c r="AH182" s="903"/>
      <c r="AI182" s="903"/>
      <c r="AJ182" s="885"/>
      <c r="AK182" s="885"/>
      <c r="AL182" s="903">
        <f>'KH vốn gộp'!H226</f>
        <v>135.72200000000001</v>
      </c>
      <c r="AM182" s="904"/>
      <c r="AN182" s="904"/>
      <c r="AO182" s="905"/>
      <c r="AP182" s="905"/>
      <c r="AQ182" s="905"/>
      <c r="AR182" s="905"/>
      <c r="AS182" s="905"/>
      <c r="AT182" s="880">
        <f t="shared" si="2"/>
        <v>0.10053481481481483</v>
      </c>
      <c r="AU182" s="806"/>
    </row>
    <row r="183" spans="1:50" s="907" customFormat="1" x14ac:dyDescent="0.25">
      <c r="A183" s="912">
        <v>34</v>
      </c>
      <c r="B183" s="913" t="s">
        <v>390</v>
      </c>
      <c r="C183" s="901"/>
      <c r="D183" s="902"/>
      <c r="E183" s="902"/>
      <c r="F183" s="807"/>
      <c r="G183" s="807"/>
      <c r="H183" s="807"/>
      <c r="I183" s="807"/>
      <c r="J183" s="521"/>
      <c r="K183" s="521"/>
      <c r="L183" s="521"/>
      <c r="M183" s="521"/>
      <c r="N183" s="868"/>
      <c r="O183" s="868"/>
      <c r="P183" s="893"/>
      <c r="Q183" s="893"/>
      <c r="R183" s="521"/>
      <c r="S183" s="868"/>
      <c r="T183" s="893"/>
      <c r="U183" s="893"/>
      <c r="V183" s="868"/>
      <c r="W183" s="868"/>
      <c r="X183" s="857"/>
      <c r="Y183" s="857"/>
      <c r="Z183" s="857"/>
      <c r="AA183" s="858"/>
      <c r="AB183" s="857"/>
      <c r="AC183" s="858"/>
      <c r="AD183" s="857"/>
      <c r="AE183" s="858"/>
      <c r="AF183" s="893"/>
      <c r="AG183" s="894">
        <v>1554</v>
      </c>
      <c r="AH183" s="903"/>
      <c r="AI183" s="903"/>
      <c r="AJ183" s="885"/>
      <c r="AK183" s="885"/>
      <c r="AL183" s="903">
        <f>'KH vốn gộp'!H227</f>
        <v>0</v>
      </c>
      <c r="AM183" s="904"/>
      <c r="AN183" s="904"/>
      <c r="AO183" s="905"/>
      <c r="AP183" s="905"/>
      <c r="AQ183" s="905"/>
      <c r="AR183" s="905"/>
      <c r="AS183" s="905"/>
      <c r="AT183" s="880">
        <f t="shared" si="2"/>
        <v>0</v>
      </c>
      <c r="AU183" s="806"/>
    </row>
    <row r="184" spans="1:50" s="907" customFormat="1" x14ac:dyDescent="0.25">
      <c r="A184" s="912">
        <v>35</v>
      </c>
      <c r="B184" s="913" t="s">
        <v>379</v>
      </c>
      <c r="C184" s="901"/>
      <c r="D184" s="902"/>
      <c r="E184" s="902"/>
      <c r="F184" s="807"/>
      <c r="G184" s="807"/>
      <c r="H184" s="807"/>
      <c r="I184" s="807"/>
      <c r="J184" s="521"/>
      <c r="K184" s="521"/>
      <c r="L184" s="521"/>
      <c r="M184" s="521"/>
      <c r="N184" s="868"/>
      <c r="O184" s="868"/>
      <c r="P184" s="893"/>
      <c r="Q184" s="893"/>
      <c r="R184" s="521"/>
      <c r="S184" s="868"/>
      <c r="T184" s="893"/>
      <c r="U184" s="893"/>
      <c r="V184" s="868"/>
      <c r="W184" s="868"/>
      <c r="X184" s="857"/>
      <c r="Y184" s="857"/>
      <c r="Z184" s="857"/>
      <c r="AA184" s="858"/>
      <c r="AB184" s="857"/>
      <c r="AC184" s="858"/>
      <c r="AD184" s="857"/>
      <c r="AE184" s="858"/>
      <c r="AF184" s="893"/>
      <c r="AG184" s="894">
        <v>1980</v>
      </c>
      <c r="AH184" s="903"/>
      <c r="AI184" s="903"/>
      <c r="AJ184" s="885"/>
      <c r="AK184" s="885"/>
      <c r="AL184" s="903">
        <f>'KH vốn gộp'!H228</f>
        <v>1575.855</v>
      </c>
      <c r="AM184" s="904"/>
      <c r="AN184" s="904"/>
      <c r="AO184" s="905"/>
      <c r="AP184" s="905"/>
      <c r="AQ184" s="905"/>
      <c r="AR184" s="905"/>
      <c r="AS184" s="905"/>
      <c r="AT184" s="880">
        <f t="shared" si="2"/>
        <v>0.79588636363636367</v>
      </c>
      <c r="AU184" s="806"/>
    </row>
    <row r="185" spans="1:50" s="907" customFormat="1" x14ac:dyDescent="0.25">
      <c r="A185" s="912">
        <v>36</v>
      </c>
      <c r="B185" s="913" t="s">
        <v>378</v>
      </c>
      <c r="C185" s="901"/>
      <c r="D185" s="902"/>
      <c r="E185" s="902"/>
      <c r="F185" s="807"/>
      <c r="G185" s="807"/>
      <c r="H185" s="807"/>
      <c r="I185" s="807"/>
      <c r="J185" s="521"/>
      <c r="K185" s="521"/>
      <c r="L185" s="521"/>
      <c r="M185" s="521"/>
      <c r="N185" s="868"/>
      <c r="O185" s="868"/>
      <c r="P185" s="893"/>
      <c r="Q185" s="893"/>
      <c r="R185" s="521"/>
      <c r="S185" s="868"/>
      <c r="T185" s="893"/>
      <c r="U185" s="893"/>
      <c r="V185" s="868"/>
      <c r="W185" s="868"/>
      <c r="X185" s="857"/>
      <c r="Y185" s="857"/>
      <c r="Z185" s="857"/>
      <c r="AA185" s="858"/>
      <c r="AB185" s="857"/>
      <c r="AC185" s="858"/>
      <c r="AD185" s="857"/>
      <c r="AE185" s="858"/>
      <c r="AF185" s="893"/>
      <c r="AG185" s="894">
        <v>2011</v>
      </c>
      <c r="AH185" s="903"/>
      <c r="AI185" s="903"/>
      <c r="AJ185" s="885"/>
      <c r="AK185" s="885"/>
      <c r="AL185" s="903">
        <f>'KH vốn gộp'!H126</f>
        <v>1533.4780000000001</v>
      </c>
      <c r="AM185" s="904"/>
      <c r="AN185" s="904"/>
      <c r="AO185" s="905"/>
      <c r="AP185" s="905"/>
      <c r="AQ185" s="905"/>
      <c r="AR185" s="905"/>
      <c r="AS185" s="905"/>
      <c r="AT185" s="880">
        <f t="shared" si="2"/>
        <v>0.76254500248632529</v>
      </c>
      <c r="AU185" s="806"/>
    </row>
    <row r="186" spans="1:50" x14ac:dyDescent="0.25">
      <c r="A186" s="946" t="s">
        <v>770</v>
      </c>
      <c r="B186" s="947" t="s">
        <v>136</v>
      </c>
      <c r="C186" s="947"/>
      <c r="D186" s="947"/>
      <c r="E186" s="948"/>
      <c r="F186" s="949"/>
      <c r="G186" s="949"/>
      <c r="H186" s="949"/>
      <c r="I186" s="949"/>
      <c r="J186" s="950"/>
      <c r="K186" s="950"/>
      <c r="L186" s="950"/>
      <c r="M186" s="950"/>
      <c r="N186" s="950"/>
      <c r="O186" s="950"/>
      <c r="P186" s="950"/>
      <c r="Q186" s="950"/>
      <c r="R186" s="950"/>
      <c r="S186" s="950"/>
      <c r="T186" s="950"/>
      <c r="U186" s="950"/>
      <c r="V186" s="950"/>
      <c r="W186" s="950"/>
      <c r="X186" s="951"/>
      <c r="Y186" s="951" t="str">
        <f t="shared" si="42"/>
        <v/>
      </c>
      <c r="Z186" s="951"/>
      <c r="AA186" s="952" t="str">
        <f t="shared" si="43"/>
        <v/>
      </c>
      <c r="AB186" s="951"/>
      <c r="AC186" s="952" t="str">
        <f t="shared" si="44"/>
        <v/>
      </c>
      <c r="AD186" s="951"/>
      <c r="AE186" s="952" t="str">
        <f t="shared" si="45"/>
        <v/>
      </c>
      <c r="AF186" s="950"/>
      <c r="AG186" s="953">
        <f>AG187</f>
        <v>24841</v>
      </c>
      <c r="AH186" s="953">
        <f t="shared" ref="AH186:AS187" si="55">AH187</f>
        <v>0</v>
      </c>
      <c r="AI186" s="953">
        <f t="shared" si="55"/>
        <v>0</v>
      </c>
      <c r="AJ186" s="953">
        <f t="shared" si="55"/>
        <v>0</v>
      </c>
      <c r="AK186" s="953">
        <f t="shared" si="55"/>
        <v>0</v>
      </c>
      <c r="AL186" s="953">
        <f t="shared" si="55"/>
        <v>15981.371000000001</v>
      </c>
      <c r="AM186" s="953">
        <f t="shared" si="55"/>
        <v>0</v>
      </c>
      <c r="AN186" s="953">
        <f t="shared" si="55"/>
        <v>0</v>
      </c>
      <c r="AO186" s="953">
        <f t="shared" si="55"/>
        <v>0.25</v>
      </c>
      <c r="AP186" s="953">
        <f t="shared" si="55"/>
        <v>0</v>
      </c>
      <c r="AQ186" s="953">
        <f t="shared" si="55"/>
        <v>0</v>
      </c>
      <c r="AR186" s="953">
        <f t="shared" si="55"/>
        <v>0</v>
      </c>
      <c r="AS186" s="953">
        <f t="shared" si="55"/>
        <v>0</v>
      </c>
      <c r="AT186" s="955">
        <f t="shared" si="2"/>
        <v>0.6433465238919529</v>
      </c>
      <c r="AU186" s="956"/>
      <c r="AV186" s="827"/>
      <c r="AW186" s="827"/>
      <c r="AX186" s="246"/>
    </row>
    <row r="187" spans="1:50" x14ac:dyDescent="0.25">
      <c r="A187" s="872" t="s">
        <v>735</v>
      </c>
      <c r="B187" s="873" t="s">
        <v>320</v>
      </c>
      <c r="C187" s="873"/>
      <c r="D187" s="873"/>
      <c r="E187" s="959"/>
      <c r="F187" s="936"/>
      <c r="G187" s="936"/>
      <c r="H187" s="936"/>
      <c r="I187" s="936"/>
      <c r="J187" s="876"/>
      <c r="K187" s="876"/>
      <c r="L187" s="876"/>
      <c r="M187" s="876"/>
      <c r="N187" s="876"/>
      <c r="O187" s="876"/>
      <c r="P187" s="876"/>
      <c r="Q187" s="876"/>
      <c r="R187" s="876"/>
      <c r="S187" s="876"/>
      <c r="T187" s="876"/>
      <c r="U187" s="876"/>
      <c r="V187" s="876"/>
      <c r="W187" s="876"/>
      <c r="X187" s="877"/>
      <c r="Y187" s="857" t="str">
        <f t="shared" si="42"/>
        <v/>
      </c>
      <c r="Z187" s="877"/>
      <c r="AA187" s="858" t="str">
        <f t="shared" si="43"/>
        <v/>
      </c>
      <c r="AB187" s="877"/>
      <c r="AC187" s="858" t="str">
        <f t="shared" si="44"/>
        <v/>
      </c>
      <c r="AD187" s="877"/>
      <c r="AE187" s="858" t="str">
        <f t="shared" si="45"/>
        <v/>
      </c>
      <c r="AF187" s="876"/>
      <c r="AG187" s="878">
        <f>AG188</f>
        <v>24841</v>
      </c>
      <c r="AH187" s="878">
        <f t="shared" si="55"/>
        <v>0</v>
      </c>
      <c r="AI187" s="878">
        <f t="shared" si="55"/>
        <v>0</v>
      </c>
      <c r="AJ187" s="878">
        <f t="shared" si="55"/>
        <v>0</v>
      </c>
      <c r="AK187" s="878">
        <f t="shared" si="55"/>
        <v>0</v>
      </c>
      <c r="AL187" s="878">
        <f t="shared" si="55"/>
        <v>15981.371000000001</v>
      </c>
      <c r="AM187" s="878">
        <f t="shared" si="55"/>
        <v>0</v>
      </c>
      <c r="AN187" s="878">
        <f t="shared" si="55"/>
        <v>0</v>
      </c>
      <c r="AO187" s="878">
        <f t="shared" si="55"/>
        <v>0.25</v>
      </c>
      <c r="AP187" s="878">
        <f t="shared" si="55"/>
        <v>0</v>
      </c>
      <c r="AQ187" s="878">
        <f t="shared" si="55"/>
        <v>0</v>
      </c>
      <c r="AR187" s="878">
        <f t="shared" si="55"/>
        <v>0</v>
      </c>
      <c r="AS187" s="878">
        <f t="shared" si="55"/>
        <v>0</v>
      </c>
      <c r="AT187" s="871">
        <f t="shared" si="2"/>
        <v>0.6433465238919529</v>
      </c>
      <c r="AU187" s="863"/>
      <c r="AV187" s="827"/>
      <c r="AW187" s="827"/>
    </row>
    <row r="188" spans="1:50" x14ac:dyDescent="0.25">
      <c r="A188" s="960" t="s">
        <v>8</v>
      </c>
      <c r="B188" s="882" t="s">
        <v>771</v>
      </c>
      <c r="C188" s="882" t="s">
        <v>772</v>
      </c>
      <c r="D188" s="882" t="s">
        <v>746</v>
      </c>
      <c r="E188" s="883"/>
      <c r="F188" s="807"/>
      <c r="G188" s="807"/>
      <c r="H188" s="807"/>
      <c r="I188" s="807"/>
      <c r="J188" s="521"/>
      <c r="K188" s="521"/>
      <c r="L188" s="521"/>
      <c r="M188" s="521"/>
      <c r="N188" s="521"/>
      <c r="O188" s="521"/>
      <c r="P188" s="521"/>
      <c r="Q188" s="521"/>
      <c r="R188" s="521"/>
      <c r="S188" s="521"/>
      <c r="T188" s="521"/>
      <c r="U188" s="521"/>
      <c r="V188" s="521"/>
      <c r="W188" s="521"/>
      <c r="X188" s="858"/>
      <c r="Y188" s="857" t="str">
        <f t="shared" si="42"/>
        <v/>
      </c>
      <c r="Z188" s="858"/>
      <c r="AA188" s="858" t="str">
        <f t="shared" si="43"/>
        <v/>
      </c>
      <c r="AB188" s="858"/>
      <c r="AC188" s="858" t="str">
        <f t="shared" si="44"/>
        <v/>
      </c>
      <c r="AD188" s="858"/>
      <c r="AE188" s="858" t="str">
        <f t="shared" si="45"/>
        <v/>
      </c>
      <c r="AF188" s="521"/>
      <c r="AG188" s="885">
        <f t="shared" ref="AG188:AL188" si="56">+AG192+AG229+AG190</f>
        <v>24841</v>
      </c>
      <c r="AH188" s="885">
        <f t="shared" si="56"/>
        <v>0</v>
      </c>
      <c r="AI188" s="885">
        <f t="shared" si="56"/>
        <v>0</v>
      </c>
      <c r="AJ188" s="885">
        <f t="shared" si="56"/>
        <v>0</v>
      </c>
      <c r="AK188" s="885">
        <f t="shared" si="56"/>
        <v>0</v>
      </c>
      <c r="AL188" s="885">
        <f t="shared" si="56"/>
        <v>15981.371000000001</v>
      </c>
      <c r="AM188" s="885">
        <f t="shared" ref="AM188:AS188" si="57">+AM192+AM229</f>
        <v>0</v>
      </c>
      <c r="AN188" s="885">
        <f t="shared" si="57"/>
        <v>0</v>
      </c>
      <c r="AO188" s="885">
        <f t="shared" si="57"/>
        <v>0.25</v>
      </c>
      <c r="AP188" s="885">
        <f t="shared" si="57"/>
        <v>0</v>
      </c>
      <c r="AQ188" s="885">
        <f t="shared" si="57"/>
        <v>0</v>
      </c>
      <c r="AR188" s="885">
        <f t="shared" si="57"/>
        <v>0</v>
      </c>
      <c r="AS188" s="885">
        <f t="shared" si="57"/>
        <v>0</v>
      </c>
      <c r="AT188" s="880">
        <f t="shared" si="2"/>
        <v>0.6433465238919529</v>
      </c>
      <c r="AU188" s="943"/>
      <c r="AV188" s="827"/>
      <c r="AW188" s="827"/>
      <c r="AX188" s="888"/>
    </row>
    <row r="189" spans="1:50" s="907" customFormat="1" x14ac:dyDescent="0.25">
      <c r="A189" s="892"/>
      <c r="B189" s="882" t="s">
        <v>92</v>
      </c>
      <c r="C189" s="882"/>
      <c r="D189" s="882"/>
      <c r="E189" s="902"/>
      <c r="F189" s="807"/>
      <c r="G189" s="807"/>
      <c r="H189" s="807"/>
      <c r="I189" s="807"/>
      <c r="J189" s="521"/>
      <c r="K189" s="521"/>
      <c r="L189" s="521"/>
      <c r="M189" s="521"/>
      <c r="N189" s="868"/>
      <c r="O189" s="868"/>
      <c r="P189" s="893"/>
      <c r="Q189" s="893"/>
      <c r="R189" s="521"/>
      <c r="S189" s="868"/>
      <c r="T189" s="893"/>
      <c r="U189" s="893"/>
      <c r="V189" s="868"/>
      <c r="W189" s="868"/>
      <c r="X189" s="857"/>
      <c r="Y189" s="857" t="str">
        <f t="shared" si="42"/>
        <v/>
      </c>
      <c r="Z189" s="857"/>
      <c r="AA189" s="858" t="str">
        <f t="shared" si="43"/>
        <v/>
      </c>
      <c r="AB189" s="857"/>
      <c r="AC189" s="858" t="str">
        <f t="shared" si="44"/>
        <v/>
      </c>
      <c r="AD189" s="857"/>
      <c r="AE189" s="858" t="str">
        <f t="shared" si="45"/>
        <v/>
      </c>
      <c r="AF189" s="893"/>
      <c r="AG189" s="894"/>
      <c r="AH189" s="903"/>
      <c r="AI189" s="903"/>
      <c r="AJ189" s="885"/>
      <c r="AK189" s="885"/>
      <c r="AL189" s="869"/>
      <c r="AM189" s="904"/>
      <c r="AN189" s="904"/>
      <c r="AO189" s="905"/>
      <c r="AP189" s="905"/>
      <c r="AQ189" s="905"/>
      <c r="AR189" s="905"/>
      <c r="AS189" s="905"/>
      <c r="AT189" s="880"/>
      <c r="AU189" s="906"/>
    </row>
    <row r="190" spans="1:50" s="907" customFormat="1" x14ac:dyDescent="0.25">
      <c r="A190" s="908" t="s">
        <v>156</v>
      </c>
      <c r="B190" s="909" t="s">
        <v>763</v>
      </c>
      <c r="C190" s="909" t="s">
        <v>773</v>
      </c>
      <c r="D190" s="898">
        <v>1</v>
      </c>
      <c r="E190" s="898"/>
      <c r="F190" s="805"/>
      <c r="G190" s="805"/>
      <c r="H190" s="805"/>
      <c r="I190" s="805"/>
      <c r="J190" s="868"/>
      <c r="K190" s="868"/>
      <c r="L190" s="868"/>
      <c r="M190" s="868"/>
      <c r="N190" s="868"/>
      <c r="O190" s="868"/>
      <c r="P190" s="867"/>
      <c r="Q190" s="867"/>
      <c r="R190" s="868"/>
      <c r="S190" s="868"/>
      <c r="T190" s="867"/>
      <c r="U190" s="867"/>
      <c r="V190" s="868"/>
      <c r="W190" s="868"/>
      <c r="X190" s="857">
        <f>AG190</f>
        <v>491</v>
      </c>
      <c r="Y190" s="857">
        <f>IF(X190="","",AL190)</f>
        <v>428.52600000000001</v>
      </c>
      <c r="Z190" s="857"/>
      <c r="AA190" s="857" t="str">
        <f>IF(Z190="","",AL190)</f>
        <v/>
      </c>
      <c r="AB190" s="857"/>
      <c r="AC190" s="857" t="str">
        <f>IF(AB190="","",AL190)</f>
        <v/>
      </c>
      <c r="AD190" s="857"/>
      <c r="AE190" s="857" t="str">
        <f>IF(AD190="","",AL190)</f>
        <v/>
      </c>
      <c r="AF190" s="867"/>
      <c r="AG190" s="910">
        <f>+AG191</f>
        <v>491</v>
      </c>
      <c r="AH190" s="910">
        <f t="shared" ref="AH190:AL190" si="58">+AH191</f>
        <v>0</v>
      </c>
      <c r="AI190" s="910">
        <f t="shared" si="58"/>
        <v>0</v>
      </c>
      <c r="AJ190" s="910">
        <f t="shared" si="58"/>
        <v>0</v>
      </c>
      <c r="AK190" s="910">
        <f t="shared" si="58"/>
        <v>0</v>
      </c>
      <c r="AL190" s="910">
        <f t="shared" si="58"/>
        <v>428.52600000000001</v>
      </c>
      <c r="AM190" s="915"/>
      <c r="AN190" s="915"/>
      <c r="AO190" s="916">
        <v>0.4</v>
      </c>
      <c r="AP190" s="916"/>
      <c r="AQ190" s="916"/>
      <c r="AR190" s="916"/>
      <c r="AS190" s="916"/>
      <c r="AT190" s="871">
        <f t="shared" ref="AT190:AT242" si="59">AL190/AG190</f>
        <v>0.87276171079429732</v>
      </c>
      <c r="AU190" s="803"/>
    </row>
    <row r="191" spans="1:50" s="907" customFormat="1" x14ac:dyDescent="0.25">
      <c r="A191" s="912">
        <v>1</v>
      </c>
      <c r="B191" s="913" t="s">
        <v>331</v>
      </c>
      <c r="C191" s="901"/>
      <c r="D191" s="902"/>
      <c r="E191" s="902"/>
      <c r="F191" s="807"/>
      <c r="G191" s="807"/>
      <c r="H191" s="807"/>
      <c r="I191" s="807"/>
      <c r="J191" s="521"/>
      <c r="K191" s="521"/>
      <c r="L191" s="521"/>
      <c r="M191" s="521"/>
      <c r="N191" s="868"/>
      <c r="O191" s="868"/>
      <c r="P191" s="893"/>
      <c r="Q191" s="893"/>
      <c r="R191" s="521"/>
      <c r="S191" s="868"/>
      <c r="T191" s="893"/>
      <c r="U191" s="893"/>
      <c r="V191" s="868"/>
      <c r="W191" s="868"/>
      <c r="X191" s="857"/>
      <c r="Y191" s="857"/>
      <c r="Z191" s="857"/>
      <c r="AA191" s="858"/>
      <c r="AB191" s="857"/>
      <c r="AC191" s="858"/>
      <c r="AD191" s="857"/>
      <c r="AE191" s="858"/>
      <c r="AF191" s="893"/>
      <c r="AG191" s="903">
        <v>491</v>
      </c>
      <c r="AH191" s="903"/>
      <c r="AI191" s="903"/>
      <c r="AJ191" s="885"/>
      <c r="AK191" s="885"/>
      <c r="AL191" s="903">
        <f>'KH vốn gộp'!H308</f>
        <v>428.52600000000001</v>
      </c>
      <c r="AM191" s="904"/>
      <c r="AN191" s="904"/>
      <c r="AO191" s="905"/>
      <c r="AP191" s="905"/>
      <c r="AQ191" s="905"/>
      <c r="AR191" s="905"/>
      <c r="AS191" s="905"/>
      <c r="AT191" s="880">
        <f t="shared" si="59"/>
        <v>0.87276171079429732</v>
      </c>
      <c r="AU191" s="806"/>
    </row>
    <row r="192" spans="1:50" s="942" customFormat="1" x14ac:dyDescent="0.25">
      <c r="A192" s="934" t="s">
        <v>156</v>
      </c>
      <c r="B192" s="909" t="s">
        <v>750</v>
      </c>
      <c r="C192" s="909" t="s">
        <v>774</v>
      </c>
      <c r="D192" s="909"/>
      <c r="E192" s="935"/>
      <c r="F192" s="936"/>
      <c r="G192" s="936"/>
      <c r="H192" s="936"/>
      <c r="I192" s="936"/>
      <c r="J192" s="876"/>
      <c r="K192" s="876"/>
      <c r="L192" s="876"/>
      <c r="M192" s="876"/>
      <c r="N192" s="876"/>
      <c r="O192" s="876"/>
      <c r="P192" s="937"/>
      <c r="Q192" s="937"/>
      <c r="R192" s="876"/>
      <c r="S192" s="876"/>
      <c r="T192" s="937"/>
      <c r="U192" s="937"/>
      <c r="V192" s="876"/>
      <c r="W192" s="876"/>
      <c r="X192" s="877"/>
      <c r="Y192" s="877" t="str">
        <f t="shared" si="42"/>
        <v/>
      </c>
      <c r="Z192" s="877">
        <f>AG192</f>
        <v>13229.794999999998</v>
      </c>
      <c r="AA192" s="877">
        <f t="shared" si="43"/>
        <v>9187.1630000000005</v>
      </c>
      <c r="AB192" s="877"/>
      <c r="AC192" s="877" t="str">
        <f t="shared" si="44"/>
        <v/>
      </c>
      <c r="AD192" s="877"/>
      <c r="AE192" s="877" t="str">
        <f t="shared" si="45"/>
        <v/>
      </c>
      <c r="AF192" s="937"/>
      <c r="AG192" s="938">
        <f t="shared" ref="AG192:AL192" si="60">SUM(AG193:AG227)</f>
        <v>13229.794999999998</v>
      </c>
      <c r="AH192" s="938">
        <f t="shared" si="60"/>
        <v>0</v>
      </c>
      <c r="AI192" s="938">
        <f t="shared" si="60"/>
        <v>0</v>
      </c>
      <c r="AJ192" s="938">
        <f t="shared" si="60"/>
        <v>0</v>
      </c>
      <c r="AK192" s="938">
        <f t="shared" si="60"/>
        <v>0</v>
      </c>
      <c r="AL192" s="938">
        <f t="shared" si="60"/>
        <v>9187.1630000000005</v>
      </c>
      <c r="AM192" s="939"/>
      <c r="AN192" s="939"/>
      <c r="AO192" s="940">
        <v>0.25</v>
      </c>
      <c r="AP192" s="940"/>
      <c r="AQ192" s="940"/>
      <c r="AR192" s="940"/>
      <c r="AS192" s="940"/>
      <c r="AT192" s="871">
        <f t="shared" si="59"/>
        <v>0.69442973228232197</v>
      </c>
      <c r="AU192" s="941"/>
    </row>
    <row r="193" spans="1:47" s="907" customFormat="1" x14ac:dyDescent="0.25">
      <c r="A193" s="912">
        <v>1</v>
      </c>
      <c r="B193" s="913" t="s">
        <v>53</v>
      </c>
      <c r="C193" s="901"/>
      <c r="D193" s="901"/>
      <c r="E193" s="902"/>
      <c r="F193" s="807"/>
      <c r="G193" s="807"/>
      <c r="H193" s="807"/>
      <c r="I193" s="807"/>
      <c r="J193" s="521"/>
      <c r="K193" s="521"/>
      <c r="L193" s="521"/>
      <c r="M193" s="521"/>
      <c r="N193" s="868"/>
      <c r="O193" s="868"/>
      <c r="P193" s="893"/>
      <c r="Q193" s="893"/>
      <c r="R193" s="521"/>
      <c r="S193" s="868"/>
      <c r="T193" s="893"/>
      <c r="U193" s="893"/>
      <c r="V193" s="868"/>
      <c r="W193" s="868"/>
      <c r="X193" s="857"/>
      <c r="Y193" s="857"/>
      <c r="Z193" s="857"/>
      <c r="AA193" s="858"/>
      <c r="AB193" s="857"/>
      <c r="AC193" s="858"/>
      <c r="AD193" s="857"/>
      <c r="AE193" s="858"/>
      <c r="AF193" s="893"/>
      <c r="AG193" s="903">
        <v>200</v>
      </c>
      <c r="AH193" s="903"/>
      <c r="AI193" s="903"/>
      <c r="AJ193" s="885"/>
      <c r="AK193" s="885"/>
      <c r="AL193" s="903">
        <f>'KH vốn gộp'!H257</f>
        <v>178.071</v>
      </c>
      <c r="AM193" s="904"/>
      <c r="AN193" s="904"/>
      <c r="AO193" s="905"/>
      <c r="AP193" s="905"/>
      <c r="AQ193" s="905"/>
      <c r="AR193" s="905"/>
      <c r="AS193" s="905"/>
      <c r="AT193" s="880">
        <f t="shared" si="59"/>
        <v>0.89035500000000001</v>
      </c>
      <c r="AU193" s="906"/>
    </row>
    <row r="194" spans="1:47" s="907" customFormat="1" x14ac:dyDescent="0.25">
      <c r="A194" s="912">
        <v>2</v>
      </c>
      <c r="B194" s="913" t="s">
        <v>59</v>
      </c>
      <c r="C194" s="901"/>
      <c r="D194" s="901"/>
      <c r="E194" s="902"/>
      <c r="F194" s="807"/>
      <c r="G194" s="807"/>
      <c r="H194" s="807"/>
      <c r="I194" s="807"/>
      <c r="J194" s="521"/>
      <c r="K194" s="521"/>
      <c r="L194" s="521"/>
      <c r="M194" s="521"/>
      <c r="N194" s="868"/>
      <c r="O194" s="868"/>
      <c r="P194" s="893"/>
      <c r="Q194" s="893"/>
      <c r="R194" s="521"/>
      <c r="S194" s="868"/>
      <c r="T194" s="893"/>
      <c r="U194" s="893"/>
      <c r="V194" s="868"/>
      <c r="W194" s="868"/>
      <c r="X194" s="857"/>
      <c r="Y194" s="857"/>
      <c r="Z194" s="857"/>
      <c r="AA194" s="858"/>
      <c r="AB194" s="857"/>
      <c r="AC194" s="858"/>
      <c r="AD194" s="857"/>
      <c r="AE194" s="858"/>
      <c r="AF194" s="893"/>
      <c r="AG194" s="903">
        <v>200</v>
      </c>
      <c r="AH194" s="903"/>
      <c r="AI194" s="903"/>
      <c r="AJ194" s="885"/>
      <c r="AK194" s="885"/>
      <c r="AL194" s="903">
        <f>'KH vốn gộp'!H258</f>
        <v>139.37200000000001</v>
      </c>
      <c r="AM194" s="904"/>
      <c r="AN194" s="904"/>
      <c r="AO194" s="905"/>
      <c r="AP194" s="905"/>
      <c r="AQ194" s="905"/>
      <c r="AR194" s="905"/>
      <c r="AS194" s="905"/>
      <c r="AT194" s="880">
        <f t="shared" si="59"/>
        <v>0.69686000000000003</v>
      </c>
      <c r="AU194" s="906"/>
    </row>
    <row r="195" spans="1:47" s="907" customFormat="1" x14ac:dyDescent="0.25">
      <c r="A195" s="912">
        <v>3</v>
      </c>
      <c r="B195" s="913" t="s">
        <v>60</v>
      </c>
      <c r="C195" s="901"/>
      <c r="D195" s="901"/>
      <c r="E195" s="902"/>
      <c r="F195" s="807"/>
      <c r="G195" s="807"/>
      <c r="H195" s="807"/>
      <c r="I195" s="807"/>
      <c r="J195" s="521"/>
      <c r="K195" s="521"/>
      <c r="L195" s="521"/>
      <c r="M195" s="521"/>
      <c r="N195" s="868"/>
      <c r="O195" s="868"/>
      <c r="P195" s="893"/>
      <c r="Q195" s="893"/>
      <c r="R195" s="521"/>
      <c r="S195" s="868"/>
      <c r="T195" s="893"/>
      <c r="U195" s="893"/>
      <c r="V195" s="868"/>
      <c r="W195" s="868"/>
      <c r="X195" s="857"/>
      <c r="Y195" s="857"/>
      <c r="Z195" s="857"/>
      <c r="AA195" s="858"/>
      <c r="AB195" s="857"/>
      <c r="AC195" s="858"/>
      <c r="AD195" s="857"/>
      <c r="AE195" s="858"/>
      <c r="AF195" s="893"/>
      <c r="AG195" s="903">
        <v>200</v>
      </c>
      <c r="AH195" s="903"/>
      <c r="AI195" s="903"/>
      <c r="AJ195" s="885"/>
      <c r="AK195" s="885"/>
      <c r="AL195" s="903">
        <f>'KH vốn gộp'!H259</f>
        <v>191.08499999999998</v>
      </c>
      <c r="AM195" s="904"/>
      <c r="AN195" s="904"/>
      <c r="AO195" s="905"/>
      <c r="AP195" s="905"/>
      <c r="AQ195" s="905"/>
      <c r="AR195" s="905"/>
      <c r="AS195" s="905"/>
      <c r="AT195" s="880">
        <f t="shared" si="59"/>
        <v>0.95542499999999986</v>
      </c>
      <c r="AU195" s="906"/>
    </row>
    <row r="196" spans="1:47" s="907" customFormat="1" x14ac:dyDescent="0.25">
      <c r="A196" s="912">
        <v>4</v>
      </c>
      <c r="B196" s="913" t="s">
        <v>61</v>
      </c>
      <c r="C196" s="901"/>
      <c r="D196" s="901"/>
      <c r="E196" s="902"/>
      <c r="F196" s="807"/>
      <c r="G196" s="807"/>
      <c r="H196" s="807"/>
      <c r="I196" s="807"/>
      <c r="J196" s="521"/>
      <c r="K196" s="521"/>
      <c r="L196" s="521"/>
      <c r="M196" s="521"/>
      <c r="N196" s="868"/>
      <c r="O196" s="868"/>
      <c r="P196" s="893"/>
      <c r="Q196" s="893"/>
      <c r="R196" s="521"/>
      <c r="S196" s="868"/>
      <c r="T196" s="893"/>
      <c r="U196" s="893"/>
      <c r="V196" s="868"/>
      <c r="W196" s="868"/>
      <c r="X196" s="857"/>
      <c r="Y196" s="857"/>
      <c r="Z196" s="857"/>
      <c r="AA196" s="858"/>
      <c r="AB196" s="857"/>
      <c r="AC196" s="858"/>
      <c r="AD196" s="857"/>
      <c r="AE196" s="858"/>
      <c r="AF196" s="893"/>
      <c r="AG196" s="903">
        <v>200</v>
      </c>
      <c r="AH196" s="903"/>
      <c r="AI196" s="903"/>
      <c r="AJ196" s="885"/>
      <c r="AK196" s="885"/>
      <c r="AL196" s="903">
        <f>'KH vốn gộp'!H260</f>
        <v>193.49</v>
      </c>
      <c r="AM196" s="904"/>
      <c r="AN196" s="904"/>
      <c r="AO196" s="905"/>
      <c r="AP196" s="905"/>
      <c r="AQ196" s="905"/>
      <c r="AR196" s="905"/>
      <c r="AS196" s="905"/>
      <c r="AT196" s="880">
        <f t="shared" si="59"/>
        <v>0.96745000000000003</v>
      </c>
      <c r="AU196" s="906"/>
    </row>
    <row r="197" spans="1:47" s="907" customFormat="1" x14ac:dyDescent="0.25">
      <c r="A197" s="912">
        <v>5</v>
      </c>
      <c r="B197" s="913" t="s">
        <v>125</v>
      </c>
      <c r="C197" s="901"/>
      <c r="D197" s="901"/>
      <c r="E197" s="902"/>
      <c r="F197" s="807"/>
      <c r="G197" s="807"/>
      <c r="H197" s="807"/>
      <c r="I197" s="807"/>
      <c r="J197" s="521"/>
      <c r="K197" s="521"/>
      <c r="L197" s="521"/>
      <c r="M197" s="521"/>
      <c r="N197" s="868"/>
      <c r="O197" s="868"/>
      <c r="P197" s="893"/>
      <c r="Q197" s="893"/>
      <c r="R197" s="521"/>
      <c r="S197" s="868"/>
      <c r="T197" s="893"/>
      <c r="U197" s="893"/>
      <c r="V197" s="868"/>
      <c r="W197" s="868"/>
      <c r="X197" s="857"/>
      <c r="Y197" s="857"/>
      <c r="Z197" s="857"/>
      <c r="AA197" s="858"/>
      <c r="AB197" s="857"/>
      <c r="AC197" s="858"/>
      <c r="AD197" s="857"/>
      <c r="AE197" s="858"/>
      <c r="AF197" s="893"/>
      <c r="AG197" s="903">
        <v>87.461999999999989</v>
      </c>
      <c r="AH197" s="903"/>
      <c r="AI197" s="903"/>
      <c r="AJ197" s="885"/>
      <c r="AK197" s="885"/>
      <c r="AL197" s="903">
        <f>'KH vốn gộp'!H261</f>
        <v>65.44</v>
      </c>
      <c r="AM197" s="904"/>
      <c r="AN197" s="904"/>
      <c r="AO197" s="905"/>
      <c r="AP197" s="905"/>
      <c r="AQ197" s="905"/>
      <c r="AR197" s="905"/>
      <c r="AS197" s="905"/>
      <c r="AT197" s="880">
        <f t="shared" si="59"/>
        <v>0.74821065148292976</v>
      </c>
      <c r="AU197" s="906"/>
    </row>
    <row r="198" spans="1:47" s="907" customFormat="1" x14ac:dyDescent="0.25">
      <c r="A198" s="912">
        <v>6</v>
      </c>
      <c r="B198" s="913" t="s">
        <v>77</v>
      </c>
      <c r="C198" s="901"/>
      <c r="D198" s="901"/>
      <c r="E198" s="902"/>
      <c r="F198" s="807"/>
      <c r="G198" s="807"/>
      <c r="H198" s="807"/>
      <c r="I198" s="807"/>
      <c r="J198" s="521"/>
      <c r="K198" s="521"/>
      <c r="L198" s="521"/>
      <c r="M198" s="521"/>
      <c r="N198" s="868"/>
      <c r="O198" s="868"/>
      <c r="P198" s="893"/>
      <c r="Q198" s="893"/>
      <c r="R198" s="521"/>
      <c r="S198" s="868"/>
      <c r="T198" s="893"/>
      <c r="U198" s="893"/>
      <c r="V198" s="868"/>
      <c r="W198" s="868"/>
      <c r="X198" s="857"/>
      <c r="Y198" s="857"/>
      <c r="Z198" s="857"/>
      <c r="AA198" s="858"/>
      <c r="AB198" s="857"/>
      <c r="AC198" s="858"/>
      <c r="AD198" s="857"/>
      <c r="AE198" s="858"/>
      <c r="AF198" s="893"/>
      <c r="AG198" s="903">
        <v>200</v>
      </c>
      <c r="AH198" s="903"/>
      <c r="AI198" s="903"/>
      <c r="AJ198" s="885"/>
      <c r="AK198" s="885"/>
      <c r="AL198" s="903">
        <f>'KH vốn gộp'!H262</f>
        <v>155.51</v>
      </c>
      <c r="AM198" s="904"/>
      <c r="AN198" s="904"/>
      <c r="AO198" s="905"/>
      <c r="AP198" s="905"/>
      <c r="AQ198" s="905"/>
      <c r="AR198" s="905"/>
      <c r="AS198" s="905"/>
      <c r="AT198" s="880">
        <f t="shared" si="59"/>
        <v>0.77754999999999996</v>
      </c>
      <c r="AU198" s="906"/>
    </row>
    <row r="199" spans="1:47" s="907" customFormat="1" x14ac:dyDescent="0.25">
      <c r="A199" s="912">
        <v>7</v>
      </c>
      <c r="B199" s="913" t="s">
        <v>55</v>
      </c>
      <c r="C199" s="901"/>
      <c r="D199" s="901"/>
      <c r="E199" s="902"/>
      <c r="F199" s="807"/>
      <c r="G199" s="807"/>
      <c r="H199" s="807"/>
      <c r="I199" s="807"/>
      <c r="J199" s="521"/>
      <c r="K199" s="521"/>
      <c r="L199" s="521"/>
      <c r="M199" s="521"/>
      <c r="N199" s="868"/>
      <c r="O199" s="868"/>
      <c r="P199" s="893"/>
      <c r="Q199" s="893"/>
      <c r="R199" s="521"/>
      <c r="S199" s="868"/>
      <c r="T199" s="893"/>
      <c r="U199" s="893"/>
      <c r="V199" s="868"/>
      <c r="W199" s="868"/>
      <c r="X199" s="857"/>
      <c r="Y199" s="857"/>
      <c r="Z199" s="857"/>
      <c r="AA199" s="858"/>
      <c r="AB199" s="857"/>
      <c r="AC199" s="858"/>
      <c r="AD199" s="857"/>
      <c r="AE199" s="858"/>
      <c r="AF199" s="893"/>
      <c r="AG199" s="903">
        <v>200</v>
      </c>
      <c r="AH199" s="903"/>
      <c r="AI199" s="903"/>
      <c r="AJ199" s="885"/>
      <c r="AK199" s="885"/>
      <c r="AL199" s="903">
        <f>'KH vốn gộp'!H263</f>
        <v>0</v>
      </c>
      <c r="AM199" s="904"/>
      <c r="AN199" s="904"/>
      <c r="AO199" s="905"/>
      <c r="AP199" s="905"/>
      <c r="AQ199" s="905"/>
      <c r="AR199" s="905"/>
      <c r="AS199" s="905"/>
      <c r="AT199" s="880">
        <f t="shared" si="59"/>
        <v>0</v>
      </c>
      <c r="AU199" s="906"/>
    </row>
    <row r="200" spans="1:47" s="907" customFormat="1" x14ac:dyDescent="0.25">
      <c r="A200" s="912">
        <v>8</v>
      </c>
      <c r="B200" s="913" t="s">
        <v>73</v>
      </c>
      <c r="C200" s="901"/>
      <c r="D200" s="901"/>
      <c r="E200" s="902"/>
      <c r="F200" s="807"/>
      <c r="G200" s="807"/>
      <c r="H200" s="807"/>
      <c r="I200" s="807"/>
      <c r="J200" s="521"/>
      <c r="K200" s="521"/>
      <c r="L200" s="521"/>
      <c r="M200" s="521"/>
      <c r="N200" s="868"/>
      <c r="O200" s="868"/>
      <c r="P200" s="893"/>
      <c r="Q200" s="893"/>
      <c r="R200" s="521"/>
      <c r="S200" s="868"/>
      <c r="T200" s="893"/>
      <c r="U200" s="893"/>
      <c r="V200" s="868"/>
      <c r="W200" s="868"/>
      <c r="X200" s="857"/>
      <c r="Y200" s="857"/>
      <c r="Z200" s="857"/>
      <c r="AA200" s="858"/>
      <c r="AB200" s="857"/>
      <c r="AC200" s="858"/>
      <c r="AD200" s="857"/>
      <c r="AE200" s="858"/>
      <c r="AF200" s="893"/>
      <c r="AG200" s="903">
        <v>325.01</v>
      </c>
      <c r="AH200" s="903"/>
      <c r="AI200" s="903"/>
      <c r="AJ200" s="885"/>
      <c r="AK200" s="885"/>
      <c r="AL200" s="903">
        <f>'KH vốn gộp'!H264</f>
        <v>290.52600000000001</v>
      </c>
      <c r="AM200" s="904"/>
      <c r="AN200" s="904"/>
      <c r="AO200" s="905"/>
      <c r="AP200" s="905"/>
      <c r="AQ200" s="905"/>
      <c r="AR200" s="905"/>
      <c r="AS200" s="905"/>
      <c r="AT200" s="880">
        <f t="shared" si="59"/>
        <v>0.89389864927233009</v>
      </c>
      <c r="AU200" s="906"/>
    </row>
    <row r="201" spans="1:47" s="907" customFormat="1" x14ac:dyDescent="0.25">
      <c r="A201" s="912">
        <v>9</v>
      </c>
      <c r="B201" s="913" t="s">
        <v>76</v>
      </c>
      <c r="C201" s="901"/>
      <c r="D201" s="901"/>
      <c r="E201" s="902"/>
      <c r="F201" s="807"/>
      <c r="G201" s="807"/>
      <c r="H201" s="807"/>
      <c r="I201" s="807"/>
      <c r="J201" s="521"/>
      <c r="K201" s="521"/>
      <c r="L201" s="521"/>
      <c r="M201" s="521"/>
      <c r="N201" s="868"/>
      <c r="O201" s="868"/>
      <c r="P201" s="893"/>
      <c r="Q201" s="893"/>
      <c r="R201" s="521"/>
      <c r="S201" s="868"/>
      <c r="T201" s="893"/>
      <c r="U201" s="893"/>
      <c r="V201" s="868"/>
      <c r="W201" s="868"/>
      <c r="X201" s="857"/>
      <c r="Y201" s="857"/>
      <c r="Z201" s="857"/>
      <c r="AA201" s="858"/>
      <c r="AB201" s="857"/>
      <c r="AC201" s="858"/>
      <c r="AD201" s="857"/>
      <c r="AE201" s="858"/>
      <c r="AF201" s="893"/>
      <c r="AG201" s="903">
        <v>180</v>
      </c>
      <c r="AH201" s="903"/>
      <c r="AI201" s="903"/>
      <c r="AJ201" s="885"/>
      <c r="AK201" s="885"/>
      <c r="AL201" s="903">
        <f>'KH vốn gộp'!H265</f>
        <v>176.98399999999998</v>
      </c>
      <c r="AM201" s="904"/>
      <c r="AN201" s="904"/>
      <c r="AO201" s="905"/>
      <c r="AP201" s="905"/>
      <c r="AQ201" s="905"/>
      <c r="AR201" s="905"/>
      <c r="AS201" s="905"/>
      <c r="AT201" s="880">
        <f t="shared" si="59"/>
        <v>0.98324444444444437</v>
      </c>
      <c r="AU201" s="906"/>
    </row>
    <row r="202" spans="1:47" s="907" customFormat="1" x14ac:dyDescent="0.25">
      <c r="A202" s="912">
        <v>10</v>
      </c>
      <c r="B202" s="913" t="s">
        <v>62</v>
      </c>
      <c r="C202" s="901"/>
      <c r="D202" s="901"/>
      <c r="E202" s="902"/>
      <c r="F202" s="807"/>
      <c r="G202" s="807"/>
      <c r="H202" s="807"/>
      <c r="I202" s="807"/>
      <c r="J202" s="521"/>
      <c r="K202" s="521"/>
      <c r="L202" s="521"/>
      <c r="M202" s="521"/>
      <c r="N202" s="868"/>
      <c r="O202" s="868"/>
      <c r="P202" s="893"/>
      <c r="Q202" s="893"/>
      <c r="R202" s="521"/>
      <c r="S202" s="868"/>
      <c r="T202" s="893"/>
      <c r="U202" s="893"/>
      <c r="V202" s="868"/>
      <c r="W202" s="868"/>
      <c r="X202" s="857"/>
      <c r="Y202" s="857"/>
      <c r="Z202" s="857"/>
      <c r="AA202" s="858"/>
      <c r="AB202" s="857"/>
      <c r="AC202" s="858"/>
      <c r="AD202" s="857"/>
      <c r="AE202" s="858"/>
      <c r="AF202" s="893"/>
      <c r="AG202" s="903">
        <v>92.557999999999993</v>
      </c>
      <c r="AH202" s="903"/>
      <c r="AI202" s="903"/>
      <c r="AJ202" s="885"/>
      <c r="AK202" s="885"/>
      <c r="AL202" s="903">
        <f>'KH vốn gộp'!H266</f>
        <v>0</v>
      </c>
      <c r="AM202" s="904"/>
      <c r="AN202" s="904"/>
      <c r="AO202" s="905"/>
      <c r="AP202" s="905"/>
      <c r="AQ202" s="905"/>
      <c r="AR202" s="905"/>
      <c r="AS202" s="905"/>
      <c r="AT202" s="880">
        <f t="shared" si="59"/>
        <v>0</v>
      </c>
      <c r="AU202" s="906"/>
    </row>
    <row r="203" spans="1:47" s="907" customFormat="1" x14ac:dyDescent="0.25">
      <c r="A203" s="912">
        <v>11</v>
      </c>
      <c r="B203" s="913" t="s">
        <v>68</v>
      </c>
      <c r="C203" s="901"/>
      <c r="D203" s="901"/>
      <c r="E203" s="902"/>
      <c r="F203" s="807"/>
      <c r="G203" s="807"/>
      <c r="H203" s="807"/>
      <c r="I203" s="807"/>
      <c r="J203" s="521"/>
      <c r="K203" s="521"/>
      <c r="L203" s="521"/>
      <c r="M203" s="521"/>
      <c r="N203" s="868"/>
      <c r="O203" s="868"/>
      <c r="P203" s="893"/>
      <c r="Q203" s="893"/>
      <c r="R203" s="521"/>
      <c r="S203" s="868"/>
      <c r="T203" s="893"/>
      <c r="U203" s="893"/>
      <c r="V203" s="868"/>
      <c r="W203" s="868"/>
      <c r="X203" s="857"/>
      <c r="Y203" s="857"/>
      <c r="Z203" s="857"/>
      <c r="AA203" s="858"/>
      <c r="AB203" s="857"/>
      <c r="AC203" s="858"/>
      <c r="AD203" s="857"/>
      <c r="AE203" s="858"/>
      <c r="AF203" s="893"/>
      <c r="AG203" s="903">
        <v>100</v>
      </c>
      <c r="AH203" s="903"/>
      <c r="AI203" s="903"/>
      <c r="AJ203" s="885"/>
      <c r="AK203" s="885"/>
      <c r="AL203" s="903">
        <f>'KH vốn gộp'!H267</f>
        <v>87.465000000000003</v>
      </c>
      <c r="AM203" s="904"/>
      <c r="AN203" s="904"/>
      <c r="AO203" s="905"/>
      <c r="AP203" s="905"/>
      <c r="AQ203" s="905"/>
      <c r="AR203" s="905"/>
      <c r="AS203" s="905"/>
      <c r="AT203" s="880">
        <f t="shared" si="59"/>
        <v>0.87465000000000004</v>
      </c>
      <c r="AU203" s="906"/>
    </row>
    <row r="204" spans="1:47" s="907" customFormat="1" x14ac:dyDescent="0.25">
      <c r="A204" s="912">
        <v>12</v>
      </c>
      <c r="B204" s="913" t="s">
        <v>63</v>
      </c>
      <c r="C204" s="901"/>
      <c r="D204" s="901"/>
      <c r="E204" s="902"/>
      <c r="F204" s="807"/>
      <c r="G204" s="807"/>
      <c r="H204" s="807"/>
      <c r="I204" s="807"/>
      <c r="J204" s="521"/>
      <c r="K204" s="521"/>
      <c r="L204" s="521"/>
      <c r="M204" s="521"/>
      <c r="N204" s="868"/>
      <c r="O204" s="868"/>
      <c r="P204" s="893"/>
      <c r="Q204" s="893"/>
      <c r="R204" s="521"/>
      <c r="S204" s="868"/>
      <c r="T204" s="893"/>
      <c r="U204" s="893"/>
      <c r="V204" s="868"/>
      <c r="W204" s="868"/>
      <c r="X204" s="857"/>
      <c r="Y204" s="857"/>
      <c r="Z204" s="857"/>
      <c r="AA204" s="858"/>
      <c r="AB204" s="857"/>
      <c r="AC204" s="858"/>
      <c r="AD204" s="857"/>
      <c r="AE204" s="858"/>
      <c r="AF204" s="893"/>
      <c r="AG204" s="903">
        <v>200</v>
      </c>
      <c r="AH204" s="903"/>
      <c r="AI204" s="903"/>
      <c r="AJ204" s="885"/>
      <c r="AK204" s="885"/>
      <c r="AL204" s="903">
        <f>'KH vốn gộp'!H268</f>
        <v>164.624</v>
      </c>
      <c r="AM204" s="904"/>
      <c r="AN204" s="904"/>
      <c r="AO204" s="905"/>
      <c r="AP204" s="905"/>
      <c r="AQ204" s="905"/>
      <c r="AR204" s="905"/>
      <c r="AS204" s="905"/>
      <c r="AT204" s="880">
        <f t="shared" si="59"/>
        <v>0.82311999999999996</v>
      </c>
      <c r="AU204" s="906"/>
    </row>
    <row r="205" spans="1:47" s="907" customFormat="1" x14ac:dyDescent="0.25">
      <c r="A205" s="912">
        <v>13</v>
      </c>
      <c r="B205" s="913" t="s">
        <v>64</v>
      </c>
      <c r="C205" s="901"/>
      <c r="D205" s="901"/>
      <c r="E205" s="902"/>
      <c r="F205" s="807"/>
      <c r="G205" s="807"/>
      <c r="H205" s="807"/>
      <c r="I205" s="807"/>
      <c r="J205" s="521"/>
      <c r="K205" s="521"/>
      <c r="L205" s="521"/>
      <c r="M205" s="521"/>
      <c r="N205" s="868"/>
      <c r="O205" s="868"/>
      <c r="P205" s="893"/>
      <c r="Q205" s="893"/>
      <c r="R205" s="521"/>
      <c r="S205" s="868"/>
      <c r="T205" s="893"/>
      <c r="U205" s="893"/>
      <c r="V205" s="868"/>
      <c r="W205" s="868"/>
      <c r="X205" s="857"/>
      <c r="Y205" s="857"/>
      <c r="Z205" s="857"/>
      <c r="AA205" s="858"/>
      <c r="AB205" s="857"/>
      <c r="AC205" s="858"/>
      <c r="AD205" s="857"/>
      <c r="AE205" s="858"/>
      <c r="AF205" s="893"/>
      <c r="AG205" s="903">
        <v>200</v>
      </c>
      <c r="AH205" s="903"/>
      <c r="AI205" s="903"/>
      <c r="AJ205" s="885"/>
      <c r="AK205" s="885"/>
      <c r="AL205" s="903">
        <f>'KH vốn gộp'!H269</f>
        <v>177.12299999999999</v>
      </c>
      <c r="AM205" s="904"/>
      <c r="AN205" s="904"/>
      <c r="AO205" s="905"/>
      <c r="AP205" s="905"/>
      <c r="AQ205" s="905"/>
      <c r="AR205" s="905"/>
      <c r="AS205" s="905"/>
      <c r="AT205" s="880">
        <f t="shared" si="59"/>
        <v>0.88561499999999993</v>
      </c>
      <c r="AU205" s="906"/>
    </row>
    <row r="206" spans="1:47" s="907" customFormat="1" x14ac:dyDescent="0.25">
      <c r="A206" s="912">
        <v>14</v>
      </c>
      <c r="B206" s="913" t="s">
        <v>67</v>
      </c>
      <c r="C206" s="901"/>
      <c r="D206" s="901"/>
      <c r="E206" s="902"/>
      <c r="F206" s="807"/>
      <c r="G206" s="807"/>
      <c r="H206" s="807"/>
      <c r="I206" s="807"/>
      <c r="J206" s="521"/>
      <c r="K206" s="521"/>
      <c r="L206" s="521"/>
      <c r="M206" s="521"/>
      <c r="N206" s="868"/>
      <c r="O206" s="868"/>
      <c r="P206" s="893"/>
      <c r="Q206" s="893"/>
      <c r="R206" s="521"/>
      <c r="S206" s="868"/>
      <c r="T206" s="893"/>
      <c r="U206" s="893"/>
      <c r="V206" s="868"/>
      <c r="W206" s="868"/>
      <c r="X206" s="857"/>
      <c r="Y206" s="857"/>
      <c r="Z206" s="857"/>
      <c r="AA206" s="858"/>
      <c r="AB206" s="857"/>
      <c r="AC206" s="858"/>
      <c r="AD206" s="857"/>
      <c r="AE206" s="858"/>
      <c r="AF206" s="893"/>
      <c r="AG206" s="903">
        <v>200</v>
      </c>
      <c r="AH206" s="903"/>
      <c r="AI206" s="903"/>
      <c r="AJ206" s="885"/>
      <c r="AK206" s="885"/>
      <c r="AL206" s="903">
        <f>'KH vốn gộp'!H270</f>
        <v>185.18299999999999</v>
      </c>
      <c r="AM206" s="904"/>
      <c r="AN206" s="904"/>
      <c r="AO206" s="905"/>
      <c r="AP206" s="905"/>
      <c r="AQ206" s="905"/>
      <c r="AR206" s="905"/>
      <c r="AS206" s="905"/>
      <c r="AT206" s="880">
        <f t="shared" si="59"/>
        <v>0.92591499999999993</v>
      </c>
      <c r="AU206" s="906"/>
    </row>
    <row r="207" spans="1:47" s="907" customFormat="1" x14ac:dyDescent="0.25">
      <c r="A207" s="912">
        <v>15</v>
      </c>
      <c r="B207" s="913" t="s">
        <v>65</v>
      </c>
      <c r="C207" s="901"/>
      <c r="D207" s="901"/>
      <c r="E207" s="902"/>
      <c r="F207" s="807"/>
      <c r="G207" s="807"/>
      <c r="H207" s="807"/>
      <c r="I207" s="807"/>
      <c r="J207" s="521"/>
      <c r="K207" s="521"/>
      <c r="L207" s="521"/>
      <c r="M207" s="521"/>
      <c r="N207" s="868"/>
      <c r="O207" s="868"/>
      <c r="P207" s="893"/>
      <c r="Q207" s="893"/>
      <c r="R207" s="521"/>
      <c r="S207" s="868"/>
      <c r="T207" s="893"/>
      <c r="U207" s="893"/>
      <c r="V207" s="868"/>
      <c r="W207" s="868"/>
      <c r="X207" s="857"/>
      <c r="Y207" s="857"/>
      <c r="Z207" s="857"/>
      <c r="AA207" s="858"/>
      <c r="AB207" s="857"/>
      <c r="AC207" s="858"/>
      <c r="AD207" s="857"/>
      <c r="AE207" s="858"/>
      <c r="AF207" s="893"/>
      <c r="AG207" s="903">
        <v>200</v>
      </c>
      <c r="AH207" s="903"/>
      <c r="AI207" s="903"/>
      <c r="AJ207" s="885"/>
      <c r="AK207" s="885"/>
      <c r="AL207" s="903">
        <f>'KH vốn gộp'!H271</f>
        <v>170.23499999999999</v>
      </c>
      <c r="AM207" s="904"/>
      <c r="AN207" s="904"/>
      <c r="AO207" s="905"/>
      <c r="AP207" s="905"/>
      <c r="AQ207" s="905"/>
      <c r="AR207" s="905"/>
      <c r="AS207" s="905"/>
      <c r="AT207" s="880">
        <f t="shared" si="59"/>
        <v>0.8511749999999999</v>
      </c>
      <c r="AU207" s="906"/>
    </row>
    <row r="208" spans="1:47" s="907" customFormat="1" x14ac:dyDescent="0.25">
      <c r="A208" s="912">
        <v>16</v>
      </c>
      <c r="B208" s="913" t="s">
        <v>66</v>
      </c>
      <c r="C208" s="901"/>
      <c r="D208" s="901"/>
      <c r="E208" s="902"/>
      <c r="F208" s="807"/>
      <c r="G208" s="807"/>
      <c r="H208" s="807"/>
      <c r="I208" s="807"/>
      <c r="J208" s="521"/>
      <c r="K208" s="521"/>
      <c r="L208" s="521"/>
      <c r="M208" s="521"/>
      <c r="N208" s="868"/>
      <c r="O208" s="868"/>
      <c r="P208" s="893"/>
      <c r="Q208" s="893"/>
      <c r="R208" s="521"/>
      <c r="S208" s="868"/>
      <c r="T208" s="893"/>
      <c r="U208" s="893"/>
      <c r="V208" s="868"/>
      <c r="W208" s="868"/>
      <c r="X208" s="857"/>
      <c r="Y208" s="857"/>
      <c r="Z208" s="857"/>
      <c r="AA208" s="858"/>
      <c r="AB208" s="857"/>
      <c r="AC208" s="858"/>
      <c r="AD208" s="857"/>
      <c r="AE208" s="858"/>
      <c r="AF208" s="893"/>
      <c r="AG208" s="903">
        <v>200</v>
      </c>
      <c r="AH208" s="903"/>
      <c r="AI208" s="903"/>
      <c r="AJ208" s="885"/>
      <c r="AK208" s="885"/>
      <c r="AL208" s="903">
        <f>'KH vốn gộp'!H272</f>
        <v>195.66900000000001</v>
      </c>
      <c r="AM208" s="904"/>
      <c r="AN208" s="904"/>
      <c r="AO208" s="905"/>
      <c r="AP208" s="905"/>
      <c r="AQ208" s="905"/>
      <c r="AR208" s="905"/>
      <c r="AS208" s="905"/>
      <c r="AT208" s="880">
        <f t="shared" si="59"/>
        <v>0.97834500000000002</v>
      </c>
      <c r="AU208" s="906"/>
    </row>
    <row r="209" spans="1:47" s="907" customFormat="1" x14ac:dyDescent="0.25">
      <c r="A209" s="912">
        <v>17</v>
      </c>
      <c r="B209" s="913" t="s">
        <v>57</v>
      </c>
      <c r="C209" s="901"/>
      <c r="D209" s="901"/>
      <c r="E209" s="902"/>
      <c r="F209" s="807"/>
      <c r="G209" s="807"/>
      <c r="H209" s="807"/>
      <c r="I209" s="807"/>
      <c r="J209" s="521"/>
      <c r="K209" s="521"/>
      <c r="L209" s="521"/>
      <c r="M209" s="521"/>
      <c r="N209" s="868"/>
      <c r="O209" s="868"/>
      <c r="P209" s="893"/>
      <c r="Q209" s="893"/>
      <c r="R209" s="521"/>
      <c r="S209" s="868"/>
      <c r="T209" s="893"/>
      <c r="U209" s="893"/>
      <c r="V209" s="868"/>
      <c r="W209" s="868"/>
      <c r="X209" s="857"/>
      <c r="Y209" s="857"/>
      <c r="Z209" s="857"/>
      <c r="AA209" s="858"/>
      <c r="AB209" s="857"/>
      <c r="AC209" s="858"/>
      <c r="AD209" s="857"/>
      <c r="AE209" s="858"/>
      <c r="AF209" s="893"/>
      <c r="AG209" s="903">
        <v>200</v>
      </c>
      <c r="AH209" s="903"/>
      <c r="AI209" s="903"/>
      <c r="AJ209" s="885"/>
      <c r="AK209" s="885"/>
      <c r="AL209" s="903">
        <f>'KH vốn gộp'!H273</f>
        <v>182.30099999999999</v>
      </c>
      <c r="AM209" s="904"/>
      <c r="AN209" s="904"/>
      <c r="AO209" s="905"/>
      <c r="AP209" s="905"/>
      <c r="AQ209" s="905"/>
      <c r="AR209" s="905"/>
      <c r="AS209" s="905"/>
      <c r="AT209" s="880">
        <f t="shared" si="59"/>
        <v>0.9115049999999999</v>
      </c>
      <c r="AU209" s="906"/>
    </row>
    <row r="210" spans="1:47" s="907" customFormat="1" x14ac:dyDescent="0.25">
      <c r="A210" s="912">
        <v>18</v>
      </c>
      <c r="B210" s="913" t="s">
        <v>56</v>
      </c>
      <c r="C210" s="901"/>
      <c r="D210" s="901"/>
      <c r="E210" s="902"/>
      <c r="F210" s="807"/>
      <c r="G210" s="807"/>
      <c r="H210" s="807"/>
      <c r="I210" s="807"/>
      <c r="J210" s="521"/>
      <c r="K210" s="521"/>
      <c r="L210" s="521"/>
      <c r="M210" s="521"/>
      <c r="N210" s="868"/>
      <c r="O210" s="868"/>
      <c r="P210" s="893"/>
      <c r="Q210" s="893"/>
      <c r="R210" s="521"/>
      <c r="S210" s="868"/>
      <c r="T210" s="893"/>
      <c r="U210" s="893"/>
      <c r="V210" s="868"/>
      <c r="W210" s="868"/>
      <c r="X210" s="857"/>
      <c r="Y210" s="857"/>
      <c r="Z210" s="857"/>
      <c r="AA210" s="858"/>
      <c r="AB210" s="857"/>
      <c r="AC210" s="858"/>
      <c r="AD210" s="857"/>
      <c r="AE210" s="858"/>
      <c r="AF210" s="893"/>
      <c r="AG210" s="903">
        <v>200</v>
      </c>
      <c r="AH210" s="903"/>
      <c r="AI210" s="903"/>
      <c r="AJ210" s="885"/>
      <c r="AK210" s="885"/>
      <c r="AL210" s="903">
        <f>'KH vốn gộp'!H274</f>
        <v>180.31100000000001</v>
      </c>
      <c r="AM210" s="904"/>
      <c r="AN210" s="904"/>
      <c r="AO210" s="905"/>
      <c r="AP210" s="905"/>
      <c r="AQ210" s="905"/>
      <c r="AR210" s="905"/>
      <c r="AS210" s="905"/>
      <c r="AT210" s="880">
        <f t="shared" si="59"/>
        <v>0.901555</v>
      </c>
      <c r="AU210" s="906"/>
    </row>
    <row r="211" spans="1:47" s="907" customFormat="1" x14ac:dyDescent="0.25">
      <c r="A211" s="912">
        <v>19</v>
      </c>
      <c r="B211" s="913" t="s">
        <v>58</v>
      </c>
      <c r="C211" s="901"/>
      <c r="D211" s="901"/>
      <c r="E211" s="902"/>
      <c r="F211" s="807"/>
      <c r="G211" s="807"/>
      <c r="H211" s="807"/>
      <c r="I211" s="807"/>
      <c r="J211" s="521"/>
      <c r="K211" s="521"/>
      <c r="L211" s="521"/>
      <c r="M211" s="521"/>
      <c r="N211" s="868"/>
      <c r="O211" s="868"/>
      <c r="P211" s="893"/>
      <c r="Q211" s="893"/>
      <c r="R211" s="521"/>
      <c r="S211" s="868"/>
      <c r="T211" s="893"/>
      <c r="U211" s="893"/>
      <c r="V211" s="868"/>
      <c r="W211" s="868"/>
      <c r="X211" s="857"/>
      <c r="Y211" s="857"/>
      <c r="Z211" s="857"/>
      <c r="AA211" s="858"/>
      <c r="AB211" s="857"/>
      <c r="AC211" s="858"/>
      <c r="AD211" s="857"/>
      <c r="AE211" s="858"/>
      <c r="AF211" s="893"/>
      <c r="AG211" s="903">
        <v>200</v>
      </c>
      <c r="AH211" s="903"/>
      <c r="AI211" s="903"/>
      <c r="AJ211" s="885"/>
      <c r="AK211" s="885"/>
      <c r="AL211" s="903">
        <f>'KH vốn gộp'!H275</f>
        <v>194.136</v>
      </c>
      <c r="AM211" s="904"/>
      <c r="AN211" s="904"/>
      <c r="AO211" s="905"/>
      <c r="AP211" s="905"/>
      <c r="AQ211" s="905"/>
      <c r="AR211" s="905"/>
      <c r="AS211" s="905"/>
      <c r="AT211" s="880">
        <f t="shared" si="59"/>
        <v>0.97067999999999999</v>
      </c>
      <c r="AU211" s="906"/>
    </row>
    <row r="212" spans="1:47" s="907" customFormat="1" x14ac:dyDescent="0.25">
      <c r="A212" s="912">
        <v>20</v>
      </c>
      <c r="B212" s="913" t="s">
        <v>82</v>
      </c>
      <c r="C212" s="901"/>
      <c r="D212" s="901"/>
      <c r="E212" s="902"/>
      <c r="F212" s="807"/>
      <c r="G212" s="807"/>
      <c r="H212" s="807"/>
      <c r="I212" s="807"/>
      <c r="J212" s="521"/>
      <c r="K212" s="521"/>
      <c r="L212" s="521"/>
      <c r="M212" s="521"/>
      <c r="N212" s="868"/>
      <c r="O212" s="868"/>
      <c r="P212" s="893"/>
      <c r="Q212" s="893"/>
      <c r="R212" s="521"/>
      <c r="S212" s="868"/>
      <c r="T212" s="893"/>
      <c r="U212" s="893"/>
      <c r="V212" s="868"/>
      <c r="W212" s="868"/>
      <c r="X212" s="857"/>
      <c r="Y212" s="857"/>
      <c r="Z212" s="857"/>
      <c r="AA212" s="858"/>
      <c r="AB212" s="857"/>
      <c r="AC212" s="858"/>
      <c r="AD212" s="857"/>
      <c r="AE212" s="858"/>
      <c r="AF212" s="893"/>
      <c r="AG212" s="903">
        <v>200</v>
      </c>
      <c r="AH212" s="903"/>
      <c r="AI212" s="903"/>
      <c r="AJ212" s="885"/>
      <c r="AK212" s="885"/>
      <c r="AL212" s="903">
        <f>'KH vốn gộp'!H293</f>
        <v>152.54399999999998</v>
      </c>
      <c r="AM212" s="904"/>
      <c r="AN212" s="904"/>
      <c r="AO212" s="905"/>
      <c r="AP212" s="905"/>
      <c r="AQ212" s="905"/>
      <c r="AR212" s="905"/>
      <c r="AS212" s="905"/>
      <c r="AT212" s="880">
        <f t="shared" si="59"/>
        <v>0.76271999999999995</v>
      </c>
      <c r="AU212" s="906"/>
    </row>
    <row r="213" spans="1:47" s="907" customFormat="1" x14ac:dyDescent="0.25">
      <c r="A213" s="912">
        <v>21</v>
      </c>
      <c r="B213" s="913" t="s">
        <v>80</v>
      </c>
      <c r="C213" s="901"/>
      <c r="D213" s="901"/>
      <c r="E213" s="902"/>
      <c r="F213" s="807"/>
      <c r="G213" s="807"/>
      <c r="H213" s="807"/>
      <c r="I213" s="807"/>
      <c r="J213" s="521"/>
      <c r="K213" s="521"/>
      <c r="L213" s="521"/>
      <c r="M213" s="521"/>
      <c r="N213" s="868"/>
      <c r="O213" s="868"/>
      <c r="P213" s="893"/>
      <c r="Q213" s="893"/>
      <c r="R213" s="521"/>
      <c r="S213" s="868"/>
      <c r="T213" s="893"/>
      <c r="U213" s="893"/>
      <c r="V213" s="868"/>
      <c r="W213" s="868"/>
      <c r="X213" s="857"/>
      <c r="Y213" s="857"/>
      <c r="Z213" s="857"/>
      <c r="AA213" s="858"/>
      <c r="AB213" s="857"/>
      <c r="AC213" s="858"/>
      <c r="AD213" s="857"/>
      <c r="AE213" s="858"/>
      <c r="AF213" s="893"/>
      <c r="AG213" s="903">
        <v>200</v>
      </c>
      <c r="AH213" s="903"/>
      <c r="AI213" s="903"/>
      <c r="AJ213" s="885"/>
      <c r="AK213" s="885"/>
      <c r="AL213" s="903">
        <f>'KH vốn gộp'!H294</f>
        <v>113.97</v>
      </c>
      <c r="AM213" s="904"/>
      <c r="AN213" s="904"/>
      <c r="AO213" s="905"/>
      <c r="AP213" s="905"/>
      <c r="AQ213" s="905"/>
      <c r="AR213" s="905"/>
      <c r="AS213" s="905"/>
      <c r="AT213" s="880">
        <f t="shared" si="59"/>
        <v>0.56984999999999997</v>
      </c>
      <c r="AU213" s="906"/>
    </row>
    <row r="214" spans="1:47" s="907" customFormat="1" x14ac:dyDescent="0.25">
      <c r="A214" s="912">
        <v>22</v>
      </c>
      <c r="B214" s="913" t="s">
        <v>31</v>
      </c>
      <c r="C214" s="901"/>
      <c r="D214" s="901"/>
      <c r="E214" s="902"/>
      <c r="F214" s="807"/>
      <c r="G214" s="807"/>
      <c r="H214" s="807"/>
      <c r="I214" s="807"/>
      <c r="J214" s="521"/>
      <c r="K214" s="521"/>
      <c r="L214" s="521"/>
      <c r="M214" s="521"/>
      <c r="N214" s="868"/>
      <c r="O214" s="868"/>
      <c r="P214" s="893"/>
      <c r="Q214" s="893"/>
      <c r="R214" s="521"/>
      <c r="S214" s="868"/>
      <c r="T214" s="893"/>
      <c r="U214" s="893"/>
      <c r="V214" s="868"/>
      <c r="W214" s="868"/>
      <c r="X214" s="857"/>
      <c r="Y214" s="857"/>
      <c r="Z214" s="857"/>
      <c r="AA214" s="858"/>
      <c r="AB214" s="857"/>
      <c r="AC214" s="858"/>
      <c r="AD214" s="857"/>
      <c r="AE214" s="858"/>
      <c r="AF214" s="893"/>
      <c r="AG214" s="903">
        <v>200</v>
      </c>
      <c r="AH214" s="903"/>
      <c r="AI214" s="903"/>
      <c r="AJ214" s="885"/>
      <c r="AK214" s="885"/>
      <c r="AL214" s="903">
        <f>'KH vốn gộp'!H295</f>
        <v>137.328</v>
      </c>
      <c r="AM214" s="904"/>
      <c r="AN214" s="904"/>
      <c r="AO214" s="905"/>
      <c r="AP214" s="905"/>
      <c r="AQ214" s="905"/>
      <c r="AR214" s="905"/>
      <c r="AS214" s="905"/>
      <c r="AT214" s="880">
        <f t="shared" si="59"/>
        <v>0.68664000000000003</v>
      </c>
      <c r="AU214" s="906"/>
    </row>
    <row r="215" spans="1:47" s="907" customFormat="1" x14ac:dyDescent="0.25">
      <c r="A215" s="912">
        <v>23</v>
      </c>
      <c r="B215" s="913" t="s">
        <v>81</v>
      </c>
      <c r="C215" s="901"/>
      <c r="D215" s="901"/>
      <c r="E215" s="902"/>
      <c r="F215" s="807"/>
      <c r="G215" s="807"/>
      <c r="H215" s="807"/>
      <c r="I215" s="807"/>
      <c r="J215" s="521"/>
      <c r="K215" s="521"/>
      <c r="L215" s="521"/>
      <c r="M215" s="521"/>
      <c r="N215" s="868"/>
      <c r="O215" s="868"/>
      <c r="P215" s="893"/>
      <c r="Q215" s="893"/>
      <c r="R215" s="521"/>
      <c r="S215" s="868"/>
      <c r="T215" s="893"/>
      <c r="U215" s="893"/>
      <c r="V215" s="868"/>
      <c r="W215" s="868"/>
      <c r="X215" s="857"/>
      <c r="Y215" s="857"/>
      <c r="Z215" s="857"/>
      <c r="AA215" s="858"/>
      <c r="AB215" s="857"/>
      <c r="AC215" s="858"/>
      <c r="AD215" s="857"/>
      <c r="AE215" s="858"/>
      <c r="AF215" s="893"/>
      <c r="AG215" s="903">
        <v>468.03800000000001</v>
      </c>
      <c r="AH215" s="903"/>
      <c r="AI215" s="903"/>
      <c r="AJ215" s="885"/>
      <c r="AK215" s="885"/>
      <c r="AL215" s="903">
        <f>'KH vốn gộp'!H296</f>
        <v>419.51400000000001</v>
      </c>
      <c r="AM215" s="904"/>
      <c r="AN215" s="904"/>
      <c r="AO215" s="905"/>
      <c r="AP215" s="905"/>
      <c r="AQ215" s="905"/>
      <c r="AR215" s="905"/>
      <c r="AS215" s="905"/>
      <c r="AT215" s="880">
        <f t="shared" si="59"/>
        <v>0.89632465739961287</v>
      </c>
      <c r="AU215" s="906"/>
    </row>
    <row r="216" spans="1:47" s="907" customFormat="1" x14ac:dyDescent="0.25">
      <c r="A216" s="912">
        <v>24</v>
      </c>
      <c r="B216" s="913" t="s">
        <v>79</v>
      </c>
      <c r="C216" s="901"/>
      <c r="D216" s="901"/>
      <c r="E216" s="902"/>
      <c r="F216" s="807"/>
      <c r="G216" s="807"/>
      <c r="H216" s="807"/>
      <c r="I216" s="807"/>
      <c r="J216" s="521"/>
      <c r="K216" s="521"/>
      <c r="L216" s="521"/>
      <c r="M216" s="521"/>
      <c r="N216" s="868"/>
      <c r="O216" s="868"/>
      <c r="P216" s="893"/>
      <c r="Q216" s="893"/>
      <c r="R216" s="521"/>
      <c r="S216" s="868"/>
      <c r="T216" s="893"/>
      <c r="U216" s="893"/>
      <c r="V216" s="868"/>
      <c r="W216" s="868"/>
      <c r="X216" s="857"/>
      <c r="Y216" s="857"/>
      <c r="Z216" s="857"/>
      <c r="AA216" s="858"/>
      <c r="AB216" s="857"/>
      <c r="AC216" s="858"/>
      <c r="AD216" s="857"/>
      <c r="AE216" s="858"/>
      <c r="AF216" s="893"/>
      <c r="AG216" s="903">
        <v>226.477</v>
      </c>
      <c r="AH216" s="903"/>
      <c r="AI216" s="903"/>
      <c r="AJ216" s="885"/>
      <c r="AK216" s="885"/>
      <c r="AL216" s="903">
        <f>'KH vốn gộp'!H297</f>
        <v>44.149000000000001</v>
      </c>
      <c r="AM216" s="904"/>
      <c r="AN216" s="904"/>
      <c r="AO216" s="905"/>
      <c r="AP216" s="905"/>
      <c r="AQ216" s="905"/>
      <c r="AR216" s="905"/>
      <c r="AS216" s="905"/>
      <c r="AT216" s="880">
        <f t="shared" si="59"/>
        <v>0.19493811733641828</v>
      </c>
      <c r="AU216" s="906"/>
    </row>
    <row r="217" spans="1:47" s="907" customFormat="1" x14ac:dyDescent="0.25">
      <c r="A217" s="912">
        <v>25</v>
      </c>
      <c r="B217" s="913" t="s">
        <v>83</v>
      </c>
      <c r="C217" s="901"/>
      <c r="D217" s="901"/>
      <c r="E217" s="902"/>
      <c r="F217" s="807"/>
      <c r="G217" s="807"/>
      <c r="H217" s="807"/>
      <c r="I217" s="807"/>
      <c r="J217" s="521"/>
      <c r="K217" s="521"/>
      <c r="L217" s="521"/>
      <c r="M217" s="521"/>
      <c r="N217" s="868"/>
      <c r="O217" s="868"/>
      <c r="P217" s="893"/>
      <c r="Q217" s="893"/>
      <c r="R217" s="521"/>
      <c r="S217" s="868"/>
      <c r="T217" s="893"/>
      <c r="U217" s="893"/>
      <c r="V217" s="868"/>
      <c r="W217" s="868"/>
      <c r="X217" s="857"/>
      <c r="Y217" s="857"/>
      <c r="Z217" s="857"/>
      <c r="AA217" s="858"/>
      <c r="AB217" s="857"/>
      <c r="AC217" s="858"/>
      <c r="AD217" s="857"/>
      <c r="AE217" s="858"/>
      <c r="AF217" s="893"/>
      <c r="AG217" s="903">
        <v>449.5</v>
      </c>
      <c r="AH217" s="903"/>
      <c r="AI217" s="903"/>
      <c r="AJ217" s="885"/>
      <c r="AK217" s="885"/>
      <c r="AL217" s="903">
        <f>'KH vốn gộp'!H298</f>
        <v>400.44399999999996</v>
      </c>
      <c r="AM217" s="904"/>
      <c r="AN217" s="904"/>
      <c r="AO217" s="905"/>
      <c r="AP217" s="905"/>
      <c r="AQ217" s="905"/>
      <c r="AR217" s="905"/>
      <c r="AS217" s="905"/>
      <c r="AT217" s="880">
        <f t="shared" si="59"/>
        <v>0.89086540600667397</v>
      </c>
      <c r="AU217" s="906"/>
    </row>
    <row r="218" spans="1:47" s="907" customFormat="1" x14ac:dyDescent="0.25">
      <c r="A218" s="912">
        <v>26</v>
      </c>
      <c r="B218" s="913" t="s">
        <v>246</v>
      </c>
      <c r="C218" s="901"/>
      <c r="D218" s="901"/>
      <c r="E218" s="902"/>
      <c r="F218" s="807"/>
      <c r="G218" s="807"/>
      <c r="H218" s="807"/>
      <c r="I218" s="807"/>
      <c r="J218" s="521"/>
      <c r="K218" s="521"/>
      <c r="L218" s="521"/>
      <c r="M218" s="521"/>
      <c r="N218" s="868"/>
      <c r="O218" s="868"/>
      <c r="P218" s="893"/>
      <c r="Q218" s="893"/>
      <c r="R218" s="521"/>
      <c r="S218" s="868"/>
      <c r="T218" s="893"/>
      <c r="U218" s="893"/>
      <c r="V218" s="868"/>
      <c r="W218" s="868"/>
      <c r="X218" s="857"/>
      <c r="Y218" s="857"/>
      <c r="Z218" s="857"/>
      <c r="AA218" s="858"/>
      <c r="AB218" s="857"/>
      <c r="AC218" s="858"/>
      <c r="AD218" s="857"/>
      <c r="AE218" s="858"/>
      <c r="AF218" s="893"/>
      <c r="AG218" s="903">
        <v>4.75</v>
      </c>
      <c r="AH218" s="903"/>
      <c r="AI218" s="903"/>
      <c r="AJ218" s="885"/>
      <c r="AK218" s="885"/>
      <c r="AL218" s="903">
        <f>'KH vốn gộp'!H299</f>
        <v>0</v>
      </c>
      <c r="AM218" s="904"/>
      <c r="AN218" s="904"/>
      <c r="AO218" s="905"/>
      <c r="AP218" s="905"/>
      <c r="AQ218" s="905"/>
      <c r="AR218" s="905"/>
      <c r="AS218" s="905"/>
      <c r="AT218" s="880">
        <f t="shared" si="59"/>
        <v>0</v>
      </c>
      <c r="AU218" s="906"/>
    </row>
    <row r="219" spans="1:47" s="907" customFormat="1" x14ac:dyDescent="0.25">
      <c r="A219" s="912">
        <v>27</v>
      </c>
      <c r="B219" s="913" t="s">
        <v>85</v>
      </c>
      <c r="C219" s="901"/>
      <c r="D219" s="901"/>
      <c r="E219" s="902"/>
      <c r="F219" s="807"/>
      <c r="G219" s="807"/>
      <c r="H219" s="807"/>
      <c r="I219" s="807"/>
      <c r="J219" s="521"/>
      <c r="K219" s="521"/>
      <c r="L219" s="521"/>
      <c r="M219" s="521"/>
      <c r="N219" s="868"/>
      <c r="O219" s="868"/>
      <c r="P219" s="893"/>
      <c r="Q219" s="893"/>
      <c r="R219" s="521"/>
      <c r="S219" s="868"/>
      <c r="T219" s="893"/>
      <c r="U219" s="893"/>
      <c r="V219" s="868"/>
      <c r="W219" s="868"/>
      <c r="X219" s="857"/>
      <c r="Y219" s="857"/>
      <c r="Z219" s="857"/>
      <c r="AA219" s="858"/>
      <c r="AB219" s="857"/>
      <c r="AC219" s="858"/>
      <c r="AD219" s="857"/>
      <c r="AE219" s="858"/>
      <c r="AF219" s="893"/>
      <c r="AG219" s="903">
        <v>240</v>
      </c>
      <c r="AH219" s="903"/>
      <c r="AI219" s="903"/>
      <c r="AJ219" s="885"/>
      <c r="AK219" s="885"/>
      <c r="AL219" s="903">
        <f>'KH vốn gộp'!H300</f>
        <v>218.21900000000002</v>
      </c>
      <c r="AM219" s="904"/>
      <c r="AN219" s="904"/>
      <c r="AO219" s="905"/>
      <c r="AP219" s="905"/>
      <c r="AQ219" s="905"/>
      <c r="AR219" s="905"/>
      <c r="AS219" s="905"/>
      <c r="AT219" s="880">
        <f t="shared" si="59"/>
        <v>0.90924583333333342</v>
      </c>
      <c r="AU219" s="906"/>
    </row>
    <row r="220" spans="1:47" s="907" customFormat="1" x14ac:dyDescent="0.25">
      <c r="A220" s="912">
        <v>28</v>
      </c>
      <c r="B220" s="913" t="s">
        <v>86</v>
      </c>
      <c r="C220" s="901"/>
      <c r="D220" s="901"/>
      <c r="E220" s="902"/>
      <c r="F220" s="807"/>
      <c r="G220" s="807"/>
      <c r="H220" s="807"/>
      <c r="I220" s="807"/>
      <c r="J220" s="521"/>
      <c r="K220" s="521"/>
      <c r="L220" s="521"/>
      <c r="M220" s="521"/>
      <c r="N220" s="868"/>
      <c r="O220" s="868"/>
      <c r="P220" s="893"/>
      <c r="Q220" s="893"/>
      <c r="R220" s="521"/>
      <c r="S220" s="868"/>
      <c r="T220" s="893"/>
      <c r="U220" s="893"/>
      <c r="V220" s="868"/>
      <c r="W220" s="868"/>
      <c r="X220" s="857"/>
      <c r="Y220" s="857"/>
      <c r="Z220" s="857"/>
      <c r="AA220" s="858"/>
      <c r="AB220" s="857"/>
      <c r="AC220" s="858"/>
      <c r="AD220" s="857"/>
      <c r="AE220" s="858"/>
      <c r="AF220" s="893"/>
      <c r="AG220" s="903">
        <v>600</v>
      </c>
      <c r="AH220" s="903"/>
      <c r="AI220" s="903"/>
      <c r="AJ220" s="885"/>
      <c r="AK220" s="885"/>
      <c r="AL220" s="903">
        <f>'KH vốn gộp'!H301</f>
        <v>592.40899999999988</v>
      </c>
      <c r="AM220" s="904"/>
      <c r="AN220" s="904"/>
      <c r="AO220" s="905"/>
      <c r="AP220" s="905"/>
      <c r="AQ220" s="905"/>
      <c r="AR220" s="905"/>
      <c r="AS220" s="905"/>
      <c r="AT220" s="880">
        <f t="shared" si="59"/>
        <v>0.98734833333333316</v>
      </c>
      <c r="AU220" s="906"/>
    </row>
    <row r="221" spans="1:47" s="907" customFormat="1" x14ac:dyDescent="0.25">
      <c r="A221" s="912">
        <v>29</v>
      </c>
      <c r="B221" s="913" t="s">
        <v>87</v>
      </c>
      <c r="C221" s="901"/>
      <c r="D221" s="901"/>
      <c r="E221" s="902"/>
      <c r="F221" s="807"/>
      <c r="G221" s="807"/>
      <c r="H221" s="807"/>
      <c r="I221" s="807"/>
      <c r="J221" s="521"/>
      <c r="K221" s="521"/>
      <c r="L221" s="521"/>
      <c r="M221" s="521"/>
      <c r="N221" s="868"/>
      <c r="O221" s="868"/>
      <c r="P221" s="893"/>
      <c r="Q221" s="893"/>
      <c r="R221" s="521"/>
      <c r="S221" s="868"/>
      <c r="T221" s="893"/>
      <c r="U221" s="893"/>
      <c r="V221" s="868"/>
      <c r="W221" s="868"/>
      <c r="X221" s="857"/>
      <c r="Y221" s="857"/>
      <c r="Z221" s="857"/>
      <c r="AA221" s="858"/>
      <c r="AB221" s="857"/>
      <c r="AC221" s="858"/>
      <c r="AD221" s="857"/>
      <c r="AE221" s="858"/>
      <c r="AF221" s="893"/>
      <c r="AG221" s="903">
        <v>200</v>
      </c>
      <c r="AH221" s="903"/>
      <c r="AI221" s="903"/>
      <c r="AJ221" s="885"/>
      <c r="AK221" s="885"/>
      <c r="AL221" s="903">
        <f>'KH vốn gộp'!H302</f>
        <v>173.55600000000001</v>
      </c>
      <c r="AM221" s="904"/>
      <c r="AN221" s="904"/>
      <c r="AO221" s="905"/>
      <c r="AP221" s="905"/>
      <c r="AQ221" s="905"/>
      <c r="AR221" s="905"/>
      <c r="AS221" s="905"/>
      <c r="AT221" s="880">
        <f t="shared" si="59"/>
        <v>0.86778000000000011</v>
      </c>
      <c r="AU221" s="906"/>
    </row>
    <row r="222" spans="1:47" s="907" customFormat="1" x14ac:dyDescent="0.25">
      <c r="A222" s="912">
        <v>30</v>
      </c>
      <c r="B222" s="294" t="s">
        <v>338</v>
      </c>
      <c r="C222" s="901"/>
      <c r="D222" s="902"/>
      <c r="E222" s="902"/>
      <c r="F222" s="807"/>
      <c r="G222" s="807"/>
      <c r="H222" s="807"/>
      <c r="I222" s="807"/>
      <c r="J222" s="521"/>
      <c r="K222" s="521"/>
      <c r="L222" s="521"/>
      <c r="M222" s="521"/>
      <c r="N222" s="868"/>
      <c r="O222" s="868"/>
      <c r="P222" s="893"/>
      <c r="Q222" s="893"/>
      <c r="R222" s="521"/>
      <c r="S222" s="868"/>
      <c r="T222" s="893"/>
      <c r="U222" s="893"/>
      <c r="V222" s="868"/>
      <c r="W222" s="868"/>
      <c r="X222" s="857"/>
      <c r="Y222" s="857"/>
      <c r="Z222" s="857"/>
      <c r="AA222" s="858"/>
      <c r="AB222" s="857"/>
      <c r="AC222" s="858"/>
      <c r="AD222" s="857"/>
      <c r="AE222" s="858"/>
      <c r="AF222" s="893"/>
      <c r="AG222" s="903">
        <v>514</v>
      </c>
      <c r="AH222" s="903"/>
      <c r="AI222" s="903"/>
      <c r="AJ222" s="885"/>
      <c r="AK222" s="885"/>
      <c r="AL222" s="903">
        <f>'KH vốn gộp'!H309</f>
        <v>0</v>
      </c>
      <c r="AM222" s="904"/>
      <c r="AN222" s="904"/>
      <c r="AO222" s="905"/>
      <c r="AP222" s="905"/>
      <c r="AQ222" s="905"/>
      <c r="AR222" s="905"/>
      <c r="AS222" s="905"/>
      <c r="AT222" s="880">
        <f t="shared" si="59"/>
        <v>0</v>
      </c>
      <c r="AU222" s="806"/>
    </row>
    <row r="223" spans="1:47" s="907" customFormat="1" x14ac:dyDescent="0.25">
      <c r="A223" s="912">
        <v>31</v>
      </c>
      <c r="B223" s="294" t="s">
        <v>405</v>
      </c>
      <c r="C223" s="901"/>
      <c r="D223" s="902"/>
      <c r="E223" s="902"/>
      <c r="F223" s="807"/>
      <c r="G223" s="807"/>
      <c r="H223" s="807"/>
      <c r="I223" s="807"/>
      <c r="J223" s="521"/>
      <c r="K223" s="521"/>
      <c r="L223" s="521"/>
      <c r="M223" s="521"/>
      <c r="N223" s="868"/>
      <c r="O223" s="868"/>
      <c r="P223" s="893"/>
      <c r="Q223" s="893"/>
      <c r="R223" s="521"/>
      <c r="S223" s="868"/>
      <c r="T223" s="893"/>
      <c r="U223" s="893"/>
      <c r="V223" s="868"/>
      <c r="W223" s="868"/>
      <c r="X223" s="857"/>
      <c r="Y223" s="857"/>
      <c r="Z223" s="857"/>
      <c r="AA223" s="858"/>
      <c r="AB223" s="857"/>
      <c r="AC223" s="858"/>
      <c r="AD223" s="857"/>
      <c r="AE223" s="858"/>
      <c r="AF223" s="893"/>
      <c r="AG223" s="903">
        <v>554</v>
      </c>
      <c r="AH223" s="903"/>
      <c r="AI223" s="903"/>
      <c r="AJ223" s="885"/>
      <c r="AK223" s="885"/>
      <c r="AL223" s="903">
        <f>'KH vốn gộp'!H310</f>
        <v>553.81700000000001</v>
      </c>
      <c r="AM223" s="904"/>
      <c r="AN223" s="904"/>
      <c r="AO223" s="905"/>
      <c r="AP223" s="905"/>
      <c r="AQ223" s="905"/>
      <c r="AR223" s="905"/>
      <c r="AS223" s="905"/>
      <c r="AT223" s="880">
        <f t="shared" si="59"/>
        <v>0.99966967509025273</v>
      </c>
      <c r="AU223" s="806"/>
    </row>
    <row r="224" spans="1:47" s="907" customFormat="1" x14ac:dyDescent="0.25">
      <c r="A224" s="912">
        <v>32</v>
      </c>
      <c r="B224" s="294" t="s">
        <v>406</v>
      </c>
      <c r="C224" s="901"/>
      <c r="D224" s="902"/>
      <c r="E224" s="902"/>
      <c r="F224" s="807"/>
      <c r="G224" s="807"/>
      <c r="H224" s="807"/>
      <c r="I224" s="807"/>
      <c r="J224" s="521"/>
      <c r="K224" s="521"/>
      <c r="L224" s="521"/>
      <c r="M224" s="521"/>
      <c r="N224" s="868"/>
      <c r="O224" s="868"/>
      <c r="P224" s="893"/>
      <c r="Q224" s="893"/>
      <c r="R224" s="521"/>
      <c r="S224" s="868"/>
      <c r="T224" s="893"/>
      <c r="U224" s="893"/>
      <c r="V224" s="868"/>
      <c r="W224" s="868"/>
      <c r="X224" s="857"/>
      <c r="Y224" s="857"/>
      <c r="Z224" s="857"/>
      <c r="AA224" s="858"/>
      <c r="AB224" s="857"/>
      <c r="AC224" s="858"/>
      <c r="AD224" s="857"/>
      <c r="AE224" s="858"/>
      <c r="AF224" s="893"/>
      <c r="AG224" s="903">
        <v>90</v>
      </c>
      <c r="AH224" s="903"/>
      <c r="AI224" s="903"/>
      <c r="AJ224" s="885"/>
      <c r="AK224" s="885"/>
      <c r="AL224" s="903">
        <f>'KH vốn gộp'!H311</f>
        <v>0</v>
      </c>
      <c r="AM224" s="904"/>
      <c r="AN224" s="904"/>
      <c r="AO224" s="905"/>
      <c r="AP224" s="905"/>
      <c r="AQ224" s="905"/>
      <c r="AR224" s="905"/>
      <c r="AS224" s="905"/>
      <c r="AT224" s="880">
        <f t="shared" si="59"/>
        <v>0</v>
      </c>
      <c r="AU224" s="806"/>
    </row>
    <row r="225" spans="1:47" s="907" customFormat="1" x14ac:dyDescent="0.25">
      <c r="A225" s="912">
        <v>33</v>
      </c>
      <c r="B225" s="294" t="s">
        <v>351</v>
      </c>
      <c r="C225" s="901"/>
      <c r="D225" s="902"/>
      <c r="E225" s="902"/>
      <c r="F225" s="807"/>
      <c r="G225" s="807"/>
      <c r="H225" s="807"/>
      <c r="I225" s="807"/>
      <c r="J225" s="521"/>
      <c r="K225" s="521"/>
      <c r="L225" s="521"/>
      <c r="M225" s="521"/>
      <c r="N225" s="868"/>
      <c r="O225" s="868"/>
      <c r="P225" s="893"/>
      <c r="Q225" s="893"/>
      <c r="R225" s="521"/>
      <c r="S225" s="868"/>
      <c r="T225" s="893"/>
      <c r="U225" s="893"/>
      <c r="V225" s="868"/>
      <c r="W225" s="868"/>
      <c r="X225" s="857"/>
      <c r="Y225" s="857"/>
      <c r="Z225" s="857"/>
      <c r="AA225" s="858"/>
      <c r="AB225" s="857"/>
      <c r="AC225" s="858"/>
      <c r="AD225" s="857"/>
      <c r="AE225" s="858"/>
      <c r="AF225" s="893"/>
      <c r="AG225" s="903">
        <v>916</v>
      </c>
      <c r="AH225" s="903"/>
      <c r="AI225" s="903"/>
      <c r="AJ225" s="885"/>
      <c r="AK225" s="885"/>
      <c r="AL225" s="903">
        <f>'KH vốn gộp'!H312</f>
        <v>839.01499999999999</v>
      </c>
      <c r="AM225" s="904"/>
      <c r="AN225" s="904"/>
      <c r="AO225" s="905"/>
      <c r="AP225" s="905"/>
      <c r="AQ225" s="905"/>
      <c r="AR225" s="905"/>
      <c r="AS225" s="905"/>
      <c r="AT225" s="880">
        <f t="shared" si="59"/>
        <v>0.91595524017467245</v>
      </c>
      <c r="AU225" s="806"/>
    </row>
    <row r="226" spans="1:47" s="907" customFormat="1" x14ac:dyDescent="0.25">
      <c r="A226" s="912">
        <v>34</v>
      </c>
      <c r="B226" s="294" t="s">
        <v>365</v>
      </c>
      <c r="C226" s="901"/>
      <c r="D226" s="902"/>
      <c r="E226" s="902"/>
      <c r="F226" s="807"/>
      <c r="G226" s="807"/>
      <c r="H226" s="807"/>
      <c r="I226" s="807"/>
      <c r="J226" s="521"/>
      <c r="K226" s="521"/>
      <c r="L226" s="521"/>
      <c r="M226" s="521"/>
      <c r="N226" s="868"/>
      <c r="O226" s="868"/>
      <c r="P226" s="893"/>
      <c r="Q226" s="893"/>
      <c r="R226" s="521"/>
      <c r="S226" s="868"/>
      <c r="T226" s="893"/>
      <c r="U226" s="893"/>
      <c r="V226" s="868"/>
      <c r="W226" s="868"/>
      <c r="X226" s="857"/>
      <c r="Y226" s="857"/>
      <c r="Z226" s="857"/>
      <c r="AA226" s="858"/>
      <c r="AB226" s="857"/>
      <c r="AC226" s="858"/>
      <c r="AD226" s="857"/>
      <c r="AE226" s="858"/>
      <c r="AF226" s="893"/>
      <c r="AG226" s="903">
        <v>1882</v>
      </c>
      <c r="AH226" s="903"/>
      <c r="AI226" s="903"/>
      <c r="AJ226" s="885"/>
      <c r="AK226" s="885"/>
      <c r="AL226" s="903">
        <f>'KH vốn gộp'!H313</f>
        <v>0</v>
      </c>
      <c r="AM226" s="904"/>
      <c r="AN226" s="904"/>
      <c r="AO226" s="905"/>
      <c r="AP226" s="905"/>
      <c r="AQ226" s="905"/>
      <c r="AR226" s="905"/>
      <c r="AS226" s="905"/>
      <c r="AT226" s="880">
        <f t="shared" si="59"/>
        <v>0</v>
      </c>
      <c r="AU226" s="806"/>
    </row>
    <row r="227" spans="1:47" s="907" customFormat="1" x14ac:dyDescent="0.25">
      <c r="A227" s="912">
        <v>35</v>
      </c>
      <c r="B227" s="294" t="s">
        <v>357</v>
      </c>
      <c r="C227" s="901"/>
      <c r="D227" s="902"/>
      <c r="E227" s="902"/>
      <c r="F227" s="807"/>
      <c r="G227" s="807"/>
      <c r="H227" s="807"/>
      <c r="I227" s="807"/>
      <c r="J227" s="521"/>
      <c r="K227" s="521"/>
      <c r="L227" s="521"/>
      <c r="M227" s="521"/>
      <c r="N227" s="868"/>
      <c r="O227" s="868"/>
      <c r="P227" s="893"/>
      <c r="Q227" s="893"/>
      <c r="R227" s="521"/>
      <c r="S227" s="868"/>
      <c r="T227" s="893"/>
      <c r="U227" s="893"/>
      <c r="V227" s="868"/>
      <c r="W227" s="868"/>
      <c r="X227" s="857"/>
      <c r="Y227" s="857"/>
      <c r="Z227" s="857"/>
      <c r="AA227" s="858"/>
      <c r="AB227" s="857"/>
      <c r="AC227" s="858"/>
      <c r="AD227" s="857"/>
      <c r="AE227" s="858"/>
      <c r="AF227" s="893"/>
      <c r="AG227" s="903">
        <v>2900</v>
      </c>
      <c r="AH227" s="903"/>
      <c r="AI227" s="903"/>
      <c r="AJ227" s="885"/>
      <c r="AK227" s="885"/>
      <c r="AL227" s="903">
        <f>'KH vốn gộp'!H318</f>
        <v>2614.6730000000002</v>
      </c>
      <c r="AM227" s="904"/>
      <c r="AN227" s="904"/>
      <c r="AO227" s="905"/>
      <c r="AP227" s="905"/>
      <c r="AQ227" s="905"/>
      <c r="AR227" s="905"/>
      <c r="AS227" s="905"/>
      <c r="AT227" s="880">
        <f t="shared" si="59"/>
        <v>0.90161137931034485</v>
      </c>
      <c r="AU227" s="806"/>
    </row>
    <row r="228" spans="1:47" s="907" customFormat="1" x14ac:dyDescent="0.25">
      <c r="A228" s="912" t="s">
        <v>156</v>
      </c>
      <c r="B228" s="901" t="s">
        <v>752</v>
      </c>
      <c r="C228" s="901" t="s">
        <v>775</v>
      </c>
      <c r="D228" s="901"/>
      <c r="E228" s="902"/>
      <c r="F228" s="807"/>
      <c r="G228" s="807"/>
      <c r="H228" s="807"/>
      <c r="I228" s="807"/>
      <c r="J228" s="521"/>
      <c r="K228" s="521"/>
      <c r="L228" s="521"/>
      <c r="M228" s="521"/>
      <c r="N228" s="868"/>
      <c r="O228" s="868"/>
      <c r="P228" s="893"/>
      <c r="Q228" s="893"/>
      <c r="R228" s="521"/>
      <c r="S228" s="868"/>
      <c r="T228" s="893"/>
      <c r="U228" s="893"/>
      <c r="V228" s="868"/>
      <c r="W228" s="868"/>
      <c r="X228" s="857"/>
      <c r="Y228" s="857" t="str">
        <f t="shared" si="42"/>
        <v/>
      </c>
      <c r="Z228" s="857"/>
      <c r="AA228" s="858" t="str">
        <f t="shared" si="43"/>
        <v/>
      </c>
      <c r="AB228" s="857">
        <f>AG228</f>
        <v>0</v>
      </c>
      <c r="AC228" s="858">
        <f t="shared" si="44"/>
        <v>0</v>
      </c>
      <c r="AD228" s="857"/>
      <c r="AE228" s="858" t="str">
        <f t="shared" si="45"/>
        <v/>
      </c>
      <c r="AF228" s="893"/>
      <c r="AG228" s="903"/>
      <c r="AH228" s="903"/>
      <c r="AI228" s="903"/>
      <c r="AJ228" s="885"/>
      <c r="AK228" s="885"/>
      <c r="AL228" s="903"/>
      <c r="AM228" s="904"/>
      <c r="AN228" s="904"/>
      <c r="AO228" s="905">
        <v>0.25</v>
      </c>
      <c r="AP228" s="905"/>
      <c r="AQ228" s="905"/>
      <c r="AR228" s="905"/>
      <c r="AS228" s="905"/>
      <c r="AT228" s="880"/>
      <c r="AU228" s="906"/>
    </row>
    <row r="229" spans="1:47" s="942" customFormat="1" x14ac:dyDescent="0.25">
      <c r="A229" s="934" t="s">
        <v>156</v>
      </c>
      <c r="B229" s="909" t="s">
        <v>753</v>
      </c>
      <c r="C229" s="909" t="s">
        <v>776</v>
      </c>
      <c r="D229" s="909"/>
      <c r="E229" s="935"/>
      <c r="F229" s="936"/>
      <c r="G229" s="936"/>
      <c r="H229" s="936"/>
      <c r="I229" s="936"/>
      <c r="J229" s="876"/>
      <c r="K229" s="876"/>
      <c r="L229" s="876"/>
      <c r="M229" s="876"/>
      <c r="N229" s="876"/>
      <c r="O229" s="876"/>
      <c r="P229" s="937"/>
      <c r="Q229" s="937"/>
      <c r="R229" s="876"/>
      <c r="S229" s="876"/>
      <c r="T229" s="937"/>
      <c r="U229" s="937"/>
      <c r="V229" s="876"/>
      <c r="W229" s="876"/>
      <c r="X229" s="877"/>
      <c r="Y229" s="877" t="str">
        <f t="shared" si="42"/>
        <v/>
      </c>
      <c r="Z229" s="877"/>
      <c r="AA229" s="877" t="str">
        <f t="shared" si="43"/>
        <v/>
      </c>
      <c r="AB229" s="877"/>
      <c r="AC229" s="877" t="str">
        <f t="shared" si="44"/>
        <v/>
      </c>
      <c r="AD229" s="877">
        <f>AG229</f>
        <v>11120.205</v>
      </c>
      <c r="AE229" s="877">
        <f t="shared" si="45"/>
        <v>6365.6820000000007</v>
      </c>
      <c r="AF229" s="937"/>
      <c r="AG229" s="938">
        <f t="shared" ref="AG229:AL229" si="61">SUM(AG230:AG242)</f>
        <v>11120.205</v>
      </c>
      <c r="AH229" s="938">
        <f t="shared" si="61"/>
        <v>0</v>
      </c>
      <c r="AI229" s="938">
        <f t="shared" si="61"/>
        <v>0</v>
      </c>
      <c r="AJ229" s="938">
        <f t="shared" si="61"/>
        <v>0</v>
      </c>
      <c r="AK229" s="938">
        <f t="shared" si="61"/>
        <v>0</v>
      </c>
      <c r="AL229" s="938">
        <f t="shared" si="61"/>
        <v>6365.6820000000007</v>
      </c>
      <c r="AM229" s="939"/>
      <c r="AN229" s="939"/>
      <c r="AO229" s="940">
        <v>0</v>
      </c>
      <c r="AP229" s="940"/>
      <c r="AQ229" s="940"/>
      <c r="AR229" s="940"/>
      <c r="AS229" s="940"/>
      <c r="AT229" s="871">
        <f t="shared" si="59"/>
        <v>0.5724428641378464</v>
      </c>
      <c r="AU229" s="941"/>
    </row>
    <row r="230" spans="1:47" s="907" customFormat="1" x14ac:dyDescent="0.25">
      <c r="A230" s="918">
        <v>1</v>
      </c>
      <c r="B230" s="913" t="s">
        <v>299</v>
      </c>
      <c r="C230" s="901"/>
      <c r="D230" s="901"/>
      <c r="E230" s="924"/>
      <c r="F230" s="806"/>
      <c r="G230" s="806"/>
      <c r="H230" s="806"/>
      <c r="I230" s="806"/>
      <c r="J230" s="925"/>
      <c r="K230" s="925"/>
      <c r="L230" s="925"/>
      <c r="M230" s="925"/>
      <c r="N230" s="920"/>
      <c r="O230" s="920"/>
      <c r="P230" s="926"/>
      <c r="Q230" s="926"/>
      <c r="R230" s="925"/>
      <c r="S230" s="920"/>
      <c r="T230" s="926"/>
      <c r="U230" s="926"/>
      <c r="V230" s="920"/>
      <c r="W230" s="920"/>
      <c r="X230" s="921"/>
      <c r="Y230" s="857"/>
      <c r="Z230" s="921"/>
      <c r="AA230" s="858"/>
      <c r="AB230" s="921"/>
      <c r="AC230" s="858"/>
      <c r="AD230" s="921"/>
      <c r="AE230" s="858"/>
      <c r="AF230" s="926"/>
      <c r="AG230" s="903">
        <v>510</v>
      </c>
      <c r="AH230" s="903"/>
      <c r="AI230" s="903"/>
      <c r="AJ230" s="885"/>
      <c r="AK230" s="885"/>
      <c r="AL230" s="903">
        <f>'KH vốn gộp'!H283</f>
        <v>0</v>
      </c>
      <c r="AM230" s="927"/>
      <c r="AN230" s="927"/>
      <c r="AO230" s="928"/>
      <c r="AP230" s="928"/>
      <c r="AQ230" s="928"/>
      <c r="AR230" s="928"/>
      <c r="AS230" s="928"/>
      <c r="AT230" s="880">
        <f t="shared" si="59"/>
        <v>0</v>
      </c>
      <c r="AU230" s="906"/>
    </row>
    <row r="231" spans="1:47" s="907" customFormat="1" x14ac:dyDescent="0.25">
      <c r="A231" s="918">
        <v>2</v>
      </c>
      <c r="B231" s="913" t="s">
        <v>54</v>
      </c>
      <c r="C231" s="901"/>
      <c r="D231" s="901"/>
      <c r="E231" s="924"/>
      <c r="F231" s="806"/>
      <c r="G231" s="806"/>
      <c r="H231" s="806"/>
      <c r="I231" s="806"/>
      <c r="J231" s="925"/>
      <c r="K231" s="925"/>
      <c r="L231" s="925"/>
      <c r="M231" s="925"/>
      <c r="N231" s="920"/>
      <c r="O231" s="920"/>
      <c r="P231" s="926"/>
      <c r="Q231" s="926"/>
      <c r="R231" s="925"/>
      <c r="S231" s="920"/>
      <c r="T231" s="926"/>
      <c r="U231" s="926"/>
      <c r="V231" s="920"/>
      <c r="W231" s="920"/>
      <c r="X231" s="921"/>
      <c r="Y231" s="857"/>
      <c r="Z231" s="921"/>
      <c r="AA231" s="858"/>
      <c r="AB231" s="921"/>
      <c r="AC231" s="858"/>
      <c r="AD231" s="921"/>
      <c r="AE231" s="858"/>
      <c r="AF231" s="926"/>
      <c r="AG231" s="903">
        <v>200</v>
      </c>
      <c r="AH231" s="903"/>
      <c r="AI231" s="903"/>
      <c r="AJ231" s="885"/>
      <c r="AK231" s="885"/>
      <c r="AL231" s="903">
        <f>'KH vốn gộp'!H284</f>
        <v>0</v>
      </c>
      <c r="AM231" s="927"/>
      <c r="AN231" s="927"/>
      <c r="AO231" s="928"/>
      <c r="AP231" s="928"/>
      <c r="AQ231" s="928"/>
      <c r="AR231" s="928"/>
      <c r="AS231" s="928"/>
      <c r="AT231" s="880">
        <f t="shared" si="59"/>
        <v>0</v>
      </c>
      <c r="AU231" s="906"/>
    </row>
    <row r="232" spans="1:47" s="907" customFormat="1" x14ac:dyDescent="0.25">
      <c r="A232" s="918">
        <v>3</v>
      </c>
      <c r="B232" s="913" t="s">
        <v>300</v>
      </c>
      <c r="C232" s="901"/>
      <c r="D232" s="901"/>
      <c r="E232" s="924"/>
      <c r="F232" s="806"/>
      <c r="G232" s="806"/>
      <c r="H232" s="806"/>
      <c r="I232" s="806"/>
      <c r="J232" s="925"/>
      <c r="K232" s="925"/>
      <c r="L232" s="925"/>
      <c r="M232" s="925"/>
      <c r="N232" s="920"/>
      <c r="O232" s="920"/>
      <c r="P232" s="926"/>
      <c r="Q232" s="926"/>
      <c r="R232" s="925"/>
      <c r="S232" s="920"/>
      <c r="T232" s="926"/>
      <c r="U232" s="926"/>
      <c r="V232" s="920"/>
      <c r="W232" s="920"/>
      <c r="X232" s="921"/>
      <c r="Y232" s="857"/>
      <c r="Z232" s="921"/>
      <c r="AA232" s="858"/>
      <c r="AB232" s="921"/>
      <c r="AC232" s="858"/>
      <c r="AD232" s="921"/>
      <c r="AE232" s="858"/>
      <c r="AF232" s="926"/>
      <c r="AG232" s="903">
        <f>420+804.205</f>
        <v>1224.2049999999999</v>
      </c>
      <c r="AH232" s="903"/>
      <c r="AI232" s="903"/>
      <c r="AJ232" s="885"/>
      <c r="AK232" s="885"/>
      <c r="AL232" s="903">
        <f>'KH vốn gộp'!H285</f>
        <v>1133.1759999999999</v>
      </c>
      <c r="AM232" s="927"/>
      <c r="AN232" s="927"/>
      <c r="AO232" s="928"/>
      <c r="AP232" s="928"/>
      <c r="AQ232" s="928"/>
      <c r="AR232" s="928"/>
      <c r="AS232" s="928"/>
      <c r="AT232" s="880">
        <f t="shared" si="59"/>
        <v>0.92564235565121855</v>
      </c>
      <c r="AU232" s="906"/>
    </row>
    <row r="233" spans="1:47" s="907" customFormat="1" x14ac:dyDescent="0.25">
      <c r="A233" s="918">
        <v>4</v>
      </c>
      <c r="B233" s="913" t="s">
        <v>301</v>
      </c>
      <c r="C233" s="901"/>
      <c r="D233" s="901"/>
      <c r="E233" s="924"/>
      <c r="F233" s="806"/>
      <c r="G233" s="806"/>
      <c r="H233" s="806"/>
      <c r="I233" s="806"/>
      <c r="J233" s="925"/>
      <c r="K233" s="925"/>
      <c r="L233" s="925"/>
      <c r="M233" s="925"/>
      <c r="N233" s="920"/>
      <c r="O233" s="920"/>
      <c r="P233" s="926"/>
      <c r="Q233" s="926"/>
      <c r="R233" s="925"/>
      <c r="S233" s="920"/>
      <c r="T233" s="926"/>
      <c r="U233" s="926"/>
      <c r="V233" s="920"/>
      <c r="W233" s="920"/>
      <c r="X233" s="921"/>
      <c r="Y233" s="857"/>
      <c r="Z233" s="921"/>
      <c r="AA233" s="858"/>
      <c r="AB233" s="921"/>
      <c r="AC233" s="858"/>
      <c r="AD233" s="921"/>
      <c r="AE233" s="858"/>
      <c r="AF233" s="926"/>
      <c r="AG233" s="903">
        <v>770</v>
      </c>
      <c r="AH233" s="903"/>
      <c r="AI233" s="903"/>
      <c r="AJ233" s="885"/>
      <c r="AK233" s="885"/>
      <c r="AL233" s="903">
        <f>'KH vốn gộp'!H286</f>
        <v>697.43299999999999</v>
      </c>
      <c r="AM233" s="927"/>
      <c r="AN233" s="927"/>
      <c r="AO233" s="928"/>
      <c r="AP233" s="928"/>
      <c r="AQ233" s="928"/>
      <c r="AR233" s="928"/>
      <c r="AS233" s="928"/>
      <c r="AT233" s="880">
        <f t="shared" si="59"/>
        <v>0.90575714285714282</v>
      </c>
      <c r="AU233" s="906"/>
    </row>
    <row r="234" spans="1:47" s="907" customFormat="1" x14ac:dyDescent="0.25">
      <c r="A234" s="918">
        <v>5</v>
      </c>
      <c r="B234" s="913" t="s">
        <v>270</v>
      </c>
      <c r="C234" s="901"/>
      <c r="D234" s="901"/>
      <c r="E234" s="924"/>
      <c r="F234" s="806"/>
      <c r="G234" s="806"/>
      <c r="H234" s="806"/>
      <c r="I234" s="806"/>
      <c r="J234" s="925"/>
      <c r="K234" s="925"/>
      <c r="L234" s="925"/>
      <c r="M234" s="925"/>
      <c r="N234" s="920"/>
      <c r="O234" s="920"/>
      <c r="P234" s="926"/>
      <c r="Q234" s="926"/>
      <c r="R234" s="925"/>
      <c r="S234" s="920"/>
      <c r="T234" s="926"/>
      <c r="U234" s="926"/>
      <c r="V234" s="920"/>
      <c r="W234" s="920"/>
      <c r="X234" s="921"/>
      <c r="Y234" s="857"/>
      <c r="Z234" s="921"/>
      <c r="AA234" s="858"/>
      <c r="AB234" s="921"/>
      <c r="AC234" s="858"/>
      <c r="AD234" s="921"/>
      <c r="AE234" s="858"/>
      <c r="AF234" s="926"/>
      <c r="AG234" s="903">
        <v>200</v>
      </c>
      <c r="AH234" s="903"/>
      <c r="AI234" s="903"/>
      <c r="AJ234" s="885"/>
      <c r="AK234" s="885"/>
      <c r="AL234" s="903">
        <f>'KH vốn gộp'!H287</f>
        <v>0</v>
      </c>
      <c r="AM234" s="927"/>
      <c r="AN234" s="927"/>
      <c r="AO234" s="928"/>
      <c r="AP234" s="928"/>
      <c r="AQ234" s="928"/>
      <c r="AR234" s="928"/>
      <c r="AS234" s="928"/>
      <c r="AT234" s="880">
        <f t="shared" si="59"/>
        <v>0</v>
      </c>
      <c r="AU234" s="906"/>
    </row>
    <row r="235" spans="1:47" s="907" customFormat="1" x14ac:dyDescent="0.25">
      <c r="A235" s="918">
        <v>6</v>
      </c>
      <c r="B235" s="913" t="s">
        <v>265</v>
      </c>
      <c r="C235" s="901"/>
      <c r="D235" s="901"/>
      <c r="E235" s="924"/>
      <c r="F235" s="806"/>
      <c r="G235" s="806"/>
      <c r="H235" s="806"/>
      <c r="I235" s="806"/>
      <c r="J235" s="925"/>
      <c r="K235" s="925"/>
      <c r="L235" s="925"/>
      <c r="M235" s="925"/>
      <c r="N235" s="920"/>
      <c r="O235" s="920"/>
      <c r="P235" s="926"/>
      <c r="Q235" s="926"/>
      <c r="R235" s="925"/>
      <c r="S235" s="920"/>
      <c r="T235" s="926"/>
      <c r="U235" s="926"/>
      <c r="V235" s="920"/>
      <c r="W235" s="920"/>
      <c r="X235" s="921"/>
      <c r="Y235" s="857"/>
      <c r="Z235" s="921"/>
      <c r="AA235" s="858"/>
      <c r="AB235" s="921"/>
      <c r="AC235" s="858"/>
      <c r="AD235" s="921"/>
      <c r="AE235" s="858"/>
      <c r="AF235" s="926"/>
      <c r="AG235" s="903">
        <v>200</v>
      </c>
      <c r="AH235" s="903"/>
      <c r="AI235" s="903"/>
      <c r="AJ235" s="885"/>
      <c r="AK235" s="885"/>
      <c r="AL235" s="903">
        <f>'KH vốn gộp'!H288</f>
        <v>0</v>
      </c>
      <c r="AM235" s="927"/>
      <c r="AN235" s="927"/>
      <c r="AO235" s="928"/>
      <c r="AP235" s="928"/>
      <c r="AQ235" s="928"/>
      <c r="AR235" s="928"/>
      <c r="AS235" s="928"/>
      <c r="AT235" s="880">
        <f t="shared" si="59"/>
        <v>0</v>
      </c>
      <c r="AU235" s="906"/>
    </row>
    <row r="236" spans="1:47" s="907" customFormat="1" x14ac:dyDescent="0.25">
      <c r="A236" s="918">
        <v>7</v>
      </c>
      <c r="B236" s="913" t="s">
        <v>247</v>
      </c>
      <c r="C236" s="901"/>
      <c r="D236" s="901"/>
      <c r="E236" s="924"/>
      <c r="F236" s="806"/>
      <c r="G236" s="806"/>
      <c r="H236" s="806"/>
      <c r="I236" s="806"/>
      <c r="J236" s="925"/>
      <c r="K236" s="925"/>
      <c r="L236" s="925"/>
      <c r="M236" s="925"/>
      <c r="N236" s="920"/>
      <c r="O236" s="920"/>
      <c r="P236" s="926"/>
      <c r="Q236" s="926"/>
      <c r="R236" s="925"/>
      <c r="S236" s="920"/>
      <c r="T236" s="926"/>
      <c r="U236" s="926"/>
      <c r="V236" s="920"/>
      <c r="W236" s="920"/>
      <c r="X236" s="921"/>
      <c r="Y236" s="857"/>
      <c r="Z236" s="921"/>
      <c r="AA236" s="858"/>
      <c r="AB236" s="921"/>
      <c r="AC236" s="858"/>
      <c r="AD236" s="921"/>
      <c r="AE236" s="858"/>
      <c r="AF236" s="926"/>
      <c r="AG236" s="903">
        <v>1500</v>
      </c>
      <c r="AH236" s="903"/>
      <c r="AI236" s="903"/>
      <c r="AJ236" s="885"/>
      <c r="AK236" s="885"/>
      <c r="AL236" s="903">
        <f>'KH vốn gộp'!H315</f>
        <v>730.46500000000003</v>
      </c>
      <c r="AM236" s="927"/>
      <c r="AN236" s="927"/>
      <c r="AO236" s="928"/>
      <c r="AP236" s="928"/>
      <c r="AQ236" s="928"/>
      <c r="AR236" s="928"/>
      <c r="AS236" s="928"/>
      <c r="AT236" s="880">
        <f t="shared" si="59"/>
        <v>0.48697666666666667</v>
      </c>
      <c r="AU236" s="906"/>
    </row>
    <row r="237" spans="1:47" s="907" customFormat="1" x14ac:dyDescent="0.25">
      <c r="A237" s="918">
        <v>8</v>
      </c>
      <c r="B237" s="913" t="s">
        <v>248</v>
      </c>
      <c r="C237" s="901"/>
      <c r="D237" s="901"/>
      <c r="E237" s="924"/>
      <c r="F237" s="806"/>
      <c r="G237" s="806"/>
      <c r="H237" s="806"/>
      <c r="I237" s="806"/>
      <c r="J237" s="925"/>
      <c r="K237" s="925"/>
      <c r="L237" s="925"/>
      <c r="M237" s="925"/>
      <c r="N237" s="920"/>
      <c r="O237" s="920"/>
      <c r="P237" s="926"/>
      <c r="Q237" s="926"/>
      <c r="R237" s="925"/>
      <c r="S237" s="920"/>
      <c r="T237" s="926"/>
      <c r="U237" s="926"/>
      <c r="V237" s="920"/>
      <c r="W237" s="920"/>
      <c r="X237" s="921"/>
      <c r="Y237" s="857"/>
      <c r="Z237" s="921"/>
      <c r="AA237" s="858"/>
      <c r="AB237" s="921"/>
      <c r="AC237" s="858"/>
      <c r="AD237" s="921"/>
      <c r="AE237" s="858"/>
      <c r="AF237" s="926"/>
      <c r="AG237" s="903">
        <v>2300</v>
      </c>
      <c r="AH237" s="903"/>
      <c r="AI237" s="903"/>
      <c r="AJ237" s="885"/>
      <c r="AK237" s="885"/>
      <c r="AL237" s="903">
        <f>'KH vốn gộp'!H316</f>
        <v>1173.7070000000001</v>
      </c>
      <c r="AM237" s="927"/>
      <c r="AN237" s="927"/>
      <c r="AO237" s="928"/>
      <c r="AP237" s="928"/>
      <c r="AQ237" s="928"/>
      <c r="AR237" s="928"/>
      <c r="AS237" s="928"/>
      <c r="AT237" s="880">
        <f t="shared" si="59"/>
        <v>0.51030739130434788</v>
      </c>
      <c r="AU237" s="906"/>
    </row>
    <row r="238" spans="1:47" s="907" customFormat="1" x14ac:dyDescent="0.25">
      <c r="A238" s="918">
        <v>9</v>
      </c>
      <c r="B238" s="913" t="s">
        <v>249</v>
      </c>
      <c r="C238" s="901"/>
      <c r="D238" s="901"/>
      <c r="E238" s="924"/>
      <c r="F238" s="806"/>
      <c r="G238" s="806"/>
      <c r="H238" s="806"/>
      <c r="I238" s="806"/>
      <c r="J238" s="925"/>
      <c r="K238" s="925"/>
      <c r="L238" s="925"/>
      <c r="M238" s="925"/>
      <c r="N238" s="920"/>
      <c r="O238" s="920"/>
      <c r="P238" s="926"/>
      <c r="Q238" s="926"/>
      <c r="R238" s="925"/>
      <c r="S238" s="920"/>
      <c r="T238" s="926"/>
      <c r="U238" s="926"/>
      <c r="V238" s="920"/>
      <c r="W238" s="920"/>
      <c r="X238" s="921"/>
      <c r="Y238" s="857"/>
      <c r="Z238" s="921"/>
      <c r="AA238" s="858"/>
      <c r="AB238" s="921"/>
      <c r="AC238" s="858"/>
      <c r="AD238" s="921"/>
      <c r="AE238" s="858"/>
      <c r="AF238" s="926"/>
      <c r="AG238" s="903">
        <v>2328</v>
      </c>
      <c r="AH238" s="903"/>
      <c r="AI238" s="903"/>
      <c r="AJ238" s="885"/>
      <c r="AK238" s="885"/>
      <c r="AL238" s="903">
        <f>'KH vốn gộp'!H317</f>
        <v>2190.4180000000001</v>
      </c>
      <c r="AM238" s="927"/>
      <c r="AN238" s="927"/>
      <c r="AO238" s="928"/>
      <c r="AP238" s="928"/>
      <c r="AQ238" s="928"/>
      <c r="AR238" s="928"/>
      <c r="AS238" s="928"/>
      <c r="AT238" s="880">
        <f t="shared" si="59"/>
        <v>0.94090120274914091</v>
      </c>
      <c r="AU238" s="906"/>
    </row>
    <row r="239" spans="1:47" s="907" customFormat="1" x14ac:dyDescent="0.25">
      <c r="A239" s="918">
        <v>10</v>
      </c>
      <c r="B239" s="913" t="s">
        <v>366</v>
      </c>
      <c r="C239" s="901"/>
      <c r="D239" s="924"/>
      <c r="E239" s="924"/>
      <c r="F239" s="806"/>
      <c r="G239" s="806"/>
      <c r="H239" s="806"/>
      <c r="I239" s="806"/>
      <c r="J239" s="925"/>
      <c r="K239" s="925"/>
      <c r="L239" s="925"/>
      <c r="M239" s="925"/>
      <c r="N239" s="920"/>
      <c r="O239" s="920"/>
      <c r="P239" s="926"/>
      <c r="Q239" s="926"/>
      <c r="R239" s="925"/>
      <c r="S239" s="920"/>
      <c r="T239" s="926"/>
      <c r="U239" s="926"/>
      <c r="V239" s="920"/>
      <c r="W239" s="920"/>
      <c r="X239" s="921"/>
      <c r="Y239" s="857"/>
      <c r="Z239" s="921"/>
      <c r="AA239" s="858"/>
      <c r="AB239" s="921"/>
      <c r="AC239" s="858"/>
      <c r="AD239" s="921"/>
      <c r="AE239" s="858"/>
      <c r="AF239" s="926"/>
      <c r="AG239" s="903">
        <v>388</v>
      </c>
      <c r="AH239" s="903"/>
      <c r="AI239" s="903"/>
      <c r="AJ239" s="885"/>
      <c r="AK239" s="885"/>
      <c r="AL239" s="903">
        <f>'KH vốn gộp'!H319</f>
        <v>0</v>
      </c>
      <c r="AM239" s="927"/>
      <c r="AN239" s="927"/>
      <c r="AO239" s="928"/>
      <c r="AP239" s="928"/>
      <c r="AQ239" s="928"/>
      <c r="AR239" s="928"/>
      <c r="AS239" s="928"/>
      <c r="AT239" s="880">
        <f t="shared" si="59"/>
        <v>0</v>
      </c>
      <c r="AU239" s="806"/>
    </row>
    <row r="240" spans="1:47" s="907" customFormat="1" x14ac:dyDescent="0.25">
      <c r="A240" s="918">
        <v>11</v>
      </c>
      <c r="B240" s="913" t="s">
        <v>354</v>
      </c>
      <c r="C240" s="901"/>
      <c r="D240" s="924"/>
      <c r="E240" s="924"/>
      <c r="F240" s="806"/>
      <c r="G240" s="806"/>
      <c r="H240" s="806"/>
      <c r="I240" s="806"/>
      <c r="J240" s="925"/>
      <c r="K240" s="925"/>
      <c r="L240" s="925"/>
      <c r="M240" s="925"/>
      <c r="N240" s="920"/>
      <c r="O240" s="920"/>
      <c r="P240" s="926"/>
      <c r="Q240" s="926"/>
      <c r="R240" s="925"/>
      <c r="S240" s="920"/>
      <c r="T240" s="926"/>
      <c r="U240" s="926"/>
      <c r="V240" s="920"/>
      <c r="W240" s="920"/>
      <c r="X240" s="921"/>
      <c r="Y240" s="857"/>
      <c r="Z240" s="921"/>
      <c r="AA240" s="858"/>
      <c r="AB240" s="921"/>
      <c r="AC240" s="858"/>
      <c r="AD240" s="921"/>
      <c r="AE240" s="858"/>
      <c r="AF240" s="926"/>
      <c r="AG240" s="903">
        <v>500</v>
      </c>
      <c r="AH240" s="903"/>
      <c r="AI240" s="903"/>
      <c r="AJ240" s="885"/>
      <c r="AK240" s="885"/>
      <c r="AL240" s="903">
        <f>'KH vốn gộp'!H320</f>
        <v>0</v>
      </c>
      <c r="AM240" s="927"/>
      <c r="AN240" s="927"/>
      <c r="AO240" s="928"/>
      <c r="AP240" s="928"/>
      <c r="AQ240" s="928"/>
      <c r="AR240" s="928"/>
      <c r="AS240" s="928"/>
      <c r="AT240" s="880">
        <f t="shared" si="59"/>
        <v>0</v>
      </c>
      <c r="AU240" s="806"/>
    </row>
    <row r="241" spans="1:50" s="907" customFormat="1" x14ac:dyDescent="0.25">
      <c r="A241" s="918">
        <v>12</v>
      </c>
      <c r="B241" s="913" t="s">
        <v>392</v>
      </c>
      <c r="C241" s="901"/>
      <c r="D241" s="924"/>
      <c r="E241" s="924"/>
      <c r="F241" s="806"/>
      <c r="G241" s="806"/>
      <c r="H241" s="806"/>
      <c r="I241" s="806"/>
      <c r="J241" s="925"/>
      <c r="K241" s="925"/>
      <c r="L241" s="925"/>
      <c r="M241" s="925"/>
      <c r="N241" s="920"/>
      <c r="O241" s="920"/>
      <c r="P241" s="926"/>
      <c r="Q241" s="926"/>
      <c r="R241" s="925"/>
      <c r="S241" s="920"/>
      <c r="T241" s="926"/>
      <c r="U241" s="926"/>
      <c r="V241" s="920"/>
      <c r="W241" s="920"/>
      <c r="X241" s="921"/>
      <c r="Y241" s="857"/>
      <c r="Z241" s="921"/>
      <c r="AA241" s="858"/>
      <c r="AB241" s="921"/>
      <c r="AC241" s="858"/>
      <c r="AD241" s="921"/>
      <c r="AE241" s="858"/>
      <c r="AF241" s="926"/>
      <c r="AG241" s="903">
        <v>500</v>
      </c>
      <c r="AH241" s="903"/>
      <c r="AI241" s="903"/>
      <c r="AJ241" s="885"/>
      <c r="AK241" s="885"/>
      <c r="AL241" s="903">
        <f>'KH vốn gộp'!H321</f>
        <v>0</v>
      </c>
      <c r="AM241" s="927"/>
      <c r="AN241" s="927"/>
      <c r="AO241" s="928"/>
      <c r="AP241" s="928"/>
      <c r="AQ241" s="928"/>
      <c r="AR241" s="928"/>
      <c r="AS241" s="928"/>
      <c r="AT241" s="880">
        <f t="shared" si="59"/>
        <v>0</v>
      </c>
      <c r="AU241" s="806"/>
    </row>
    <row r="242" spans="1:50" s="907" customFormat="1" x14ac:dyDescent="0.25">
      <c r="A242" s="918">
        <v>13</v>
      </c>
      <c r="B242" s="913" t="s">
        <v>330</v>
      </c>
      <c r="C242" s="901"/>
      <c r="D242" s="924"/>
      <c r="E242" s="924"/>
      <c r="F242" s="806"/>
      <c r="G242" s="806"/>
      <c r="H242" s="806"/>
      <c r="I242" s="806"/>
      <c r="J242" s="925"/>
      <c r="K242" s="925"/>
      <c r="L242" s="925"/>
      <c r="M242" s="925"/>
      <c r="N242" s="920"/>
      <c r="O242" s="920"/>
      <c r="P242" s="926"/>
      <c r="Q242" s="926"/>
      <c r="R242" s="925"/>
      <c r="S242" s="920"/>
      <c r="T242" s="926"/>
      <c r="U242" s="926"/>
      <c r="V242" s="920"/>
      <c r="W242" s="920"/>
      <c r="X242" s="921"/>
      <c r="Y242" s="857"/>
      <c r="Z242" s="921"/>
      <c r="AA242" s="858"/>
      <c r="AB242" s="921"/>
      <c r="AC242" s="858"/>
      <c r="AD242" s="921"/>
      <c r="AE242" s="858"/>
      <c r="AF242" s="926"/>
      <c r="AG242" s="903">
        <v>500</v>
      </c>
      <c r="AH242" s="903"/>
      <c r="AI242" s="903"/>
      <c r="AJ242" s="885"/>
      <c r="AK242" s="885"/>
      <c r="AL242" s="903">
        <f>'KH vốn gộp'!H322</f>
        <v>440.483</v>
      </c>
      <c r="AM242" s="927"/>
      <c r="AN242" s="927"/>
      <c r="AO242" s="928"/>
      <c r="AP242" s="928"/>
      <c r="AQ242" s="928"/>
      <c r="AR242" s="928"/>
      <c r="AS242" s="928"/>
      <c r="AT242" s="880">
        <f t="shared" si="59"/>
        <v>0.88096600000000003</v>
      </c>
      <c r="AU242" s="806"/>
    </row>
    <row r="243" spans="1:50" x14ac:dyDescent="0.25">
      <c r="A243" s="967"/>
      <c r="B243" s="968" t="s">
        <v>777</v>
      </c>
      <c r="C243" s="969"/>
      <c r="D243" s="970"/>
      <c r="E243" s="970"/>
      <c r="F243" s="971"/>
      <c r="G243" s="971"/>
      <c r="H243" s="971"/>
      <c r="I243" s="971"/>
      <c r="J243" s="972"/>
      <c r="K243" s="972"/>
      <c r="L243" s="972"/>
      <c r="M243" s="972"/>
      <c r="N243" s="972"/>
      <c r="O243" s="972"/>
      <c r="P243" s="972"/>
      <c r="Q243" s="972"/>
      <c r="R243" s="972"/>
      <c r="S243" s="972"/>
      <c r="T243" s="972"/>
      <c r="U243" s="972"/>
      <c r="V243" s="972"/>
      <c r="W243" s="972"/>
      <c r="X243" s="973"/>
      <c r="Y243" s="973"/>
      <c r="Z243" s="973"/>
      <c r="AA243" s="973"/>
      <c r="AB243" s="973"/>
      <c r="AC243" s="973"/>
      <c r="AD243" s="973"/>
      <c r="AE243" s="973"/>
      <c r="AF243" s="972"/>
      <c r="AG243" s="974">
        <f>+AG244</f>
        <v>9290</v>
      </c>
      <c r="AH243" s="974">
        <f t="shared" ref="AH243:AS243" si="62">+AH244</f>
        <v>0</v>
      </c>
      <c r="AI243" s="974">
        <f t="shared" si="62"/>
        <v>0</v>
      </c>
      <c r="AJ243" s="974">
        <f t="shared" si="62"/>
        <v>0</v>
      </c>
      <c r="AK243" s="974">
        <f t="shared" si="62"/>
        <v>0</v>
      </c>
      <c r="AL243" s="974">
        <f t="shared" si="62"/>
        <v>6234.4430000000002</v>
      </c>
      <c r="AM243" s="974" t="e">
        <f t="shared" si="62"/>
        <v>#REF!</v>
      </c>
      <c r="AN243" s="974" t="e">
        <f t="shared" si="62"/>
        <v>#REF!</v>
      </c>
      <c r="AO243" s="974" t="e">
        <f t="shared" si="62"/>
        <v>#REF!</v>
      </c>
      <c r="AP243" s="974" t="e">
        <f t="shared" si="62"/>
        <v>#REF!</v>
      </c>
      <c r="AQ243" s="974" t="e">
        <f t="shared" si="62"/>
        <v>#REF!</v>
      </c>
      <c r="AR243" s="974" t="e">
        <f t="shared" si="62"/>
        <v>#REF!</v>
      </c>
      <c r="AS243" s="974" t="e">
        <f t="shared" si="62"/>
        <v>#REF!</v>
      </c>
      <c r="AT243" s="850">
        <f>AL243/AG243</f>
        <v>0.67109181916038751</v>
      </c>
      <c r="AU243" s="972"/>
    </row>
    <row r="244" spans="1:50" x14ac:dyDescent="0.25">
      <c r="A244" s="802" t="s">
        <v>4</v>
      </c>
      <c r="B244" s="865" t="s">
        <v>733</v>
      </c>
      <c r="C244" s="865"/>
      <c r="D244" s="865"/>
      <c r="E244" s="853"/>
      <c r="F244" s="866"/>
      <c r="G244" s="866"/>
      <c r="H244" s="866"/>
      <c r="I244" s="866"/>
      <c r="J244" s="855"/>
      <c r="K244" s="855"/>
      <c r="L244" s="855"/>
      <c r="M244" s="855"/>
      <c r="N244" s="855"/>
      <c r="O244" s="855"/>
      <c r="P244" s="855"/>
      <c r="Q244" s="855"/>
      <c r="R244" s="855"/>
      <c r="S244" s="855"/>
      <c r="T244" s="855"/>
      <c r="U244" s="855"/>
      <c r="V244" s="855"/>
      <c r="W244" s="855"/>
      <c r="X244" s="856"/>
      <c r="Y244" s="921" t="str">
        <f t="shared" ref="Y244:Y248" si="63">IF(X244="","",AL244)</f>
        <v/>
      </c>
      <c r="Z244" s="856"/>
      <c r="AA244" s="975" t="str">
        <f t="shared" ref="AA244:AA248" si="64">IF(Z244="","",AL244)</f>
        <v/>
      </c>
      <c r="AB244" s="856"/>
      <c r="AC244" s="975" t="str">
        <f t="shared" ref="AC244:AC248" si="65">IF(AB244="","",AL244)</f>
        <v/>
      </c>
      <c r="AD244" s="856"/>
      <c r="AE244" s="975" t="str">
        <f t="shared" ref="AE244:AE248" si="66">IF(AD244="","",AL244)</f>
        <v/>
      </c>
      <c r="AF244" s="855"/>
      <c r="AG244" s="860">
        <f>+AG245+AG250+AG255+AG267</f>
        <v>9290</v>
      </c>
      <c r="AH244" s="860">
        <f t="shared" ref="AH244:AL244" si="67">+AH245+AH250+AH255</f>
        <v>0</v>
      </c>
      <c r="AI244" s="860">
        <f t="shared" si="67"/>
        <v>0</v>
      </c>
      <c r="AJ244" s="860">
        <f t="shared" si="67"/>
        <v>0</v>
      </c>
      <c r="AK244" s="860">
        <f t="shared" si="67"/>
        <v>0</v>
      </c>
      <c r="AL244" s="860">
        <f t="shared" si="67"/>
        <v>6234.4430000000002</v>
      </c>
      <c r="AM244" s="860" t="e">
        <f>+AM245+AM250+#REF!</f>
        <v>#REF!</v>
      </c>
      <c r="AN244" s="860" t="e">
        <f>+AN245+AN250+#REF!</f>
        <v>#REF!</v>
      </c>
      <c r="AO244" s="860" t="e">
        <f>+AO245+AO250+#REF!</f>
        <v>#REF!</v>
      </c>
      <c r="AP244" s="860" t="e">
        <f>+AP245+AP250+#REF!</f>
        <v>#REF!</v>
      </c>
      <c r="AQ244" s="860" t="e">
        <f>+AQ245+AQ250+#REF!</f>
        <v>#REF!</v>
      </c>
      <c r="AR244" s="860" t="e">
        <f>+AR245+AR250+#REF!</f>
        <v>#REF!</v>
      </c>
      <c r="AS244" s="860" t="e">
        <f>+AS245+AS250+#REF!</f>
        <v>#REF!</v>
      </c>
      <c r="AT244" s="862">
        <f t="shared" ref="AT244:AT268" si="68">AL244/AG244</f>
        <v>0.67109181916038751</v>
      </c>
      <c r="AU244" s="932"/>
      <c r="AV244" s="827"/>
      <c r="AW244" s="827"/>
      <c r="AX244" s="864"/>
    </row>
    <row r="245" spans="1:50" ht="28.5" x14ac:dyDescent="0.25">
      <c r="A245" s="840" t="s">
        <v>23</v>
      </c>
      <c r="B245" s="851" t="s">
        <v>734</v>
      </c>
      <c r="C245" s="851"/>
      <c r="D245" s="851"/>
      <c r="E245" s="867"/>
      <c r="F245" s="805"/>
      <c r="G245" s="805"/>
      <c r="H245" s="805"/>
      <c r="I245" s="805"/>
      <c r="J245" s="868" t="e">
        <f t="shared" ref="J245:W245" si="69">J246+J253</f>
        <v>#REF!</v>
      </c>
      <c r="K245" s="868" t="e">
        <f t="shared" si="69"/>
        <v>#REF!</v>
      </c>
      <c r="L245" s="868" t="e">
        <f t="shared" si="69"/>
        <v>#REF!</v>
      </c>
      <c r="M245" s="868" t="e">
        <f t="shared" si="69"/>
        <v>#REF!</v>
      </c>
      <c r="N245" s="868" t="e">
        <f t="shared" si="69"/>
        <v>#REF!</v>
      </c>
      <c r="O245" s="868" t="e">
        <f t="shared" si="69"/>
        <v>#REF!</v>
      </c>
      <c r="P245" s="868" t="e">
        <f t="shared" si="69"/>
        <v>#REF!</v>
      </c>
      <c r="Q245" s="868" t="e">
        <f t="shared" si="69"/>
        <v>#REF!</v>
      </c>
      <c r="R245" s="868" t="e">
        <f t="shared" si="69"/>
        <v>#REF!</v>
      </c>
      <c r="S245" s="868" t="e">
        <f t="shared" si="69"/>
        <v>#REF!</v>
      </c>
      <c r="T245" s="868" t="e">
        <f t="shared" si="69"/>
        <v>#REF!</v>
      </c>
      <c r="U245" s="868" t="e">
        <f t="shared" si="69"/>
        <v>#REF!</v>
      </c>
      <c r="V245" s="868" t="e">
        <f t="shared" si="69"/>
        <v>#REF!</v>
      </c>
      <c r="W245" s="868" t="e">
        <f t="shared" si="69"/>
        <v>#REF!</v>
      </c>
      <c r="X245" s="857"/>
      <c r="Y245" s="857" t="str">
        <f t="shared" si="63"/>
        <v/>
      </c>
      <c r="Z245" s="857"/>
      <c r="AA245" s="858" t="str">
        <f t="shared" si="64"/>
        <v/>
      </c>
      <c r="AB245" s="857"/>
      <c r="AC245" s="858" t="str">
        <f t="shared" si="65"/>
        <v/>
      </c>
      <c r="AD245" s="857"/>
      <c r="AE245" s="858" t="str">
        <f t="shared" si="66"/>
        <v/>
      </c>
      <c r="AF245" s="868" t="e">
        <f>AF246+AF253</f>
        <v>#REF!</v>
      </c>
      <c r="AG245" s="869">
        <f>+AG246</f>
        <v>6300</v>
      </c>
      <c r="AH245" s="869">
        <f>AH246+AH253</f>
        <v>0</v>
      </c>
      <c r="AI245" s="869">
        <f>AI246+AI253</f>
        <v>0</v>
      </c>
      <c r="AJ245" s="869">
        <f>AJ246+AJ253</f>
        <v>0</v>
      </c>
      <c r="AK245" s="869">
        <f>AK246+AK253</f>
        <v>0</v>
      </c>
      <c r="AL245" s="869">
        <f>AL246+AL253</f>
        <v>6234.4430000000002</v>
      </c>
      <c r="AM245" s="869"/>
      <c r="AN245" s="869"/>
      <c r="AO245" s="870"/>
      <c r="AP245" s="870"/>
      <c r="AQ245" s="870"/>
      <c r="AR245" s="870"/>
      <c r="AS245" s="870"/>
      <c r="AT245" s="871">
        <f t="shared" si="68"/>
        <v>0.98959412698412696</v>
      </c>
      <c r="AU245" s="863"/>
      <c r="AV245" s="827"/>
      <c r="AW245" s="827"/>
      <c r="AX245" s="817"/>
    </row>
    <row r="246" spans="1:50" x14ac:dyDescent="0.25">
      <c r="A246" s="841" t="s">
        <v>735</v>
      </c>
      <c r="B246" s="851" t="s">
        <v>88</v>
      </c>
      <c r="C246" s="851"/>
      <c r="D246" s="851"/>
      <c r="E246" s="867"/>
      <c r="F246" s="805"/>
      <c r="G246" s="805"/>
      <c r="H246" s="805"/>
      <c r="I246" s="805"/>
      <c r="J246" s="868" t="e">
        <f>#REF!+#REF!+#REF!+#REF!</f>
        <v>#REF!</v>
      </c>
      <c r="K246" s="868" t="e">
        <f>#REF!+#REF!+#REF!+#REF!</f>
        <v>#REF!</v>
      </c>
      <c r="L246" s="868" t="e">
        <f>#REF!+#REF!+#REF!+#REF!</f>
        <v>#REF!</v>
      </c>
      <c r="M246" s="868" t="e">
        <f>#REF!+#REF!+#REF!+#REF!</f>
        <v>#REF!</v>
      </c>
      <c r="N246" s="868" t="e">
        <f>#REF!+#REF!+#REF!+#REF!</f>
        <v>#REF!</v>
      </c>
      <c r="O246" s="868" t="e">
        <f>#REF!+#REF!+#REF!+#REF!</f>
        <v>#REF!</v>
      </c>
      <c r="P246" s="868" t="e">
        <f>#REF!+#REF!+#REF!+#REF!</f>
        <v>#REF!</v>
      </c>
      <c r="Q246" s="868" t="e">
        <f>#REF!+#REF!+#REF!+#REF!</f>
        <v>#REF!</v>
      </c>
      <c r="R246" s="868" t="e">
        <f>#REF!+#REF!+#REF!+#REF!</f>
        <v>#REF!</v>
      </c>
      <c r="S246" s="868" t="e">
        <f>#REF!+#REF!+#REF!+#REF!</f>
        <v>#REF!</v>
      </c>
      <c r="T246" s="868" t="e">
        <f>#REF!+#REF!+#REF!+#REF!</f>
        <v>#REF!</v>
      </c>
      <c r="U246" s="868" t="e">
        <f>#REF!+#REF!+#REF!+#REF!</f>
        <v>#REF!</v>
      </c>
      <c r="V246" s="868" t="e">
        <f>#REF!+#REF!+#REF!+#REF!</f>
        <v>#REF!</v>
      </c>
      <c r="W246" s="868" t="e">
        <f>#REF!+#REF!+#REF!+#REF!</f>
        <v>#REF!</v>
      </c>
      <c r="X246" s="857"/>
      <c r="Y246" s="857" t="str">
        <f t="shared" si="63"/>
        <v/>
      </c>
      <c r="Z246" s="857"/>
      <c r="AA246" s="858" t="str">
        <f t="shared" si="64"/>
        <v/>
      </c>
      <c r="AB246" s="857"/>
      <c r="AC246" s="858" t="str">
        <f t="shared" si="65"/>
        <v/>
      </c>
      <c r="AD246" s="857"/>
      <c r="AE246" s="858" t="str">
        <f t="shared" si="66"/>
        <v/>
      </c>
      <c r="AF246" s="868" t="e">
        <f>AF250+#REF!</f>
        <v>#REF!</v>
      </c>
      <c r="AG246" s="869">
        <f>+AG247</f>
        <v>6300</v>
      </c>
      <c r="AH246" s="869">
        <f>AH247+AH250</f>
        <v>0</v>
      </c>
      <c r="AI246" s="869">
        <f>AI247+AI250</f>
        <v>0</v>
      </c>
      <c r="AJ246" s="869">
        <f>AJ247+AJ250</f>
        <v>0</v>
      </c>
      <c r="AK246" s="869">
        <f>AK247+AK250</f>
        <v>0</v>
      </c>
      <c r="AL246" s="869">
        <f>AL247+AL250</f>
        <v>6234.4430000000002</v>
      </c>
      <c r="AM246" s="869"/>
      <c r="AN246" s="869"/>
      <c r="AO246" s="870"/>
      <c r="AP246" s="870"/>
      <c r="AQ246" s="870"/>
      <c r="AR246" s="870"/>
      <c r="AS246" s="870"/>
      <c r="AT246" s="871">
        <f t="shared" si="68"/>
        <v>0.98959412698412696</v>
      </c>
      <c r="AU246" s="863"/>
      <c r="AV246" s="827"/>
      <c r="AW246" s="827"/>
    </row>
    <row r="247" spans="1:50" x14ac:dyDescent="0.25">
      <c r="A247" s="872" t="s">
        <v>6</v>
      </c>
      <c r="B247" s="873" t="s">
        <v>736</v>
      </c>
      <c r="C247" s="873"/>
      <c r="D247" s="873"/>
      <c r="E247" s="874"/>
      <c r="F247" s="875"/>
      <c r="G247" s="875"/>
      <c r="H247" s="875"/>
      <c r="I247" s="875"/>
      <c r="J247" s="876"/>
      <c r="K247" s="876"/>
      <c r="L247" s="876"/>
      <c r="M247" s="876"/>
      <c r="N247" s="876"/>
      <c r="O247" s="876"/>
      <c r="P247" s="876"/>
      <c r="Q247" s="876"/>
      <c r="R247" s="876"/>
      <c r="S247" s="876"/>
      <c r="T247" s="876"/>
      <c r="U247" s="876"/>
      <c r="V247" s="876"/>
      <c r="W247" s="876"/>
      <c r="X247" s="877"/>
      <c r="Y247" s="857" t="str">
        <f t="shared" si="63"/>
        <v/>
      </c>
      <c r="Z247" s="877"/>
      <c r="AA247" s="858" t="str">
        <f t="shared" si="64"/>
        <v/>
      </c>
      <c r="AB247" s="877"/>
      <c r="AC247" s="858" t="str">
        <f t="shared" si="65"/>
        <v/>
      </c>
      <c r="AD247" s="877"/>
      <c r="AE247" s="858" t="str">
        <f t="shared" si="66"/>
        <v/>
      </c>
      <c r="AF247" s="876"/>
      <c r="AG247" s="878">
        <f t="shared" ref="AG247:AK247" si="70">SUM(AG248:AG249)</f>
        <v>6300</v>
      </c>
      <c r="AH247" s="878">
        <f t="shared" si="70"/>
        <v>0</v>
      </c>
      <c r="AI247" s="878">
        <f t="shared" si="70"/>
        <v>0</v>
      </c>
      <c r="AJ247" s="878">
        <f t="shared" si="70"/>
        <v>0</v>
      </c>
      <c r="AK247" s="878">
        <f t="shared" si="70"/>
        <v>0</v>
      </c>
      <c r="AL247" s="878">
        <f>SUM(AL248:AL249)</f>
        <v>6234.4430000000002</v>
      </c>
      <c r="AM247" s="878"/>
      <c r="AN247" s="878"/>
      <c r="AO247" s="879"/>
      <c r="AP247" s="879"/>
      <c r="AQ247" s="879"/>
      <c r="AR247" s="879"/>
      <c r="AS247" s="879"/>
      <c r="AT247" s="880">
        <f t="shared" si="68"/>
        <v>0.98959412698412696</v>
      </c>
      <c r="AU247" s="863"/>
      <c r="AV247" s="827"/>
      <c r="AW247" s="827"/>
    </row>
    <row r="248" spans="1:50" ht="22.5" customHeight="1" x14ac:dyDescent="0.25">
      <c r="A248" s="881">
        <v>1</v>
      </c>
      <c r="B248" s="882" t="s">
        <v>737</v>
      </c>
      <c r="C248" s="882"/>
      <c r="D248" s="882"/>
      <c r="E248" s="883"/>
      <c r="F248" s="807" t="s">
        <v>326</v>
      </c>
      <c r="G248" s="807"/>
      <c r="H248" s="807" t="s">
        <v>738</v>
      </c>
      <c r="I248" s="884" t="s">
        <v>739</v>
      </c>
      <c r="J248" s="521">
        <v>7000</v>
      </c>
      <c r="K248" s="521">
        <v>2000</v>
      </c>
      <c r="L248" s="521">
        <v>2000</v>
      </c>
      <c r="M248" s="521">
        <v>2000</v>
      </c>
      <c r="N248" s="868"/>
      <c r="O248" s="868"/>
      <c r="P248" s="521">
        <v>1700</v>
      </c>
      <c r="Q248" s="521">
        <v>1700</v>
      </c>
      <c r="R248" s="868"/>
      <c r="S248" s="868"/>
      <c r="T248" s="521">
        <v>300</v>
      </c>
      <c r="U248" s="521">
        <v>300</v>
      </c>
      <c r="V248" s="868"/>
      <c r="W248" s="868"/>
      <c r="X248" s="857"/>
      <c r="Y248" s="857" t="str">
        <f t="shared" si="63"/>
        <v/>
      </c>
      <c r="Z248" s="857"/>
      <c r="AA248" s="858" t="str">
        <f t="shared" si="64"/>
        <v/>
      </c>
      <c r="AB248" s="857"/>
      <c r="AC248" s="858" t="str">
        <f t="shared" si="65"/>
        <v/>
      </c>
      <c r="AD248" s="857"/>
      <c r="AE248" s="858" t="str">
        <f t="shared" si="66"/>
        <v/>
      </c>
      <c r="AF248" s="521">
        <v>300</v>
      </c>
      <c r="AG248" s="885">
        <v>300</v>
      </c>
      <c r="AH248" s="886"/>
      <c r="AI248" s="886"/>
      <c r="AJ248" s="863"/>
      <c r="AK248" s="863"/>
      <c r="AL248" s="885">
        <f>+'KH vốn gộp'!H34</f>
        <v>234.44299999999998</v>
      </c>
      <c r="AM248" s="863"/>
      <c r="AN248" s="863"/>
      <c r="AO248" s="887"/>
      <c r="AP248" s="887"/>
      <c r="AQ248" s="887"/>
      <c r="AR248" s="887"/>
      <c r="AS248" s="887"/>
      <c r="AT248" s="880">
        <f t="shared" si="68"/>
        <v>0.7814766666666666</v>
      </c>
      <c r="AU248" s="863"/>
      <c r="AV248" s="827"/>
      <c r="AW248" s="827"/>
      <c r="AX248" s="888"/>
    </row>
    <row r="249" spans="1:50" x14ac:dyDescent="0.25">
      <c r="A249" s="881">
        <v>2</v>
      </c>
      <c r="B249" s="882" t="s">
        <v>636</v>
      </c>
      <c r="C249" s="882"/>
      <c r="D249" s="882"/>
      <c r="E249" s="883"/>
      <c r="F249" s="807"/>
      <c r="G249" s="807"/>
      <c r="H249" s="807"/>
      <c r="I249" s="884"/>
      <c r="J249" s="521"/>
      <c r="K249" s="521"/>
      <c r="L249" s="521"/>
      <c r="M249" s="521"/>
      <c r="N249" s="868"/>
      <c r="O249" s="868"/>
      <c r="P249" s="521"/>
      <c r="Q249" s="521"/>
      <c r="R249" s="868"/>
      <c r="S249" s="868"/>
      <c r="T249" s="521"/>
      <c r="U249" s="521"/>
      <c r="V249" s="868"/>
      <c r="W249" s="868"/>
      <c r="X249" s="857"/>
      <c r="Y249" s="857"/>
      <c r="Z249" s="857"/>
      <c r="AA249" s="858"/>
      <c r="AB249" s="857"/>
      <c r="AC249" s="858"/>
      <c r="AD249" s="857"/>
      <c r="AE249" s="858"/>
      <c r="AF249" s="521"/>
      <c r="AG249" s="885">
        <v>6000</v>
      </c>
      <c r="AH249" s="886"/>
      <c r="AI249" s="886"/>
      <c r="AJ249" s="863"/>
      <c r="AK249" s="863"/>
      <c r="AL249" s="885">
        <f>+'KH vốn gộp'!H35</f>
        <v>6000</v>
      </c>
      <c r="AM249" s="863"/>
      <c r="AN249" s="863"/>
      <c r="AO249" s="887"/>
      <c r="AP249" s="887"/>
      <c r="AQ249" s="887"/>
      <c r="AR249" s="887"/>
      <c r="AS249" s="887"/>
      <c r="AT249" s="880">
        <f t="shared" si="68"/>
        <v>1</v>
      </c>
      <c r="AU249" s="863" t="s">
        <v>778</v>
      </c>
      <c r="AV249" s="827"/>
      <c r="AW249" s="827"/>
    </row>
    <row r="250" spans="1:50" x14ac:dyDescent="0.25">
      <c r="A250" s="808" t="s">
        <v>49</v>
      </c>
      <c r="B250" s="751" t="s">
        <v>666</v>
      </c>
      <c r="C250" s="976"/>
      <c r="D250" s="943"/>
      <c r="E250" s="943"/>
      <c r="F250" s="16"/>
      <c r="G250" s="16"/>
      <c r="H250" s="16"/>
      <c r="I250" s="16"/>
      <c r="J250" s="904"/>
      <c r="K250" s="904"/>
      <c r="L250" s="904"/>
      <c r="M250" s="904"/>
      <c r="N250" s="904"/>
      <c r="O250" s="904"/>
      <c r="P250" s="904"/>
      <c r="Q250" s="904"/>
      <c r="R250" s="904"/>
      <c r="S250" s="904"/>
      <c r="T250" s="904"/>
      <c r="U250" s="904"/>
      <c r="V250" s="904"/>
      <c r="W250" s="904"/>
      <c r="X250" s="977"/>
      <c r="Y250" s="977"/>
      <c r="Z250" s="977"/>
      <c r="AA250" s="977"/>
      <c r="AB250" s="977"/>
      <c r="AC250" s="977"/>
      <c r="AD250" s="977"/>
      <c r="AE250" s="977"/>
      <c r="AF250" s="904"/>
      <c r="AG250" s="978">
        <f>+AG251</f>
        <v>390</v>
      </c>
      <c r="AH250" s="978">
        <f t="shared" ref="AH250:AL250" si="71">+AH251</f>
        <v>0</v>
      </c>
      <c r="AI250" s="978">
        <f t="shared" si="71"/>
        <v>0</v>
      </c>
      <c r="AJ250" s="978">
        <f t="shared" si="71"/>
        <v>0</v>
      </c>
      <c r="AK250" s="978">
        <f t="shared" si="71"/>
        <v>0</v>
      </c>
      <c r="AL250" s="978">
        <f t="shared" si="71"/>
        <v>0</v>
      </c>
      <c r="AM250" s="979"/>
      <c r="AN250" s="979"/>
      <c r="AO250" s="979"/>
      <c r="AP250" s="979"/>
      <c r="AQ250" s="979"/>
      <c r="AR250" s="979"/>
      <c r="AS250" s="979"/>
      <c r="AT250" s="880">
        <f t="shared" si="68"/>
        <v>0</v>
      </c>
      <c r="AU250" s="904"/>
    </row>
    <row r="251" spans="1:50" x14ac:dyDescent="0.25">
      <c r="A251" s="746" t="s">
        <v>6</v>
      </c>
      <c r="B251" s="158" t="s">
        <v>663</v>
      </c>
      <c r="C251" s="976"/>
      <c r="D251" s="943"/>
      <c r="E251" s="943"/>
      <c r="F251" s="16"/>
      <c r="G251" s="16"/>
      <c r="H251" s="16"/>
      <c r="I251" s="16"/>
      <c r="J251" s="904"/>
      <c r="K251" s="904"/>
      <c r="L251" s="904"/>
      <c r="M251" s="904"/>
      <c r="N251" s="904"/>
      <c r="O251" s="904"/>
      <c r="P251" s="904"/>
      <c r="Q251" s="904"/>
      <c r="R251" s="904"/>
      <c r="S251" s="904"/>
      <c r="T251" s="904"/>
      <c r="U251" s="904"/>
      <c r="V251" s="904"/>
      <c r="W251" s="904"/>
      <c r="X251" s="977"/>
      <c r="Y251" s="977"/>
      <c r="Z251" s="977"/>
      <c r="AA251" s="977"/>
      <c r="AB251" s="977"/>
      <c r="AC251" s="977"/>
      <c r="AD251" s="977"/>
      <c r="AE251" s="977"/>
      <c r="AF251" s="904"/>
      <c r="AG251" s="978">
        <f>SUM(AG252:AG254)</f>
        <v>390</v>
      </c>
      <c r="AH251" s="978">
        <f t="shared" ref="AH251:AL251" si="72">SUM(AH252:AH254)</f>
        <v>0</v>
      </c>
      <c r="AI251" s="978">
        <f t="shared" si="72"/>
        <v>0</v>
      </c>
      <c r="AJ251" s="978">
        <f t="shared" si="72"/>
        <v>0</v>
      </c>
      <c r="AK251" s="978">
        <f t="shared" si="72"/>
        <v>0</v>
      </c>
      <c r="AL251" s="978">
        <f t="shared" si="72"/>
        <v>0</v>
      </c>
      <c r="AM251" s="979"/>
      <c r="AN251" s="979"/>
      <c r="AO251" s="979"/>
      <c r="AP251" s="979"/>
      <c r="AQ251" s="979"/>
      <c r="AR251" s="979"/>
      <c r="AS251" s="979"/>
      <c r="AT251" s="880">
        <f t="shared" si="68"/>
        <v>0</v>
      </c>
      <c r="AU251" s="904"/>
    </row>
    <row r="252" spans="1:50" x14ac:dyDescent="0.25">
      <c r="A252" s="531">
        <v>1</v>
      </c>
      <c r="B252" s="980" t="s">
        <v>312</v>
      </c>
      <c r="C252" s="976"/>
      <c r="D252" s="943"/>
      <c r="E252" s="943"/>
      <c r="F252" s="16"/>
      <c r="G252" s="16"/>
      <c r="H252" s="16"/>
      <c r="I252" s="16"/>
      <c r="J252" s="904"/>
      <c r="K252" s="904"/>
      <c r="L252" s="904"/>
      <c r="M252" s="904"/>
      <c r="N252" s="904"/>
      <c r="O252" s="904"/>
      <c r="P252" s="904"/>
      <c r="Q252" s="904"/>
      <c r="R252" s="904"/>
      <c r="S252" s="904"/>
      <c r="T252" s="904"/>
      <c r="U252" s="904"/>
      <c r="V252" s="904"/>
      <c r="W252" s="904"/>
      <c r="X252" s="977"/>
      <c r="Y252" s="977"/>
      <c r="Z252" s="977"/>
      <c r="AA252" s="977"/>
      <c r="AB252" s="977"/>
      <c r="AC252" s="977"/>
      <c r="AD252" s="977"/>
      <c r="AE252" s="977"/>
      <c r="AF252" s="904"/>
      <c r="AG252" s="979">
        <v>97.149000000000001</v>
      </c>
      <c r="AH252" s="979"/>
      <c r="AI252" s="979"/>
      <c r="AJ252" s="979"/>
      <c r="AK252" s="979"/>
      <c r="AL252" s="978">
        <f>'KH vốn gộp'!H77</f>
        <v>0</v>
      </c>
      <c r="AM252" s="979"/>
      <c r="AN252" s="979"/>
      <c r="AO252" s="979"/>
      <c r="AP252" s="979"/>
      <c r="AQ252" s="979"/>
      <c r="AR252" s="979"/>
      <c r="AS252" s="979"/>
      <c r="AT252" s="880">
        <f t="shared" si="68"/>
        <v>0</v>
      </c>
      <c r="AU252" s="904"/>
    </row>
    <row r="253" spans="1:50" x14ac:dyDescent="0.25">
      <c r="A253" s="531">
        <v>2</v>
      </c>
      <c r="B253" s="980" t="s">
        <v>303</v>
      </c>
      <c r="C253" s="976"/>
      <c r="D253" s="943"/>
      <c r="E253" s="943"/>
      <c r="F253" s="16"/>
      <c r="G253" s="16"/>
      <c r="H253" s="16"/>
      <c r="I253" s="16"/>
      <c r="J253" s="904"/>
      <c r="K253" s="904"/>
      <c r="L253" s="904"/>
      <c r="M253" s="904"/>
      <c r="N253" s="904"/>
      <c r="O253" s="904"/>
      <c r="P253" s="904"/>
      <c r="Q253" s="904"/>
      <c r="R253" s="904"/>
      <c r="S253" s="904"/>
      <c r="T253" s="904"/>
      <c r="U253" s="904"/>
      <c r="V253" s="904"/>
      <c r="W253" s="904"/>
      <c r="X253" s="977"/>
      <c r="Y253" s="977"/>
      <c r="Z253" s="977"/>
      <c r="AA253" s="977"/>
      <c r="AB253" s="977"/>
      <c r="AC253" s="977"/>
      <c r="AD253" s="977"/>
      <c r="AE253" s="977"/>
      <c r="AF253" s="904"/>
      <c r="AG253" s="979">
        <v>79.596000000000004</v>
      </c>
      <c r="AH253" s="979"/>
      <c r="AI253" s="979"/>
      <c r="AJ253" s="979"/>
      <c r="AK253" s="979"/>
      <c r="AL253" s="978">
        <f>'KH vốn gộp'!H78</f>
        <v>0</v>
      </c>
      <c r="AM253" s="979"/>
      <c r="AN253" s="979"/>
      <c r="AO253" s="979"/>
      <c r="AP253" s="979"/>
      <c r="AQ253" s="979"/>
      <c r="AR253" s="979"/>
      <c r="AS253" s="979"/>
      <c r="AT253" s="880">
        <f t="shared" si="68"/>
        <v>0</v>
      </c>
      <c r="AU253" s="904"/>
    </row>
    <row r="254" spans="1:50" x14ac:dyDescent="0.25">
      <c r="A254" s="531">
        <v>3</v>
      </c>
      <c r="B254" s="980" t="s">
        <v>391</v>
      </c>
      <c r="C254" s="976"/>
      <c r="D254" s="943"/>
      <c r="E254" s="943"/>
      <c r="F254" s="16"/>
      <c r="G254" s="16"/>
      <c r="H254" s="16"/>
      <c r="I254" s="16"/>
      <c r="J254" s="904"/>
      <c r="K254" s="904"/>
      <c r="L254" s="904"/>
      <c r="M254" s="904"/>
      <c r="N254" s="904"/>
      <c r="O254" s="904"/>
      <c r="P254" s="904"/>
      <c r="Q254" s="904"/>
      <c r="R254" s="904"/>
      <c r="S254" s="904"/>
      <c r="T254" s="904"/>
      <c r="U254" s="904"/>
      <c r="V254" s="904"/>
      <c r="W254" s="904"/>
      <c r="X254" s="977"/>
      <c r="Y254" s="977"/>
      <c r="Z254" s="977"/>
      <c r="AA254" s="977"/>
      <c r="AB254" s="977"/>
      <c r="AC254" s="977"/>
      <c r="AD254" s="977"/>
      <c r="AE254" s="977"/>
      <c r="AF254" s="904"/>
      <c r="AG254" s="979">
        <v>213.255</v>
      </c>
      <c r="AH254" s="979"/>
      <c r="AI254" s="979"/>
      <c r="AJ254" s="979"/>
      <c r="AK254" s="979"/>
      <c r="AL254" s="978">
        <f>'KH vốn gộp'!H79</f>
        <v>0</v>
      </c>
      <c r="AM254" s="979"/>
      <c r="AN254" s="979"/>
      <c r="AO254" s="979"/>
      <c r="AP254" s="979"/>
      <c r="AQ254" s="979"/>
      <c r="AR254" s="979"/>
      <c r="AS254" s="979"/>
      <c r="AT254" s="880">
        <f t="shared" si="68"/>
        <v>0</v>
      </c>
      <c r="AU254" s="904"/>
    </row>
    <row r="255" spans="1:50" x14ac:dyDescent="0.25">
      <c r="A255" s="808" t="s">
        <v>107</v>
      </c>
      <c r="B255" s="751" t="s">
        <v>638</v>
      </c>
      <c r="C255" s="913"/>
      <c r="D255" s="945"/>
      <c r="E255" s="924"/>
      <c r="F255" s="806"/>
      <c r="G255" s="806"/>
      <c r="H255" s="806"/>
      <c r="I255" s="806"/>
      <c r="J255" s="925"/>
      <c r="K255" s="925"/>
      <c r="L255" s="925"/>
      <c r="M255" s="925"/>
      <c r="N255" s="920"/>
      <c r="O255" s="920"/>
      <c r="P255" s="926"/>
      <c r="Q255" s="926"/>
      <c r="R255" s="925"/>
      <c r="S255" s="920"/>
      <c r="T255" s="926"/>
      <c r="U255" s="926"/>
      <c r="V255" s="920"/>
      <c r="W255" s="920"/>
      <c r="X255" s="921"/>
      <c r="Y255" s="857"/>
      <c r="Z255" s="921"/>
      <c r="AA255" s="858"/>
      <c r="AB255" s="921"/>
      <c r="AC255" s="858"/>
      <c r="AD255" s="921"/>
      <c r="AE255" s="858"/>
      <c r="AF255" s="926"/>
      <c r="AG255" s="981">
        <f>AG256</f>
        <v>1300</v>
      </c>
      <c r="AH255" s="981">
        <f t="shared" ref="AH255:AL255" si="73">AH256</f>
        <v>0</v>
      </c>
      <c r="AI255" s="981">
        <f t="shared" si="73"/>
        <v>0</v>
      </c>
      <c r="AJ255" s="981">
        <f t="shared" si="73"/>
        <v>0</v>
      </c>
      <c r="AK255" s="981">
        <f t="shared" si="73"/>
        <v>0</v>
      </c>
      <c r="AL255" s="981">
        <f t="shared" si="73"/>
        <v>0</v>
      </c>
      <c r="AM255" s="932"/>
      <c r="AN255" s="932"/>
      <c r="AO255" s="933"/>
      <c r="AP255" s="933"/>
      <c r="AQ255" s="933"/>
      <c r="AR255" s="933"/>
      <c r="AS255" s="933"/>
      <c r="AT255" s="911">
        <f t="shared" si="68"/>
        <v>0</v>
      </c>
      <c r="AU255" s="863"/>
      <c r="AV255" s="827"/>
      <c r="AW255" s="827"/>
    </row>
    <row r="256" spans="1:50" x14ac:dyDescent="0.25">
      <c r="A256" s="982" t="s">
        <v>6</v>
      </c>
      <c r="B256" s="752" t="s">
        <v>639</v>
      </c>
      <c r="C256" s="913"/>
      <c r="D256" s="945"/>
      <c r="E256" s="924"/>
      <c r="F256" s="806"/>
      <c r="G256" s="806"/>
      <c r="H256" s="806"/>
      <c r="I256" s="806"/>
      <c r="J256" s="925"/>
      <c r="K256" s="925"/>
      <c r="L256" s="925"/>
      <c r="M256" s="925"/>
      <c r="N256" s="920"/>
      <c r="O256" s="920"/>
      <c r="P256" s="926"/>
      <c r="Q256" s="926"/>
      <c r="R256" s="925"/>
      <c r="S256" s="920"/>
      <c r="T256" s="926"/>
      <c r="U256" s="926"/>
      <c r="V256" s="920"/>
      <c r="W256" s="920"/>
      <c r="X256" s="921"/>
      <c r="Y256" s="857"/>
      <c r="Z256" s="921"/>
      <c r="AA256" s="858"/>
      <c r="AB256" s="921"/>
      <c r="AC256" s="858"/>
      <c r="AD256" s="921"/>
      <c r="AE256" s="858"/>
      <c r="AF256" s="926"/>
      <c r="AG256" s="983">
        <f>SUM(AG257:AG266)</f>
        <v>1300</v>
      </c>
      <c r="AH256" s="984">
        <f t="shared" ref="AH256:AL256" si="74">SUM(AH257:AH266)</f>
        <v>0</v>
      </c>
      <c r="AI256" s="984">
        <f t="shared" si="74"/>
        <v>0</v>
      </c>
      <c r="AJ256" s="984">
        <f t="shared" si="74"/>
        <v>0</v>
      </c>
      <c r="AK256" s="984">
        <f t="shared" si="74"/>
        <v>0</v>
      </c>
      <c r="AL256" s="984">
        <f t="shared" si="74"/>
        <v>0</v>
      </c>
      <c r="AM256" s="932"/>
      <c r="AN256" s="932"/>
      <c r="AO256" s="933"/>
      <c r="AP256" s="933"/>
      <c r="AQ256" s="933"/>
      <c r="AR256" s="933"/>
      <c r="AS256" s="933"/>
      <c r="AT256" s="911">
        <f t="shared" si="68"/>
        <v>0</v>
      </c>
      <c r="AU256" s="863"/>
      <c r="AV256" s="827"/>
      <c r="AW256" s="827"/>
    </row>
    <row r="257" spans="1:49" x14ac:dyDescent="0.25">
      <c r="A257" s="531">
        <v>1</v>
      </c>
      <c r="B257" s="985" t="s">
        <v>640</v>
      </c>
      <c r="C257" s="913"/>
      <c r="D257" s="945"/>
      <c r="E257" s="924"/>
      <c r="F257" s="806"/>
      <c r="G257" s="806"/>
      <c r="H257" s="806"/>
      <c r="I257" s="806"/>
      <c r="J257" s="925"/>
      <c r="K257" s="925"/>
      <c r="L257" s="925"/>
      <c r="M257" s="925"/>
      <c r="N257" s="920"/>
      <c r="O257" s="920"/>
      <c r="P257" s="926"/>
      <c r="Q257" s="926"/>
      <c r="R257" s="925"/>
      <c r="S257" s="920"/>
      <c r="T257" s="926"/>
      <c r="U257" s="926"/>
      <c r="V257" s="920"/>
      <c r="W257" s="920"/>
      <c r="X257" s="921"/>
      <c r="Y257" s="857"/>
      <c r="Z257" s="921"/>
      <c r="AA257" s="858"/>
      <c r="AB257" s="921"/>
      <c r="AC257" s="858"/>
      <c r="AD257" s="921"/>
      <c r="AE257" s="858"/>
      <c r="AF257" s="926"/>
      <c r="AG257" s="721">
        <v>43.112000000000002</v>
      </c>
      <c r="AH257" s="986"/>
      <c r="AI257" s="986"/>
      <c r="AJ257" s="932"/>
      <c r="AK257" s="932"/>
      <c r="AL257" s="925">
        <f>'KH vốn gộp'!H83</f>
        <v>0</v>
      </c>
      <c r="AM257" s="932"/>
      <c r="AN257" s="932"/>
      <c r="AO257" s="933"/>
      <c r="AP257" s="933"/>
      <c r="AQ257" s="933"/>
      <c r="AR257" s="933"/>
      <c r="AS257" s="933"/>
      <c r="AT257" s="914">
        <f t="shared" si="68"/>
        <v>0</v>
      </c>
      <c r="AU257" s="863"/>
      <c r="AV257" s="827"/>
      <c r="AW257" s="827"/>
    </row>
    <row r="258" spans="1:49" x14ac:dyDescent="0.25">
      <c r="A258" s="531">
        <v>2</v>
      </c>
      <c r="B258" s="985" t="s">
        <v>117</v>
      </c>
      <c r="C258" s="913"/>
      <c r="D258" s="945"/>
      <c r="E258" s="924"/>
      <c r="F258" s="806"/>
      <c r="G258" s="806"/>
      <c r="H258" s="806"/>
      <c r="I258" s="806"/>
      <c r="J258" s="925"/>
      <c r="K258" s="925"/>
      <c r="L258" s="925"/>
      <c r="M258" s="925"/>
      <c r="N258" s="920"/>
      <c r="O258" s="920"/>
      <c r="P258" s="926"/>
      <c r="Q258" s="926"/>
      <c r="R258" s="925"/>
      <c r="S258" s="920"/>
      <c r="T258" s="926"/>
      <c r="U258" s="926"/>
      <c r="V258" s="920"/>
      <c r="W258" s="920"/>
      <c r="X258" s="921"/>
      <c r="Y258" s="857"/>
      <c r="Z258" s="921"/>
      <c r="AA258" s="858"/>
      <c r="AB258" s="921"/>
      <c r="AC258" s="858"/>
      <c r="AD258" s="921"/>
      <c r="AE258" s="858"/>
      <c r="AF258" s="926"/>
      <c r="AG258" s="721">
        <v>80.058999999999997</v>
      </c>
      <c r="AH258" s="986"/>
      <c r="AI258" s="986"/>
      <c r="AJ258" s="932"/>
      <c r="AK258" s="932"/>
      <c r="AL258" s="925">
        <f>'KH vốn gộp'!H84</f>
        <v>0</v>
      </c>
      <c r="AM258" s="932"/>
      <c r="AN258" s="932"/>
      <c r="AO258" s="933"/>
      <c r="AP258" s="933"/>
      <c r="AQ258" s="933"/>
      <c r="AR258" s="933"/>
      <c r="AS258" s="933"/>
      <c r="AT258" s="914">
        <f t="shared" si="68"/>
        <v>0</v>
      </c>
      <c r="AU258" s="863"/>
      <c r="AV258" s="827"/>
      <c r="AW258" s="827"/>
    </row>
    <row r="259" spans="1:49" x14ac:dyDescent="0.25">
      <c r="A259" s="531">
        <v>3</v>
      </c>
      <c r="B259" s="985" t="s">
        <v>119</v>
      </c>
      <c r="C259" s="913"/>
      <c r="D259" s="945"/>
      <c r="E259" s="924"/>
      <c r="F259" s="806"/>
      <c r="G259" s="806"/>
      <c r="H259" s="806"/>
      <c r="I259" s="806"/>
      <c r="J259" s="925"/>
      <c r="K259" s="925"/>
      <c r="L259" s="925"/>
      <c r="M259" s="925"/>
      <c r="N259" s="920"/>
      <c r="O259" s="920"/>
      <c r="P259" s="926"/>
      <c r="Q259" s="926"/>
      <c r="R259" s="925"/>
      <c r="S259" s="920"/>
      <c r="T259" s="926"/>
      <c r="U259" s="926"/>
      <c r="V259" s="920"/>
      <c r="W259" s="920"/>
      <c r="X259" s="921"/>
      <c r="Y259" s="857"/>
      <c r="Z259" s="921"/>
      <c r="AA259" s="858"/>
      <c r="AB259" s="921"/>
      <c r="AC259" s="858"/>
      <c r="AD259" s="921"/>
      <c r="AE259" s="858"/>
      <c r="AF259" s="926"/>
      <c r="AG259" s="721">
        <v>75.472999999999999</v>
      </c>
      <c r="AH259" s="986"/>
      <c r="AI259" s="986"/>
      <c r="AJ259" s="932"/>
      <c r="AK259" s="932"/>
      <c r="AL259" s="925">
        <f>'KH vốn gộp'!H85</f>
        <v>0</v>
      </c>
      <c r="AM259" s="932"/>
      <c r="AN259" s="932"/>
      <c r="AO259" s="933"/>
      <c r="AP259" s="933"/>
      <c r="AQ259" s="933"/>
      <c r="AR259" s="933"/>
      <c r="AS259" s="933"/>
      <c r="AT259" s="914">
        <f t="shared" si="68"/>
        <v>0</v>
      </c>
      <c r="AU259" s="863"/>
      <c r="AV259" s="827"/>
      <c r="AW259" s="827"/>
    </row>
    <row r="260" spans="1:49" x14ac:dyDescent="0.25">
      <c r="A260" s="531">
        <v>4</v>
      </c>
      <c r="B260" s="985" t="s">
        <v>344</v>
      </c>
      <c r="C260" s="913"/>
      <c r="D260" s="945"/>
      <c r="E260" s="924"/>
      <c r="F260" s="806"/>
      <c r="G260" s="806"/>
      <c r="H260" s="806"/>
      <c r="I260" s="806"/>
      <c r="J260" s="925"/>
      <c r="K260" s="925"/>
      <c r="L260" s="925"/>
      <c r="M260" s="925"/>
      <c r="N260" s="920"/>
      <c r="O260" s="920"/>
      <c r="P260" s="926"/>
      <c r="Q260" s="926"/>
      <c r="R260" s="925"/>
      <c r="S260" s="920"/>
      <c r="T260" s="926"/>
      <c r="U260" s="926"/>
      <c r="V260" s="920"/>
      <c r="W260" s="920"/>
      <c r="X260" s="921"/>
      <c r="Y260" s="857"/>
      <c r="Z260" s="921"/>
      <c r="AA260" s="858"/>
      <c r="AB260" s="921"/>
      <c r="AC260" s="858"/>
      <c r="AD260" s="921"/>
      <c r="AE260" s="858"/>
      <c r="AF260" s="926"/>
      <c r="AG260" s="721">
        <v>115.667</v>
      </c>
      <c r="AH260" s="986"/>
      <c r="AI260" s="986"/>
      <c r="AJ260" s="932"/>
      <c r="AK260" s="932"/>
      <c r="AL260" s="925">
        <f>'KH vốn gộp'!H86</f>
        <v>0</v>
      </c>
      <c r="AM260" s="932"/>
      <c r="AN260" s="932"/>
      <c r="AO260" s="933"/>
      <c r="AP260" s="933"/>
      <c r="AQ260" s="933"/>
      <c r="AR260" s="933"/>
      <c r="AS260" s="933"/>
      <c r="AT260" s="914">
        <f t="shared" si="68"/>
        <v>0</v>
      </c>
      <c r="AU260" s="863"/>
      <c r="AV260" s="827"/>
      <c r="AW260" s="827"/>
    </row>
    <row r="261" spans="1:49" x14ac:dyDescent="0.25">
      <c r="A261" s="531">
        <v>5</v>
      </c>
      <c r="B261" s="753" t="s">
        <v>353</v>
      </c>
      <c r="C261" s="913"/>
      <c r="D261" s="945"/>
      <c r="E261" s="924"/>
      <c r="F261" s="806"/>
      <c r="G261" s="806"/>
      <c r="H261" s="806"/>
      <c r="I261" s="806"/>
      <c r="J261" s="925"/>
      <c r="K261" s="925"/>
      <c r="L261" s="925"/>
      <c r="M261" s="925"/>
      <c r="N261" s="920"/>
      <c r="O261" s="920"/>
      <c r="P261" s="926"/>
      <c r="Q261" s="926"/>
      <c r="R261" s="925"/>
      <c r="S261" s="920"/>
      <c r="T261" s="926"/>
      <c r="U261" s="926"/>
      <c r="V261" s="920"/>
      <c r="W261" s="920"/>
      <c r="X261" s="921"/>
      <c r="Y261" s="857"/>
      <c r="Z261" s="921"/>
      <c r="AA261" s="858"/>
      <c r="AB261" s="921"/>
      <c r="AC261" s="858"/>
      <c r="AD261" s="921"/>
      <c r="AE261" s="858"/>
      <c r="AF261" s="926"/>
      <c r="AG261" s="721">
        <v>141.55000000000001</v>
      </c>
      <c r="AH261" s="986"/>
      <c r="AI261" s="986"/>
      <c r="AJ261" s="932"/>
      <c r="AK261" s="932"/>
      <c r="AL261" s="925">
        <f>'KH vốn gộp'!H87</f>
        <v>0</v>
      </c>
      <c r="AM261" s="932"/>
      <c r="AN261" s="932"/>
      <c r="AO261" s="933"/>
      <c r="AP261" s="933"/>
      <c r="AQ261" s="933"/>
      <c r="AR261" s="933"/>
      <c r="AS261" s="933"/>
      <c r="AT261" s="914">
        <f t="shared" si="68"/>
        <v>0</v>
      </c>
      <c r="AU261" s="863"/>
      <c r="AV261" s="827"/>
      <c r="AW261" s="827"/>
    </row>
    <row r="262" spans="1:49" x14ac:dyDescent="0.25">
      <c r="A262" s="531">
        <v>6</v>
      </c>
      <c r="B262" s="753" t="s">
        <v>350</v>
      </c>
      <c r="C262" s="913"/>
      <c r="D262" s="945"/>
      <c r="E262" s="924"/>
      <c r="F262" s="806"/>
      <c r="G262" s="806"/>
      <c r="H262" s="806"/>
      <c r="I262" s="806"/>
      <c r="J262" s="925"/>
      <c r="K262" s="925"/>
      <c r="L262" s="925"/>
      <c r="M262" s="925"/>
      <c r="N262" s="920"/>
      <c r="O262" s="920"/>
      <c r="P262" s="926"/>
      <c r="Q262" s="926"/>
      <c r="R262" s="925"/>
      <c r="S262" s="920"/>
      <c r="T262" s="926"/>
      <c r="U262" s="926"/>
      <c r="V262" s="920"/>
      <c r="W262" s="920"/>
      <c r="X262" s="921"/>
      <c r="Y262" s="857"/>
      <c r="Z262" s="921"/>
      <c r="AA262" s="858"/>
      <c r="AB262" s="921"/>
      <c r="AC262" s="858"/>
      <c r="AD262" s="921"/>
      <c r="AE262" s="858"/>
      <c r="AF262" s="926"/>
      <c r="AG262" s="721">
        <v>172.93299999999999</v>
      </c>
      <c r="AH262" s="986"/>
      <c r="AI262" s="986"/>
      <c r="AJ262" s="932"/>
      <c r="AK262" s="932"/>
      <c r="AL262" s="925">
        <f>'KH vốn gộp'!H88</f>
        <v>0</v>
      </c>
      <c r="AM262" s="932"/>
      <c r="AN262" s="932"/>
      <c r="AO262" s="933"/>
      <c r="AP262" s="933"/>
      <c r="AQ262" s="933"/>
      <c r="AR262" s="933"/>
      <c r="AS262" s="933"/>
      <c r="AT262" s="914">
        <f t="shared" si="68"/>
        <v>0</v>
      </c>
      <c r="AU262" s="863"/>
      <c r="AV262" s="827"/>
      <c r="AW262" s="827"/>
    </row>
    <row r="263" spans="1:49" x14ac:dyDescent="0.25">
      <c r="A263" s="531">
        <v>7</v>
      </c>
      <c r="B263" s="985" t="s">
        <v>105</v>
      </c>
      <c r="C263" s="913"/>
      <c r="D263" s="945"/>
      <c r="E263" s="924"/>
      <c r="F263" s="806"/>
      <c r="G263" s="806"/>
      <c r="H263" s="806"/>
      <c r="I263" s="806"/>
      <c r="J263" s="925"/>
      <c r="K263" s="925"/>
      <c r="L263" s="925"/>
      <c r="M263" s="925"/>
      <c r="N263" s="920"/>
      <c r="O263" s="920"/>
      <c r="P263" s="926"/>
      <c r="Q263" s="926"/>
      <c r="R263" s="925"/>
      <c r="S263" s="920"/>
      <c r="T263" s="926"/>
      <c r="U263" s="926"/>
      <c r="V263" s="920"/>
      <c r="W263" s="920"/>
      <c r="X263" s="921"/>
      <c r="Y263" s="857"/>
      <c r="Z263" s="921"/>
      <c r="AA263" s="858"/>
      <c r="AB263" s="921"/>
      <c r="AC263" s="858"/>
      <c r="AD263" s="921"/>
      <c r="AE263" s="858"/>
      <c r="AF263" s="926"/>
      <c r="AG263" s="721">
        <v>232.79499999999999</v>
      </c>
      <c r="AH263" s="986"/>
      <c r="AI263" s="986"/>
      <c r="AJ263" s="932"/>
      <c r="AK263" s="932"/>
      <c r="AL263" s="925">
        <f>'KH vốn gộp'!H89</f>
        <v>0</v>
      </c>
      <c r="AM263" s="932"/>
      <c r="AN263" s="932"/>
      <c r="AO263" s="933"/>
      <c r="AP263" s="933"/>
      <c r="AQ263" s="933"/>
      <c r="AR263" s="933"/>
      <c r="AS263" s="933"/>
      <c r="AT263" s="914">
        <f t="shared" si="68"/>
        <v>0</v>
      </c>
      <c r="AU263" s="863"/>
      <c r="AV263" s="827"/>
      <c r="AW263" s="827"/>
    </row>
    <row r="264" spans="1:49" x14ac:dyDescent="0.25">
      <c r="A264" s="531">
        <v>8</v>
      </c>
      <c r="B264" s="985" t="s">
        <v>302</v>
      </c>
      <c r="C264" s="913"/>
      <c r="D264" s="945"/>
      <c r="E264" s="924"/>
      <c r="F264" s="806"/>
      <c r="G264" s="806"/>
      <c r="H264" s="806"/>
      <c r="I264" s="806"/>
      <c r="J264" s="925"/>
      <c r="K264" s="925"/>
      <c r="L264" s="925"/>
      <c r="M264" s="925"/>
      <c r="N264" s="920"/>
      <c r="O264" s="920"/>
      <c r="P264" s="926"/>
      <c r="Q264" s="926"/>
      <c r="R264" s="925"/>
      <c r="S264" s="920"/>
      <c r="T264" s="926"/>
      <c r="U264" s="926"/>
      <c r="V264" s="920"/>
      <c r="W264" s="920"/>
      <c r="X264" s="921"/>
      <c r="Y264" s="857"/>
      <c r="Z264" s="921"/>
      <c r="AA264" s="858"/>
      <c r="AB264" s="921"/>
      <c r="AC264" s="858"/>
      <c r="AD264" s="921"/>
      <c r="AE264" s="858"/>
      <c r="AF264" s="926"/>
      <c r="AG264" s="721">
        <v>137.798</v>
      </c>
      <c r="AH264" s="986"/>
      <c r="AI264" s="986"/>
      <c r="AJ264" s="932"/>
      <c r="AK264" s="932"/>
      <c r="AL264" s="925">
        <f>'KH vốn gộp'!H90</f>
        <v>0</v>
      </c>
      <c r="AM264" s="932"/>
      <c r="AN264" s="932"/>
      <c r="AO264" s="933"/>
      <c r="AP264" s="933"/>
      <c r="AQ264" s="933"/>
      <c r="AR264" s="933"/>
      <c r="AS264" s="933"/>
      <c r="AT264" s="914">
        <f t="shared" si="68"/>
        <v>0</v>
      </c>
      <c r="AU264" s="863"/>
      <c r="AV264" s="827"/>
      <c r="AW264" s="827"/>
    </row>
    <row r="265" spans="1:49" x14ac:dyDescent="0.25">
      <c r="A265" s="531">
        <v>9</v>
      </c>
      <c r="B265" s="985" t="s">
        <v>642</v>
      </c>
      <c r="C265" s="913"/>
      <c r="D265" s="945"/>
      <c r="E265" s="924"/>
      <c r="F265" s="806"/>
      <c r="G265" s="806"/>
      <c r="H265" s="806"/>
      <c r="I265" s="806"/>
      <c r="J265" s="925"/>
      <c r="K265" s="925"/>
      <c r="L265" s="925"/>
      <c r="M265" s="925"/>
      <c r="N265" s="920"/>
      <c r="O265" s="920"/>
      <c r="P265" s="926"/>
      <c r="Q265" s="926"/>
      <c r="R265" s="925"/>
      <c r="S265" s="920"/>
      <c r="T265" s="926"/>
      <c r="U265" s="926"/>
      <c r="V265" s="920"/>
      <c r="W265" s="920"/>
      <c r="X265" s="921"/>
      <c r="Y265" s="857"/>
      <c r="Z265" s="921"/>
      <c r="AA265" s="858"/>
      <c r="AB265" s="921"/>
      <c r="AC265" s="858"/>
      <c r="AD265" s="921"/>
      <c r="AE265" s="858"/>
      <c r="AF265" s="926"/>
      <c r="AG265" s="721">
        <v>127.958</v>
      </c>
      <c r="AH265" s="986"/>
      <c r="AI265" s="986"/>
      <c r="AJ265" s="932"/>
      <c r="AK265" s="932"/>
      <c r="AL265" s="925">
        <f>'KH vốn gộp'!H91</f>
        <v>0</v>
      </c>
      <c r="AM265" s="932"/>
      <c r="AN265" s="932"/>
      <c r="AO265" s="933"/>
      <c r="AP265" s="933"/>
      <c r="AQ265" s="933"/>
      <c r="AR265" s="933"/>
      <c r="AS265" s="933"/>
      <c r="AT265" s="914">
        <f t="shared" si="68"/>
        <v>0</v>
      </c>
      <c r="AU265" s="863"/>
      <c r="AV265" s="827"/>
      <c r="AW265" s="827"/>
    </row>
    <row r="266" spans="1:49" x14ac:dyDescent="0.25">
      <c r="A266" s="531">
        <v>10</v>
      </c>
      <c r="B266" s="985" t="s">
        <v>337</v>
      </c>
      <c r="C266" s="913"/>
      <c r="D266" s="945"/>
      <c r="E266" s="924"/>
      <c r="F266" s="806"/>
      <c r="G266" s="806"/>
      <c r="H266" s="806"/>
      <c r="I266" s="806"/>
      <c r="J266" s="925"/>
      <c r="K266" s="925"/>
      <c r="L266" s="925"/>
      <c r="M266" s="925"/>
      <c r="N266" s="920"/>
      <c r="O266" s="920"/>
      <c r="P266" s="926"/>
      <c r="Q266" s="926"/>
      <c r="R266" s="925"/>
      <c r="S266" s="920"/>
      <c r="T266" s="926"/>
      <c r="U266" s="926"/>
      <c r="V266" s="920"/>
      <c r="W266" s="920"/>
      <c r="X266" s="921"/>
      <c r="Y266" s="857"/>
      <c r="Z266" s="921"/>
      <c r="AA266" s="858"/>
      <c r="AB266" s="921"/>
      <c r="AC266" s="858"/>
      <c r="AD266" s="921"/>
      <c r="AE266" s="858"/>
      <c r="AF266" s="926"/>
      <c r="AG266" s="721">
        <v>172.655</v>
      </c>
      <c r="AH266" s="986"/>
      <c r="AI266" s="986"/>
      <c r="AJ266" s="932"/>
      <c r="AK266" s="932"/>
      <c r="AL266" s="925">
        <f>'KH vốn gộp'!H92</f>
        <v>0</v>
      </c>
      <c r="AM266" s="932"/>
      <c r="AN266" s="932"/>
      <c r="AO266" s="933"/>
      <c r="AP266" s="933"/>
      <c r="AQ266" s="933"/>
      <c r="AR266" s="933"/>
      <c r="AS266" s="933"/>
      <c r="AT266" s="914">
        <f t="shared" si="68"/>
        <v>0</v>
      </c>
      <c r="AU266" s="863"/>
      <c r="AV266" s="827"/>
      <c r="AW266" s="827"/>
    </row>
    <row r="267" spans="1:49" x14ac:dyDescent="0.25">
      <c r="A267" s="1137" t="s">
        <v>108</v>
      </c>
      <c r="B267" s="1100" t="s">
        <v>810</v>
      </c>
      <c r="C267" s="976"/>
      <c r="D267" s="943"/>
      <c r="E267" s="943"/>
      <c r="F267" s="16"/>
      <c r="G267" s="16"/>
      <c r="H267" s="16"/>
      <c r="I267" s="16"/>
      <c r="J267" s="904"/>
      <c r="K267" s="904"/>
      <c r="L267" s="904"/>
      <c r="M267" s="904"/>
      <c r="N267" s="904"/>
      <c r="O267" s="904"/>
      <c r="P267" s="904"/>
      <c r="Q267" s="904"/>
      <c r="R267" s="904"/>
      <c r="S267" s="904"/>
      <c r="T267" s="904"/>
      <c r="U267" s="904"/>
      <c r="V267" s="904"/>
      <c r="W267" s="904"/>
      <c r="X267" s="977"/>
      <c r="Y267" s="977"/>
      <c r="Z267" s="977"/>
      <c r="AA267" s="977"/>
      <c r="AB267" s="977"/>
      <c r="AC267" s="977"/>
      <c r="AD267" s="977"/>
      <c r="AE267" s="977"/>
      <c r="AF267" s="904"/>
      <c r="AG267" s="978">
        <f>+AG268</f>
        <v>1300</v>
      </c>
      <c r="AH267" s="978">
        <f t="shared" ref="AH267:AS267" si="75">+AH268</f>
        <v>0</v>
      </c>
      <c r="AI267" s="978">
        <f t="shared" si="75"/>
        <v>0</v>
      </c>
      <c r="AJ267" s="978">
        <f t="shared" si="75"/>
        <v>0</v>
      </c>
      <c r="AK267" s="978">
        <f t="shared" si="75"/>
        <v>0</v>
      </c>
      <c r="AL267" s="978">
        <f t="shared" si="75"/>
        <v>0</v>
      </c>
      <c r="AM267" s="978">
        <f t="shared" si="75"/>
        <v>0</v>
      </c>
      <c r="AN267" s="978">
        <f t="shared" si="75"/>
        <v>0</v>
      </c>
      <c r="AO267" s="978">
        <f t="shared" si="75"/>
        <v>0</v>
      </c>
      <c r="AP267" s="978">
        <f t="shared" si="75"/>
        <v>0</v>
      </c>
      <c r="AQ267" s="978">
        <f t="shared" si="75"/>
        <v>0</v>
      </c>
      <c r="AR267" s="978">
        <f t="shared" si="75"/>
        <v>0</v>
      </c>
      <c r="AS267" s="978">
        <f t="shared" si="75"/>
        <v>0</v>
      </c>
      <c r="AT267" s="896">
        <f t="shared" si="68"/>
        <v>0</v>
      </c>
      <c r="AU267" s="904"/>
    </row>
    <row r="268" spans="1:49" ht="33" x14ac:dyDescent="0.25">
      <c r="A268" s="1130">
        <v>1</v>
      </c>
      <c r="B268" s="1138" t="s">
        <v>811</v>
      </c>
      <c r="C268" s="976"/>
      <c r="D268" s="943"/>
      <c r="E268" s="943"/>
      <c r="F268" s="16"/>
      <c r="G268" s="16"/>
      <c r="H268" s="16"/>
      <c r="I268" s="16"/>
      <c r="J268" s="904"/>
      <c r="K268" s="904"/>
      <c r="L268" s="904"/>
      <c r="M268" s="904"/>
      <c r="N268" s="904"/>
      <c r="O268" s="904"/>
      <c r="P268" s="904"/>
      <c r="Q268" s="904"/>
      <c r="R268" s="904"/>
      <c r="S268" s="904"/>
      <c r="T268" s="904"/>
      <c r="U268" s="904"/>
      <c r="V268" s="904"/>
      <c r="W268" s="904"/>
      <c r="X268" s="977"/>
      <c r="Y268" s="977"/>
      <c r="Z268" s="977"/>
      <c r="AA268" s="977"/>
      <c r="AB268" s="977"/>
      <c r="AC268" s="977"/>
      <c r="AD268" s="977"/>
      <c r="AE268" s="977"/>
      <c r="AF268" s="904"/>
      <c r="AG268" s="979">
        <v>1300</v>
      </c>
      <c r="AH268" s="979"/>
      <c r="AI268" s="979"/>
      <c r="AJ268" s="979"/>
      <c r="AK268" s="979"/>
      <c r="AL268" s="978">
        <f>+TNMT!F13</f>
        <v>0</v>
      </c>
      <c r="AM268" s="979"/>
      <c r="AN268" s="979"/>
      <c r="AO268" s="979"/>
      <c r="AP268" s="979"/>
      <c r="AQ268" s="979"/>
      <c r="AR268" s="979"/>
      <c r="AS268" s="979"/>
      <c r="AT268" s="896">
        <f t="shared" si="68"/>
        <v>0</v>
      </c>
      <c r="AU268" s="904"/>
    </row>
  </sheetData>
  <mergeCells count="35">
    <mergeCell ref="AU6:AU8"/>
    <mergeCell ref="X7:Y7"/>
    <mergeCell ref="Z7:AA7"/>
    <mergeCell ref="AB7:AC7"/>
    <mergeCell ref="AD7:AE7"/>
    <mergeCell ref="AJ7:AJ8"/>
    <mergeCell ref="AK7:AK8"/>
    <mergeCell ref="AL7:AL8"/>
    <mergeCell ref="X6:AE6"/>
    <mergeCell ref="AF6:AG8"/>
    <mergeCell ref="AH6:AH8"/>
    <mergeCell ref="AI6:AI7"/>
    <mergeCell ref="AJ6:AL6"/>
    <mergeCell ref="AM6:AN7"/>
    <mergeCell ref="I6:K6"/>
    <mergeCell ref="L6:O6"/>
    <mergeCell ref="P6:S6"/>
    <mergeCell ref="AO6:AS7"/>
    <mergeCell ref="AT6:AT8"/>
    <mergeCell ref="T6:W6"/>
    <mergeCell ref="N8:O8"/>
    <mergeCell ref="R8:S8"/>
    <mergeCell ref="V8:W8"/>
    <mergeCell ref="A1:B1"/>
    <mergeCell ref="A2:AU2"/>
    <mergeCell ref="A3:AU3"/>
    <mergeCell ref="A4:AU4"/>
    <mergeCell ref="A5:AU5"/>
    <mergeCell ref="G6:G8"/>
    <mergeCell ref="H6:H8"/>
    <mergeCell ref="A6:A8"/>
    <mergeCell ref="B6:B8"/>
    <mergeCell ref="C6:C8"/>
    <mergeCell ref="E6:E8"/>
    <mergeCell ref="F6:F8"/>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53"/>
  <sheetViews>
    <sheetView workbookViewId="0">
      <pane xSplit="2" ySplit="7" topLeftCell="C8" activePane="bottomRight" state="frozen"/>
      <selection activeCell="L50" sqref="L50"/>
      <selection pane="topRight" activeCell="L50" sqref="L50"/>
      <selection pane="bottomLeft" activeCell="L50" sqref="L50"/>
      <selection pane="bottomRight" activeCell="I31" sqref="I31"/>
    </sheetView>
  </sheetViews>
  <sheetFormatPr defaultRowHeight="15" x14ac:dyDescent="0.25"/>
  <cols>
    <col min="1" max="1" width="4.5" style="530" customWidth="1"/>
    <col min="2" max="2" width="37.25" style="526" customWidth="1"/>
    <col min="3" max="4" width="10.875" style="526" customWidth="1"/>
    <col min="5" max="5" width="10.375" style="526" customWidth="1"/>
    <col min="6" max="6" width="10.5" style="526" customWidth="1"/>
    <col min="7" max="7" width="10.25" style="526" customWidth="1"/>
    <col min="8" max="10" width="9.125" style="526" customWidth="1"/>
    <col min="11" max="11" width="5.875" style="526" customWidth="1"/>
    <col min="12" max="12" width="10" style="526" customWidth="1"/>
    <col min="13" max="13" width="10.25" style="526" customWidth="1"/>
    <col min="14" max="14" width="8.75" style="526" customWidth="1"/>
    <col min="15" max="15" width="5.875" style="526" customWidth="1"/>
    <col min="16" max="16" width="7.25" style="526" bestFit="1" customWidth="1"/>
    <col min="17" max="17" width="8.625" style="526" customWidth="1"/>
    <col min="18" max="18" width="5.875" style="526" customWidth="1"/>
    <col min="19" max="19" width="9" style="526"/>
    <col min="20" max="22" width="14.25" style="526" bestFit="1" customWidth="1"/>
    <col min="23" max="16384" width="9" style="526"/>
  </cols>
  <sheetData>
    <row r="1" spans="1:30" x14ac:dyDescent="0.25">
      <c r="A1" s="1311" t="s">
        <v>564</v>
      </c>
      <c r="B1" s="1311"/>
      <c r="C1" s="1311"/>
      <c r="D1" s="1311"/>
      <c r="E1" s="1311"/>
      <c r="F1" s="1311"/>
      <c r="G1" s="1311"/>
      <c r="H1" s="1311"/>
      <c r="I1" s="1311"/>
      <c r="J1" s="1311"/>
      <c r="K1" s="1311"/>
      <c r="L1" s="1311"/>
      <c r="M1" s="1311"/>
      <c r="N1" s="1311"/>
      <c r="O1" s="1311"/>
      <c r="P1" s="1311"/>
      <c r="Q1" s="1311"/>
      <c r="R1" s="1311"/>
    </row>
    <row r="2" spans="1:30" x14ac:dyDescent="0.25">
      <c r="M2" s="1315"/>
      <c r="N2" s="1315"/>
      <c r="O2" s="1315"/>
      <c r="P2" s="1315"/>
      <c r="Q2" s="1315"/>
      <c r="R2" s="1315"/>
    </row>
    <row r="3" spans="1:30" ht="15.75" customHeight="1" x14ac:dyDescent="0.25">
      <c r="A3" s="1312" t="s">
        <v>531</v>
      </c>
      <c r="B3" s="1312" t="s">
        <v>532</v>
      </c>
      <c r="C3" s="1316" t="s">
        <v>563</v>
      </c>
      <c r="D3" s="1317"/>
      <c r="E3" s="1318"/>
      <c r="F3" s="1308" t="s">
        <v>529</v>
      </c>
      <c r="G3" s="1309"/>
      <c r="H3" s="1309"/>
      <c r="I3" s="1309"/>
      <c r="J3" s="1309"/>
      <c r="K3" s="1309"/>
      <c r="L3" s="1309"/>
      <c r="M3" s="1309"/>
      <c r="N3" s="1309"/>
      <c r="O3" s="1310"/>
      <c r="P3" s="1319" t="s">
        <v>533</v>
      </c>
      <c r="Q3" s="1320"/>
      <c r="R3" s="1321"/>
    </row>
    <row r="4" spans="1:30" ht="15.75" customHeight="1" x14ac:dyDescent="0.25">
      <c r="A4" s="1313"/>
      <c r="B4" s="1313"/>
      <c r="C4" s="527"/>
      <c r="D4" s="536"/>
      <c r="E4" s="537"/>
      <c r="F4" s="1306" t="s">
        <v>90</v>
      </c>
      <c r="G4" s="1307" t="s">
        <v>561</v>
      </c>
      <c r="H4" s="1307"/>
      <c r="I4" s="1307"/>
      <c r="J4" s="1307"/>
      <c r="K4" s="1307"/>
      <c r="L4" s="1308" t="s">
        <v>562</v>
      </c>
      <c r="M4" s="1309"/>
      <c r="N4" s="1309"/>
      <c r="O4" s="1310"/>
      <c r="P4" s="1322"/>
      <c r="Q4" s="1323"/>
      <c r="R4" s="1324"/>
    </row>
    <row r="5" spans="1:30" ht="42.75" x14ac:dyDescent="0.25">
      <c r="A5" s="1314"/>
      <c r="B5" s="1314"/>
      <c r="C5" s="523" t="s">
        <v>90</v>
      </c>
      <c r="D5" s="523" t="s">
        <v>598</v>
      </c>
      <c r="E5" s="523" t="s">
        <v>562</v>
      </c>
      <c r="F5" s="1306"/>
      <c r="G5" s="653" t="s">
        <v>90</v>
      </c>
      <c r="H5" s="652" t="s">
        <v>530</v>
      </c>
      <c r="I5" s="652" t="s">
        <v>599</v>
      </c>
      <c r="J5" s="652" t="s">
        <v>657</v>
      </c>
      <c r="K5" s="652"/>
      <c r="L5" s="652" t="s">
        <v>90</v>
      </c>
      <c r="M5" s="652" t="s">
        <v>530</v>
      </c>
      <c r="N5" s="652" t="s">
        <v>599</v>
      </c>
      <c r="O5" s="523"/>
      <c r="P5" s="529" t="s">
        <v>90</v>
      </c>
      <c r="Q5" s="523" t="s">
        <v>561</v>
      </c>
      <c r="R5" s="523" t="s">
        <v>562</v>
      </c>
    </row>
    <row r="6" spans="1:30" x14ac:dyDescent="0.25">
      <c r="A6" s="528"/>
      <c r="B6" s="528"/>
      <c r="C6" s="538">
        <f t="shared" ref="C6:O6" si="0">+C7+C46</f>
        <v>99409.45199999999</v>
      </c>
      <c r="D6" s="538">
        <f t="shared" si="0"/>
        <v>27045.655999999995</v>
      </c>
      <c r="E6" s="1004">
        <f t="shared" si="0"/>
        <v>72363.796000000002</v>
      </c>
      <c r="F6" s="538">
        <f t="shared" si="0"/>
        <v>39951.985000000001</v>
      </c>
      <c r="G6" s="538">
        <f t="shared" si="0"/>
        <v>10651.749</v>
      </c>
      <c r="H6" s="538">
        <f t="shared" si="0"/>
        <v>8491.3230000000003</v>
      </c>
      <c r="I6" s="538">
        <f t="shared" si="0"/>
        <v>2010.894</v>
      </c>
      <c r="J6" s="538">
        <f t="shared" si="0"/>
        <v>149.53200000000001</v>
      </c>
      <c r="K6" s="538">
        <f t="shared" si="0"/>
        <v>0</v>
      </c>
      <c r="L6" s="538">
        <f t="shared" si="0"/>
        <v>29300.235999999997</v>
      </c>
      <c r="M6" s="538">
        <f t="shared" si="0"/>
        <v>25985.680999999997</v>
      </c>
      <c r="N6" s="538">
        <f t="shared" si="0"/>
        <v>3314.5550000000003</v>
      </c>
      <c r="O6" s="538">
        <f t="shared" si="0"/>
        <v>0</v>
      </c>
      <c r="P6" s="544">
        <f t="shared" ref="P6:P53" si="1">+F6/C6*100</f>
        <v>40.189322238694167</v>
      </c>
      <c r="Q6" s="543">
        <f>+H6/D6*100</f>
        <v>31.396254540840136</v>
      </c>
      <c r="R6" s="543">
        <f>+L6/E6*100</f>
        <v>40.490186556824625</v>
      </c>
    </row>
    <row r="7" spans="1:30" x14ac:dyDescent="0.25">
      <c r="A7" s="646" t="s">
        <v>23</v>
      </c>
      <c r="B7" s="646" t="s">
        <v>560</v>
      </c>
      <c r="C7" s="647">
        <f t="shared" ref="C7:O7" si="2">SUM(C8:C45)</f>
        <v>81819.45199999999</v>
      </c>
      <c r="D7" s="647">
        <f t="shared" si="2"/>
        <v>21055.655999999995</v>
      </c>
      <c r="E7" s="648">
        <f t="shared" si="2"/>
        <v>60763.796000000002</v>
      </c>
      <c r="F7" s="648">
        <f t="shared" si="2"/>
        <v>33714.928999999996</v>
      </c>
      <c r="G7" s="648">
        <f t="shared" si="2"/>
        <v>7729.2479999999996</v>
      </c>
      <c r="H7" s="648">
        <f t="shared" si="2"/>
        <v>7729.2479999999996</v>
      </c>
      <c r="I7" s="648">
        <f t="shared" si="2"/>
        <v>0</v>
      </c>
      <c r="J7" s="648">
        <f t="shared" si="2"/>
        <v>0</v>
      </c>
      <c r="K7" s="648">
        <f t="shared" si="2"/>
        <v>0</v>
      </c>
      <c r="L7" s="648">
        <f t="shared" si="2"/>
        <v>25985.680999999997</v>
      </c>
      <c r="M7" s="648">
        <f t="shared" si="2"/>
        <v>25985.680999999997</v>
      </c>
      <c r="N7" s="648">
        <f t="shared" si="2"/>
        <v>0</v>
      </c>
      <c r="O7" s="648">
        <f t="shared" si="2"/>
        <v>0</v>
      </c>
      <c r="P7" s="649">
        <f t="shared" si="1"/>
        <v>41.206495736490631</v>
      </c>
      <c r="Q7" s="650">
        <f>+H7/D7*100</f>
        <v>36.708654434703917</v>
      </c>
      <c r="R7" s="650">
        <f>+L7/E7*100</f>
        <v>42.765071820068641</v>
      </c>
    </row>
    <row r="8" spans="1:30" ht="45" x14ac:dyDescent="0.25">
      <c r="A8" s="531">
        <v>1</v>
      </c>
      <c r="B8" s="524" t="s">
        <v>542</v>
      </c>
      <c r="C8" s="539">
        <f t="shared" ref="C8:C13" si="3">+D8+E8</f>
        <v>2000</v>
      </c>
      <c r="D8" s="540">
        <v>2000</v>
      </c>
      <c r="E8" s="540"/>
      <c r="F8" s="539">
        <f t="shared" ref="F8:F45" si="4">+G8+L8</f>
        <v>980.30399999999997</v>
      </c>
      <c r="G8" s="539">
        <f t="shared" ref="G8:G45" si="5">SUM(H8:K8)</f>
        <v>980.30399999999997</v>
      </c>
      <c r="H8" s="540">
        <v>980.30399999999997</v>
      </c>
      <c r="I8" s="540"/>
      <c r="J8" s="540"/>
      <c r="K8" s="540"/>
      <c r="L8" s="541">
        <f>SUM(M8:O8)</f>
        <v>0</v>
      </c>
      <c r="M8" s="540">
        <v>0</v>
      </c>
      <c r="N8" s="540"/>
      <c r="O8" s="540"/>
      <c r="P8" s="545">
        <f t="shared" si="1"/>
        <v>49.0152</v>
      </c>
      <c r="Q8" s="532">
        <f t="shared" ref="Q8:Q23" si="6">+G8/D8*100</f>
        <v>49.0152</v>
      </c>
      <c r="R8" s="532"/>
      <c r="S8" s="533"/>
      <c r="T8" s="533"/>
      <c r="U8" s="533"/>
      <c r="V8" s="533"/>
      <c r="W8" s="533"/>
      <c r="X8" s="533"/>
      <c r="Y8" s="533"/>
      <c r="Z8" s="533"/>
      <c r="AA8" s="533"/>
      <c r="AB8" s="533"/>
      <c r="AC8" s="533"/>
      <c r="AD8" s="533"/>
    </row>
    <row r="9" spans="1:30" ht="45" x14ac:dyDescent="0.25">
      <c r="A9" s="531">
        <v>2</v>
      </c>
      <c r="B9" s="524" t="s">
        <v>543</v>
      </c>
      <c r="C9" s="539">
        <f t="shared" si="3"/>
        <v>2888</v>
      </c>
      <c r="D9" s="540">
        <v>2888</v>
      </c>
      <c r="E9" s="540"/>
      <c r="F9" s="539">
        <f t="shared" si="4"/>
        <v>1030.6369999999999</v>
      </c>
      <c r="G9" s="539">
        <f t="shared" si="5"/>
        <v>1030.6369999999999</v>
      </c>
      <c r="H9" s="540">
        <v>1030.6369999999999</v>
      </c>
      <c r="I9" s="540"/>
      <c r="J9" s="540"/>
      <c r="K9" s="540"/>
      <c r="L9" s="541">
        <f t="shared" ref="L9:L53" si="7">SUM(M9:O9)</f>
        <v>0</v>
      </c>
      <c r="M9" s="540">
        <v>0</v>
      </c>
      <c r="N9" s="540"/>
      <c r="O9" s="540"/>
      <c r="P9" s="545">
        <f t="shared" si="1"/>
        <v>35.686876731301936</v>
      </c>
      <c r="Q9" s="532">
        <f t="shared" si="6"/>
        <v>35.686876731301936</v>
      </c>
      <c r="R9" s="532"/>
      <c r="S9" s="533"/>
      <c r="T9" s="533"/>
      <c r="U9" s="533"/>
      <c r="V9" s="533"/>
      <c r="W9" s="533"/>
      <c r="X9" s="533"/>
      <c r="Y9" s="533"/>
      <c r="Z9" s="533"/>
      <c r="AA9" s="533"/>
      <c r="AB9" s="533"/>
      <c r="AC9" s="533"/>
      <c r="AD9" s="533"/>
    </row>
    <row r="10" spans="1:30" ht="45" x14ac:dyDescent="0.25">
      <c r="A10" s="531">
        <v>3</v>
      </c>
      <c r="B10" s="524" t="s">
        <v>544</v>
      </c>
      <c r="C10" s="539">
        <f t="shared" si="3"/>
        <v>2997</v>
      </c>
      <c r="D10" s="540">
        <v>2997</v>
      </c>
      <c r="E10" s="540"/>
      <c r="F10" s="539">
        <f t="shared" si="4"/>
        <v>1080.3389999999999</v>
      </c>
      <c r="G10" s="539">
        <f t="shared" si="5"/>
        <v>1080.3389999999999</v>
      </c>
      <c r="H10" s="540">
        <v>1080.3389999999999</v>
      </c>
      <c r="I10" s="540"/>
      <c r="J10" s="540"/>
      <c r="K10" s="540"/>
      <c r="L10" s="541">
        <f t="shared" si="7"/>
        <v>0</v>
      </c>
      <c r="M10" s="540">
        <v>0</v>
      </c>
      <c r="N10" s="540"/>
      <c r="O10" s="540"/>
      <c r="P10" s="545">
        <f t="shared" si="1"/>
        <v>36.047347347347348</v>
      </c>
      <c r="Q10" s="532">
        <f t="shared" si="6"/>
        <v>36.047347347347348</v>
      </c>
      <c r="R10" s="532"/>
      <c r="S10" s="533"/>
      <c r="T10" s="533"/>
      <c r="U10" s="533"/>
      <c r="V10" s="533">
        <v>1000000</v>
      </c>
      <c r="W10" s="533"/>
      <c r="X10" s="533"/>
      <c r="Y10" s="533"/>
      <c r="Z10" s="533"/>
      <c r="AA10" s="533"/>
      <c r="AB10" s="533"/>
      <c r="AC10" s="533"/>
      <c r="AD10" s="533"/>
    </row>
    <row r="11" spans="1:30" ht="45" x14ac:dyDescent="0.25">
      <c r="A11" s="531">
        <v>4</v>
      </c>
      <c r="B11" s="524" t="s">
        <v>545</v>
      </c>
      <c r="C11" s="539">
        <f t="shared" si="3"/>
        <v>2993</v>
      </c>
      <c r="D11" s="540">
        <v>2993</v>
      </c>
      <c r="E11" s="540"/>
      <c r="F11" s="539">
        <f t="shared" si="4"/>
        <v>1089.2639999999999</v>
      </c>
      <c r="G11" s="539">
        <f t="shared" si="5"/>
        <v>1089.2639999999999</v>
      </c>
      <c r="H11" s="540">
        <v>1089.2639999999999</v>
      </c>
      <c r="I11" s="540"/>
      <c r="J11" s="540"/>
      <c r="K11" s="540"/>
      <c r="L11" s="541">
        <f t="shared" si="7"/>
        <v>0</v>
      </c>
      <c r="M11" s="540">
        <v>0</v>
      </c>
      <c r="N11" s="540"/>
      <c r="O11" s="540"/>
      <c r="P11" s="545">
        <f t="shared" si="1"/>
        <v>36.393718676912798</v>
      </c>
      <c r="Q11" s="532">
        <f t="shared" si="6"/>
        <v>36.393718676912798</v>
      </c>
      <c r="R11" s="532"/>
      <c r="S11" s="533"/>
      <c r="T11" s="533"/>
      <c r="U11" s="533"/>
      <c r="V11" s="533"/>
      <c r="W11" s="533"/>
      <c r="X11" s="533"/>
      <c r="Y11" s="533"/>
      <c r="Z11" s="533"/>
      <c r="AA11" s="533"/>
      <c r="AB11" s="533"/>
      <c r="AC11" s="533"/>
      <c r="AD11" s="533"/>
    </row>
    <row r="12" spans="1:30" ht="45" x14ac:dyDescent="0.25">
      <c r="A12" s="531">
        <v>5</v>
      </c>
      <c r="B12" s="524" t="s">
        <v>546</v>
      </c>
      <c r="C12" s="539">
        <f t="shared" si="3"/>
        <v>2122</v>
      </c>
      <c r="D12" s="540">
        <v>2122</v>
      </c>
      <c r="E12" s="540"/>
      <c r="F12" s="539">
        <f t="shared" si="4"/>
        <v>1046.5609999999999</v>
      </c>
      <c r="G12" s="539">
        <f t="shared" si="5"/>
        <v>1046.5609999999999</v>
      </c>
      <c r="H12" s="540">
        <v>1046.5609999999999</v>
      </c>
      <c r="I12" s="540"/>
      <c r="J12" s="540"/>
      <c r="K12" s="540"/>
      <c r="L12" s="541">
        <f t="shared" si="7"/>
        <v>0</v>
      </c>
      <c r="M12" s="540">
        <v>0</v>
      </c>
      <c r="N12" s="540"/>
      <c r="O12" s="540"/>
      <c r="P12" s="545">
        <f t="shared" si="1"/>
        <v>49.31955702167766</v>
      </c>
      <c r="Q12" s="532">
        <f t="shared" si="6"/>
        <v>49.31955702167766</v>
      </c>
      <c r="R12" s="532"/>
      <c r="S12" s="533"/>
      <c r="T12" s="533"/>
      <c r="U12" s="533"/>
      <c r="V12" s="533"/>
      <c r="W12" s="533"/>
      <c r="X12" s="533"/>
      <c r="Y12" s="533"/>
      <c r="Z12" s="533"/>
      <c r="AA12" s="533"/>
      <c r="AB12" s="533"/>
      <c r="AC12" s="533"/>
      <c r="AD12" s="533"/>
    </row>
    <row r="13" spans="1:30" s="15" customFormat="1" ht="45" x14ac:dyDescent="0.25">
      <c r="A13" s="531">
        <v>6</v>
      </c>
      <c r="B13" s="534" t="s">
        <v>547</v>
      </c>
      <c r="C13" s="542">
        <f t="shared" si="3"/>
        <v>2940</v>
      </c>
      <c r="D13" s="540">
        <v>2940</v>
      </c>
      <c r="E13" s="540"/>
      <c r="F13" s="539">
        <f t="shared" si="4"/>
        <v>1249.066</v>
      </c>
      <c r="G13" s="539">
        <f t="shared" si="5"/>
        <v>1249.066</v>
      </c>
      <c r="H13" s="540">
        <v>1249.066</v>
      </c>
      <c r="I13" s="540"/>
      <c r="J13" s="540"/>
      <c r="K13" s="540"/>
      <c r="L13" s="541">
        <f t="shared" si="7"/>
        <v>0</v>
      </c>
      <c r="M13" s="540">
        <v>0</v>
      </c>
      <c r="N13" s="540"/>
      <c r="O13" s="540"/>
      <c r="P13" s="545">
        <f t="shared" si="1"/>
        <v>42.485238095238095</v>
      </c>
      <c r="Q13" s="532">
        <f t="shared" si="6"/>
        <v>42.485238095238095</v>
      </c>
      <c r="R13" s="532"/>
      <c r="S13" s="535"/>
      <c r="T13" s="535"/>
      <c r="U13" s="535"/>
      <c r="V13" s="535"/>
      <c r="W13" s="535"/>
      <c r="X13" s="535"/>
      <c r="Y13" s="535"/>
      <c r="Z13" s="535"/>
      <c r="AA13" s="535"/>
      <c r="AB13" s="535"/>
      <c r="AC13" s="535"/>
      <c r="AD13" s="535"/>
    </row>
    <row r="14" spans="1:30" s="15" customFormat="1" ht="45" x14ac:dyDescent="0.25">
      <c r="A14" s="531">
        <v>7</v>
      </c>
      <c r="B14" s="534" t="s">
        <v>548</v>
      </c>
      <c r="C14" s="542">
        <f>+D14+E14</f>
        <v>2970</v>
      </c>
      <c r="D14" s="540">
        <v>2970</v>
      </c>
      <c r="E14" s="540"/>
      <c r="F14" s="539">
        <f t="shared" si="4"/>
        <v>1253.077</v>
      </c>
      <c r="G14" s="539">
        <f t="shared" si="5"/>
        <v>1253.077</v>
      </c>
      <c r="H14" s="540">
        <v>1253.077</v>
      </c>
      <c r="I14" s="540"/>
      <c r="J14" s="540"/>
      <c r="K14" s="540"/>
      <c r="L14" s="541">
        <f t="shared" si="7"/>
        <v>0</v>
      </c>
      <c r="M14" s="540">
        <v>0</v>
      </c>
      <c r="N14" s="540"/>
      <c r="O14" s="540"/>
      <c r="P14" s="545">
        <f t="shared" si="1"/>
        <v>42.191144781144779</v>
      </c>
      <c r="Q14" s="532">
        <f t="shared" si="6"/>
        <v>42.191144781144779</v>
      </c>
      <c r="R14" s="532"/>
      <c r="S14" s="535"/>
      <c r="T14" s="535"/>
      <c r="U14" s="535"/>
      <c r="V14" s="535"/>
      <c r="W14" s="535"/>
      <c r="X14" s="535"/>
      <c r="Y14" s="535"/>
      <c r="Z14" s="535"/>
      <c r="AA14" s="535"/>
      <c r="AB14" s="535"/>
      <c r="AC14" s="535"/>
      <c r="AD14" s="535"/>
    </row>
    <row r="15" spans="1:30" s="15" customFormat="1" x14ac:dyDescent="0.25">
      <c r="A15" s="531">
        <v>8</v>
      </c>
      <c r="B15" s="654" t="s">
        <v>566</v>
      </c>
      <c r="C15" s="542">
        <f t="shared" ref="C15:C23" si="8">+D15+E15</f>
        <v>310</v>
      </c>
      <c r="D15" s="540">
        <v>310</v>
      </c>
      <c r="E15" s="540"/>
      <c r="F15" s="539">
        <f t="shared" si="4"/>
        <v>0</v>
      </c>
      <c r="G15" s="539">
        <f t="shared" si="5"/>
        <v>0</v>
      </c>
      <c r="H15" s="540">
        <v>0</v>
      </c>
      <c r="I15" s="540"/>
      <c r="J15" s="540"/>
      <c r="K15" s="540"/>
      <c r="L15" s="541">
        <f t="shared" si="7"/>
        <v>0</v>
      </c>
      <c r="M15" s="540">
        <v>0</v>
      </c>
      <c r="N15" s="540"/>
      <c r="O15" s="540"/>
      <c r="P15" s="545">
        <f t="shared" si="1"/>
        <v>0</v>
      </c>
      <c r="Q15" s="532">
        <f t="shared" si="6"/>
        <v>0</v>
      </c>
      <c r="R15" s="532"/>
      <c r="S15" s="535"/>
      <c r="T15" s="535"/>
      <c r="U15" s="535"/>
      <c r="V15" s="535"/>
      <c r="W15" s="535"/>
      <c r="X15" s="535"/>
      <c r="Y15" s="535"/>
      <c r="Z15" s="535"/>
      <c r="AA15" s="535"/>
      <c r="AB15" s="535"/>
      <c r="AC15" s="535"/>
      <c r="AD15" s="535"/>
    </row>
    <row r="16" spans="1:30" s="15" customFormat="1" ht="30" x14ac:dyDescent="0.25">
      <c r="A16" s="531">
        <v>9</v>
      </c>
      <c r="B16" s="654" t="s">
        <v>567</v>
      </c>
      <c r="C16" s="542">
        <f t="shared" si="8"/>
        <v>430.07</v>
      </c>
      <c r="D16" s="540">
        <v>430.07</v>
      </c>
      <c r="E16" s="540"/>
      <c r="F16" s="539">
        <f t="shared" si="4"/>
        <v>0</v>
      </c>
      <c r="G16" s="539">
        <f t="shared" si="5"/>
        <v>0</v>
      </c>
      <c r="H16" s="540">
        <v>0</v>
      </c>
      <c r="I16" s="540"/>
      <c r="J16" s="540"/>
      <c r="K16" s="540"/>
      <c r="L16" s="541">
        <f t="shared" si="7"/>
        <v>0</v>
      </c>
      <c r="M16" s="540">
        <v>0</v>
      </c>
      <c r="N16" s="540"/>
      <c r="O16" s="540"/>
      <c r="P16" s="545">
        <f t="shared" si="1"/>
        <v>0</v>
      </c>
      <c r="Q16" s="532">
        <f t="shared" si="6"/>
        <v>0</v>
      </c>
      <c r="R16" s="532"/>
      <c r="S16" s="535"/>
      <c r="T16" s="535"/>
      <c r="U16" s="535"/>
      <c r="V16" s="535"/>
      <c r="W16" s="535"/>
      <c r="X16" s="535"/>
      <c r="Y16" s="535"/>
      <c r="Z16" s="535"/>
      <c r="AA16" s="535"/>
      <c r="AB16" s="535"/>
      <c r="AC16" s="535"/>
      <c r="AD16" s="535"/>
    </row>
    <row r="17" spans="1:30" s="15" customFormat="1" ht="30" x14ac:dyDescent="0.25">
      <c r="A17" s="531">
        <v>10</v>
      </c>
      <c r="B17" s="654" t="s">
        <v>568</v>
      </c>
      <c r="C17" s="542">
        <f t="shared" si="8"/>
        <v>421.62</v>
      </c>
      <c r="D17" s="540">
        <v>421.62</v>
      </c>
      <c r="E17" s="540"/>
      <c r="F17" s="539">
        <f t="shared" si="4"/>
        <v>0</v>
      </c>
      <c r="G17" s="539">
        <f t="shared" si="5"/>
        <v>0</v>
      </c>
      <c r="H17" s="540">
        <v>0</v>
      </c>
      <c r="I17" s="540"/>
      <c r="J17" s="540"/>
      <c r="K17" s="540"/>
      <c r="L17" s="541">
        <f t="shared" si="7"/>
        <v>0</v>
      </c>
      <c r="M17" s="540">
        <v>0</v>
      </c>
      <c r="N17" s="540"/>
      <c r="O17" s="540"/>
      <c r="P17" s="545">
        <f t="shared" si="1"/>
        <v>0</v>
      </c>
      <c r="Q17" s="532">
        <f t="shared" si="6"/>
        <v>0</v>
      </c>
      <c r="R17" s="532"/>
      <c r="S17" s="535"/>
      <c r="T17" s="535"/>
      <c r="U17" s="535"/>
      <c r="V17" s="535"/>
      <c r="W17" s="535"/>
      <c r="X17" s="535"/>
      <c r="Y17" s="535"/>
      <c r="Z17" s="535"/>
      <c r="AA17" s="535"/>
      <c r="AB17" s="535"/>
      <c r="AC17" s="535"/>
      <c r="AD17" s="535"/>
    </row>
    <row r="18" spans="1:30" s="15" customFormat="1" ht="30" x14ac:dyDescent="0.25">
      <c r="A18" s="531">
        <v>11</v>
      </c>
      <c r="B18" s="654" t="s">
        <v>569</v>
      </c>
      <c r="C18" s="542">
        <f t="shared" si="8"/>
        <v>233.63499999999999</v>
      </c>
      <c r="D18" s="540">
        <v>233.63499999999999</v>
      </c>
      <c r="E18" s="540"/>
      <c r="F18" s="539">
        <f t="shared" si="4"/>
        <v>0</v>
      </c>
      <c r="G18" s="539">
        <f t="shared" si="5"/>
        <v>0</v>
      </c>
      <c r="H18" s="540">
        <v>0</v>
      </c>
      <c r="I18" s="540"/>
      <c r="J18" s="540"/>
      <c r="K18" s="540"/>
      <c r="L18" s="541">
        <f t="shared" si="7"/>
        <v>0</v>
      </c>
      <c r="M18" s="540">
        <v>0</v>
      </c>
      <c r="N18" s="540"/>
      <c r="O18" s="540"/>
      <c r="P18" s="545">
        <f t="shared" si="1"/>
        <v>0</v>
      </c>
      <c r="Q18" s="532">
        <f t="shared" si="6"/>
        <v>0</v>
      </c>
      <c r="R18" s="532"/>
      <c r="S18" s="535"/>
      <c r="T18" s="535"/>
      <c r="U18" s="535"/>
      <c r="V18" s="535"/>
      <c r="W18" s="535"/>
      <c r="X18" s="535"/>
      <c r="Y18" s="535"/>
      <c r="Z18" s="535"/>
      <c r="AA18" s="535"/>
      <c r="AB18" s="535"/>
      <c r="AC18" s="535"/>
      <c r="AD18" s="535"/>
    </row>
    <row r="19" spans="1:30" s="15" customFormat="1" ht="30" x14ac:dyDescent="0.25">
      <c r="A19" s="531">
        <v>12</v>
      </c>
      <c r="B19" s="654" t="s">
        <v>570</v>
      </c>
      <c r="C19" s="542">
        <f t="shared" si="8"/>
        <v>113.331</v>
      </c>
      <c r="D19" s="540">
        <v>113.331</v>
      </c>
      <c r="E19" s="540"/>
      <c r="F19" s="539">
        <f t="shared" si="4"/>
        <v>0</v>
      </c>
      <c r="G19" s="539">
        <f t="shared" si="5"/>
        <v>0</v>
      </c>
      <c r="H19" s="540">
        <v>0</v>
      </c>
      <c r="I19" s="540"/>
      <c r="J19" s="540"/>
      <c r="K19" s="540"/>
      <c r="L19" s="541">
        <f t="shared" si="7"/>
        <v>0</v>
      </c>
      <c r="M19" s="540">
        <v>0</v>
      </c>
      <c r="N19" s="540"/>
      <c r="O19" s="540"/>
      <c r="P19" s="545">
        <f t="shared" si="1"/>
        <v>0</v>
      </c>
      <c r="Q19" s="532">
        <f t="shared" si="6"/>
        <v>0</v>
      </c>
      <c r="R19" s="532"/>
      <c r="S19" s="535"/>
      <c r="T19" s="535"/>
      <c r="U19" s="535"/>
      <c r="V19" s="535"/>
      <c r="W19" s="535"/>
      <c r="X19" s="535"/>
      <c r="Y19" s="535"/>
      <c r="Z19" s="535"/>
      <c r="AA19" s="535"/>
      <c r="AB19" s="535"/>
      <c r="AC19" s="535"/>
      <c r="AD19" s="535"/>
    </row>
    <row r="20" spans="1:30" s="15" customFormat="1" ht="30" x14ac:dyDescent="0.25">
      <c r="A20" s="531">
        <v>13</v>
      </c>
      <c r="B20" s="654" t="s">
        <v>571</v>
      </c>
      <c r="C20" s="542">
        <f t="shared" si="8"/>
        <v>500</v>
      </c>
      <c r="D20" s="540">
        <v>500</v>
      </c>
      <c r="E20" s="540"/>
      <c r="F20" s="539">
        <f t="shared" si="4"/>
        <v>0</v>
      </c>
      <c r="G20" s="539">
        <f t="shared" si="5"/>
        <v>0</v>
      </c>
      <c r="H20" s="540">
        <v>0</v>
      </c>
      <c r="I20" s="540"/>
      <c r="J20" s="540"/>
      <c r="K20" s="540"/>
      <c r="L20" s="541">
        <f t="shared" si="7"/>
        <v>0</v>
      </c>
      <c r="M20" s="540">
        <v>0</v>
      </c>
      <c r="N20" s="540"/>
      <c r="O20" s="540"/>
      <c r="P20" s="545">
        <f t="shared" si="1"/>
        <v>0</v>
      </c>
      <c r="Q20" s="532">
        <f t="shared" si="6"/>
        <v>0</v>
      </c>
      <c r="R20" s="532"/>
      <c r="S20" s="535"/>
      <c r="T20" s="535"/>
      <c r="U20" s="535"/>
      <c r="V20" s="535"/>
      <c r="W20" s="535"/>
      <c r="X20" s="535"/>
      <c r="Y20" s="535"/>
      <c r="Z20" s="535"/>
      <c r="AA20" s="535"/>
      <c r="AB20" s="535"/>
      <c r="AC20" s="535"/>
      <c r="AD20" s="535"/>
    </row>
    <row r="21" spans="1:30" s="15" customFormat="1" ht="30" x14ac:dyDescent="0.25">
      <c r="A21" s="531">
        <v>14</v>
      </c>
      <c r="B21" s="654" t="s">
        <v>572</v>
      </c>
      <c r="C21" s="542">
        <f t="shared" si="8"/>
        <v>32</v>
      </c>
      <c r="D21" s="540">
        <v>32</v>
      </c>
      <c r="E21" s="540"/>
      <c r="F21" s="539">
        <f t="shared" si="4"/>
        <v>0</v>
      </c>
      <c r="G21" s="539">
        <f t="shared" si="5"/>
        <v>0</v>
      </c>
      <c r="H21" s="540">
        <v>0</v>
      </c>
      <c r="I21" s="540"/>
      <c r="J21" s="540"/>
      <c r="K21" s="540"/>
      <c r="L21" s="541">
        <f t="shared" si="7"/>
        <v>0</v>
      </c>
      <c r="M21" s="540">
        <v>0</v>
      </c>
      <c r="N21" s="540"/>
      <c r="O21" s="540"/>
      <c r="P21" s="545">
        <f t="shared" si="1"/>
        <v>0</v>
      </c>
      <c r="Q21" s="532">
        <f t="shared" si="6"/>
        <v>0</v>
      </c>
      <c r="R21" s="532"/>
      <c r="S21" s="535"/>
      <c r="T21" s="535"/>
      <c r="U21" s="535"/>
      <c r="V21" s="535"/>
      <c r="W21" s="535"/>
      <c r="X21" s="535"/>
      <c r="Y21" s="535"/>
      <c r="Z21" s="535"/>
      <c r="AA21" s="535"/>
      <c r="AB21" s="535"/>
      <c r="AC21" s="535"/>
      <c r="AD21" s="535"/>
    </row>
    <row r="22" spans="1:30" s="15" customFormat="1" ht="30" x14ac:dyDescent="0.25">
      <c r="A22" s="531">
        <v>15</v>
      </c>
      <c r="B22" s="564" t="s">
        <v>573</v>
      </c>
      <c r="C22" s="542">
        <f t="shared" si="8"/>
        <v>100</v>
      </c>
      <c r="D22" s="540">
        <v>100</v>
      </c>
      <c r="E22" s="540"/>
      <c r="F22" s="539">
        <f t="shared" si="4"/>
        <v>0</v>
      </c>
      <c r="G22" s="539">
        <f t="shared" si="5"/>
        <v>0</v>
      </c>
      <c r="H22" s="540">
        <v>0</v>
      </c>
      <c r="I22" s="540"/>
      <c r="J22" s="540"/>
      <c r="K22" s="540"/>
      <c r="L22" s="541">
        <f t="shared" si="7"/>
        <v>0</v>
      </c>
      <c r="M22" s="540">
        <v>0</v>
      </c>
      <c r="N22" s="540"/>
      <c r="O22" s="540"/>
      <c r="P22" s="545">
        <f t="shared" si="1"/>
        <v>0</v>
      </c>
      <c r="Q22" s="532">
        <f t="shared" si="6"/>
        <v>0</v>
      </c>
      <c r="R22" s="532"/>
      <c r="S22" s="535"/>
      <c r="T22" s="535"/>
      <c r="U22" s="535"/>
      <c r="V22" s="535"/>
      <c r="W22" s="535"/>
      <c r="X22" s="535"/>
      <c r="Y22" s="535"/>
      <c r="Z22" s="535"/>
      <c r="AA22" s="535"/>
      <c r="AB22" s="535"/>
      <c r="AC22" s="535"/>
      <c r="AD22" s="535"/>
    </row>
    <row r="23" spans="1:30" s="15" customFormat="1" ht="30" x14ac:dyDescent="0.25">
      <c r="A23" s="531">
        <v>16</v>
      </c>
      <c r="B23" s="564" t="s">
        <v>574</v>
      </c>
      <c r="C23" s="542">
        <f t="shared" si="8"/>
        <v>5</v>
      </c>
      <c r="D23" s="540">
        <v>5</v>
      </c>
      <c r="E23" s="540"/>
      <c r="F23" s="539">
        <f t="shared" si="4"/>
        <v>0</v>
      </c>
      <c r="G23" s="539">
        <f t="shared" si="5"/>
        <v>0</v>
      </c>
      <c r="H23" s="540">
        <v>0</v>
      </c>
      <c r="I23" s="540"/>
      <c r="J23" s="540"/>
      <c r="K23" s="540"/>
      <c r="L23" s="541">
        <f t="shared" si="7"/>
        <v>0</v>
      </c>
      <c r="M23" s="540">
        <v>0</v>
      </c>
      <c r="N23" s="540"/>
      <c r="O23" s="540"/>
      <c r="P23" s="545">
        <f t="shared" si="1"/>
        <v>0</v>
      </c>
      <c r="Q23" s="532">
        <f t="shared" si="6"/>
        <v>0</v>
      </c>
      <c r="R23" s="532"/>
      <c r="S23" s="535"/>
      <c r="T23" s="535"/>
      <c r="U23" s="535"/>
      <c r="V23" s="535"/>
      <c r="W23" s="535"/>
      <c r="X23" s="535"/>
      <c r="Y23" s="535"/>
      <c r="Z23" s="535"/>
      <c r="AA23" s="535"/>
      <c r="AB23" s="535"/>
      <c r="AC23" s="535"/>
      <c r="AD23" s="535"/>
    </row>
    <row r="24" spans="1:30" s="15" customFormat="1" ht="30" x14ac:dyDescent="0.25">
      <c r="A24" s="531">
        <v>17</v>
      </c>
      <c r="B24" s="534" t="s">
        <v>534</v>
      </c>
      <c r="C24" s="542">
        <f t="shared" ref="C24:C31" si="9">+D24+E24</f>
        <v>2890</v>
      </c>
      <c r="D24" s="540"/>
      <c r="E24" s="540">
        <v>2890</v>
      </c>
      <c r="F24" s="539">
        <f t="shared" si="4"/>
        <v>1005.8819999999999</v>
      </c>
      <c r="G24" s="539">
        <f t="shared" si="5"/>
        <v>0</v>
      </c>
      <c r="H24" s="540">
        <v>0</v>
      </c>
      <c r="I24" s="540"/>
      <c r="J24" s="540"/>
      <c r="K24" s="540"/>
      <c r="L24" s="541">
        <f t="shared" si="7"/>
        <v>1005.8819999999999</v>
      </c>
      <c r="M24" s="540">
        <v>1005.8819999999999</v>
      </c>
      <c r="N24" s="540"/>
      <c r="O24" s="540"/>
      <c r="P24" s="545">
        <f t="shared" si="1"/>
        <v>34.80560553633218</v>
      </c>
      <c r="Q24" s="532"/>
      <c r="R24" s="532">
        <f t="shared" ref="R24:R46" si="10">+L24/E24*100</f>
        <v>34.80560553633218</v>
      </c>
      <c r="S24" s="535"/>
      <c r="T24" s="535"/>
      <c r="U24" s="535"/>
      <c r="V24" s="535"/>
      <c r="W24" s="535"/>
      <c r="X24" s="535"/>
      <c r="Y24" s="535"/>
      <c r="Z24" s="535"/>
      <c r="AA24" s="535"/>
      <c r="AB24" s="535"/>
      <c r="AC24" s="535"/>
      <c r="AD24" s="535"/>
    </row>
    <row r="25" spans="1:30" s="15" customFormat="1" ht="30" x14ac:dyDescent="0.25">
      <c r="A25" s="531">
        <v>18</v>
      </c>
      <c r="B25" s="534" t="s">
        <v>535</v>
      </c>
      <c r="C25" s="542">
        <f t="shared" si="9"/>
        <v>2990</v>
      </c>
      <c r="D25" s="540"/>
      <c r="E25" s="540">
        <v>2990</v>
      </c>
      <c r="F25" s="539">
        <f t="shared" si="4"/>
        <v>920.37300000000005</v>
      </c>
      <c r="G25" s="539">
        <f t="shared" si="5"/>
        <v>0</v>
      </c>
      <c r="H25" s="540">
        <v>0</v>
      </c>
      <c r="I25" s="540"/>
      <c r="J25" s="540"/>
      <c r="K25" s="540"/>
      <c r="L25" s="541">
        <f t="shared" si="7"/>
        <v>920.37300000000005</v>
      </c>
      <c r="M25" s="540">
        <v>920.37300000000005</v>
      </c>
      <c r="N25" s="540"/>
      <c r="O25" s="540"/>
      <c r="P25" s="545">
        <f t="shared" si="1"/>
        <v>30.781705685618732</v>
      </c>
      <c r="Q25" s="532"/>
      <c r="R25" s="532">
        <f t="shared" si="10"/>
        <v>30.781705685618732</v>
      </c>
      <c r="S25" s="535"/>
      <c r="T25" s="535"/>
      <c r="U25" s="535"/>
      <c r="V25" s="535"/>
      <c r="W25" s="535"/>
      <c r="X25" s="535"/>
      <c r="Y25" s="535"/>
      <c r="Z25" s="535"/>
      <c r="AA25" s="535"/>
      <c r="AB25" s="535"/>
      <c r="AC25" s="535"/>
      <c r="AD25" s="535"/>
    </row>
    <row r="26" spans="1:30" s="15" customFormat="1" ht="30" x14ac:dyDescent="0.25">
      <c r="A26" s="531">
        <v>19</v>
      </c>
      <c r="B26" s="534" t="s">
        <v>536</v>
      </c>
      <c r="C26" s="542">
        <f t="shared" si="9"/>
        <v>2990</v>
      </c>
      <c r="D26" s="540"/>
      <c r="E26" s="540">
        <v>2990</v>
      </c>
      <c r="F26" s="539">
        <f t="shared" si="4"/>
        <v>921.28099999999995</v>
      </c>
      <c r="G26" s="539">
        <f t="shared" si="5"/>
        <v>0</v>
      </c>
      <c r="H26" s="540">
        <v>0</v>
      </c>
      <c r="I26" s="540"/>
      <c r="J26" s="540"/>
      <c r="K26" s="540"/>
      <c r="L26" s="541">
        <f t="shared" si="7"/>
        <v>921.28099999999995</v>
      </c>
      <c r="M26" s="540">
        <v>921.28099999999995</v>
      </c>
      <c r="N26" s="540"/>
      <c r="O26" s="540"/>
      <c r="P26" s="545">
        <f t="shared" si="1"/>
        <v>30.812073578595317</v>
      </c>
      <c r="Q26" s="532"/>
      <c r="R26" s="532">
        <f t="shared" si="10"/>
        <v>30.812073578595317</v>
      </c>
      <c r="S26" s="535"/>
      <c r="T26" s="535"/>
      <c r="U26" s="535"/>
      <c r="V26" s="535"/>
      <c r="W26" s="535"/>
      <c r="X26" s="535"/>
      <c r="Y26" s="535"/>
      <c r="Z26" s="535"/>
      <c r="AA26" s="535"/>
      <c r="AB26" s="535"/>
      <c r="AC26" s="535"/>
      <c r="AD26" s="535"/>
    </row>
    <row r="27" spans="1:30" s="15" customFormat="1" ht="30" x14ac:dyDescent="0.25">
      <c r="A27" s="531">
        <v>20</v>
      </c>
      <c r="B27" s="534" t="s">
        <v>537</v>
      </c>
      <c r="C27" s="542">
        <f t="shared" si="9"/>
        <v>2990</v>
      </c>
      <c r="D27" s="540"/>
      <c r="E27" s="540">
        <v>2990</v>
      </c>
      <c r="F27" s="539">
        <f t="shared" si="4"/>
        <v>914.553</v>
      </c>
      <c r="G27" s="539">
        <f t="shared" si="5"/>
        <v>0</v>
      </c>
      <c r="H27" s="540">
        <v>0</v>
      </c>
      <c r="I27" s="540"/>
      <c r="J27" s="540"/>
      <c r="K27" s="540"/>
      <c r="L27" s="541">
        <f t="shared" si="7"/>
        <v>914.553</v>
      </c>
      <c r="M27" s="540">
        <v>914.553</v>
      </c>
      <c r="N27" s="540"/>
      <c r="O27" s="540"/>
      <c r="P27" s="545">
        <f t="shared" si="1"/>
        <v>30.587056856187289</v>
      </c>
      <c r="Q27" s="532"/>
      <c r="R27" s="532">
        <f t="shared" si="10"/>
        <v>30.587056856187289</v>
      </c>
      <c r="S27" s="535"/>
      <c r="T27" s="535"/>
      <c r="U27" s="535"/>
      <c r="V27" s="535"/>
      <c r="W27" s="535"/>
      <c r="X27" s="535"/>
      <c r="Y27" s="535"/>
      <c r="Z27" s="535"/>
      <c r="AA27" s="535"/>
      <c r="AB27" s="535"/>
      <c r="AC27" s="535"/>
      <c r="AD27" s="535"/>
    </row>
    <row r="28" spans="1:30" s="15" customFormat="1" ht="30" x14ac:dyDescent="0.25">
      <c r="A28" s="531">
        <v>21</v>
      </c>
      <c r="B28" s="534" t="s">
        <v>538</v>
      </c>
      <c r="C28" s="542">
        <f t="shared" si="9"/>
        <v>2990</v>
      </c>
      <c r="D28" s="540"/>
      <c r="E28" s="540">
        <v>2990</v>
      </c>
      <c r="F28" s="539">
        <f t="shared" si="4"/>
        <v>2011.1369999999999</v>
      </c>
      <c r="G28" s="539">
        <f t="shared" si="5"/>
        <v>0</v>
      </c>
      <c r="H28" s="540">
        <v>0</v>
      </c>
      <c r="I28" s="540"/>
      <c r="J28" s="540"/>
      <c r="K28" s="540"/>
      <c r="L28" s="541">
        <f t="shared" si="7"/>
        <v>2011.1369999999999</v>
      </c>
      <c r="M28" s="540">
        <v>2011.1369999999999</v>
      </c>
      <c r="N28" s="540"/>
      <c r="O28" s="540"/>
      <c r="P28" s="545">
        <f t="shared" si="1"/>
        <v>67.26210702341136</v>
      </c>
      <c r="Q28" s="532"/>
      <c r="R28" s="532">
        <f t="shared" si="10"/>
        <v>67.26210702341136</v>
      </c>
      <c r="S28" s="535"/>
      <c r="T28" s="535"/>
      <c r="U28" s="535"/>
      <c r="V28" s="535"/>
      <c r="W28" s="535"/>
      <c r="X28" s="535"/>
      <c r="Y28" s="535"/>
      <c r="Z28" s="535"/>
      <c r="AA28" s="535"/>
      <c r="AB28" s="535"/>
      <c r="AC28" s="535"/>
      <c r="AD28" s="535"/>
    </row>
    <row r="29" spans="1:30" s="15" customFormat="1" ht="30" x14ac:dyDescent="0.25">
      <c r="A29" s="531">
        <v>22</v>
      </c>
      <c r="B29" s="534" t="s">
        <v>539</v>
      </c>
      <c r="C29" s="542">
        <f t="shared" si="9"/>
        <v>2890</v>
      </c>
      <c r="D29" s="540"/>
      <c r="E29" s="540">
        <v>2890</v>
      </c>
      <c r="F29" s="539">
        <f t="shared" si="4"/>
        <v>2004.104</v>
      </c>
      <c r="G29" s="539">
        <f t="shared" si="5"/>
        <v>0</v>
      </c>
      <c r="H29" s="540">
        <v>0</v>
      </c>
      <c r="I29" s="540"/>
      <c r="J29" s="540"/>
      <c r="K29" s="540"/>
      <c r="L29" s="541">
        <f t="shared" si="7"/>
        <v>2004.104</v>
      </c>
      <c r="M29" s="540">
        <v>2004.104</v>
      </c>
      <c r="N29" s="540"/>
      <c r="O29" s="540"/>
      <c r="P29" s="545">
        <f t="shared" si="1"/>
        <v>69.346159169550177</v>
      </c>
      <c r="Q29" s="532"/>
      <c r="R29" s="532">
        <f t="shared" si="10"/>
        <v>69.346159169550177</v>
      </c>
      <c r="S29" s="535"/>
      <c r="T29" s="535"/>
      <c r="U29" s="535"/>
      <c r="V29" s="535"/>
      <c r="W29" s="535"/>
      <c r="X29" s="535"/>
      <c r="Y29" s="535"/>
      <c r="Z29" s="535"/>
      <c r="AA29" s="535"/>
      <c r="AB29" s="535"/>
      <c r="AC29" s="535"/>
      <c r="AD29" s="535"/>
    </row>
    <row r="30" spans="1:30" s="15" customFormat="1" ht="30" x14ac:dyDescent="0.25">
      <c r="A30" s="531">
        <v>23</v>
      </c>
      <c r="B30" s="534" t="s">
        <v>540</v>
      </c>
      <c r="C30" s="542">
        <f t="shared" si="9"/>
        <v>2980</v>
      </c>
      <c r="D30" s="540"/>
      <c r="E30" s="540">
        <v>2980</v>
      </c>
      <c r="F30" s="539">
        <f t="shared" si="4"/>
        <v>1129.472</v>
      </c>
      <c r="G30" s="539">
        <f t="shared" si="5"/>
        <v>0</v>
      </c>
      <c r="H30" s="540">
        <v>0</v>
      </c>
      <c r="I30" s="540"/>
      <c r="J30" s="540"/>
      <c r="K30" s="540"/>
      <c r="L30" s="541">
        <f t="shared" si="7"/>
        <v>1129.472</v>
      </c>
      <c r="M30" s="540">
        <v>1129.472</v>
      </c>
      <c r="N30" s="540"/>
      <c r="O30" s="540"/>
      <c r="P30" s="545">
        <f t="shared" si="1"/>
        <v>37.901744966442955</v>
      </c>
      <c r="Q30" s="532"/>
      <c r="R30" s="532">
        <f t="shared" si="10"/>
        <v>37.901744966442955</v>
      </c>
      <c r="S30" s="535"/>
      <c r="T30" s="535"/>
      <c r="U30" s="535"/>
      <c r="V30" s="535"/>
      <c r="W30" s="535"/>
      <c r="X30" s="535"/>
      <c r="Y30" s="535"/>
      <c r="Z30" s="535"/>
      <c r="AA30" s="535"/>
      <c r="AB30" s="535"/>
      <c r="AC30" s="535"/>
      <c r="AD30" s="535"/>
    </row>
    <row r="31" spans="1:30" s="15" customFormat="1" ht="30" x14ac:dyDescent="0.25">
      <c r="A31" s="531">
        <v>24</v>
      </c>
      <c r="B31" s="534" t="s">
        <v>541</v>
      </c>
      <c r="C31" s="542">
        <f t="shared" si="9"/>
        <v>2880</v>
      </c>
      <c r="D31" s="540"/>
      <c r="E31" s="540">
        <v>2880</v>
      </c>
      <c r="F31" s="539">
        <f t="shared" si="4"/>
        <v>1139.9670000000001</v>
      </c>
      <c r="G31" s="539">
        <f t="shared" si="5"/>
        <v>0</v>
      </c>
      <c r="H31" s="540">
        <v>0</v>
      </c>
      <c r="I31" s="540"/>
      <c r="J31" s="540"/>
      <c r="K31" s="540"/>
      <c r="L31" s="541">
        <f t="shared" si="7"/>
        <v>1139.9670000000001</v>
      </c>
      <c r="M31" s="540">
        <v>1139.9670000000001</v>
      </c>
      <c r="N31" s="540"/>
      <c r="O31" s="540"/>
      <c r="P31" s="545">
        <f t="shared" si="1"/>
        <v>39.582187500000003</v>
      </c>
      <c r="Q31" s="532"/>
      <c r="R31" s="532">
        <f t="shared" si="10"/>
        <v>39.582187500000003</v>
      </c>
      <c r="S31" s="535"/>
      <c r="T31" s="535"/>
      <c r="U31" s="535"/>
      <c r="V31" s="535"/>
      <c r="W31" s="535"/>
      <c r="X31" s="535"/>
      <c r="Y31" s="535"/>
      <c r="Z31" s="535"/>
      <c r="AA31" s="535"/>
      <c r="AB31" s="535"/>
      <c r="AC31" s="535"/>
      <c r="AD31" s="535"/>
    </row>
    <row r="32" spans="1:30" s="15" customFormat="1" ht="30" x14ac:dyDescent="0.25">
      <c r="A32" s="531">
        <v>25</v>
      </c>
      <c r="B32" s="534" t="s">
        <v>549</v>
      </c>
      <c r="C32" s="542">
        <f t="shared" ref="C32:C53" si="11">+D32+E32</f>
        <v>2990</v>
      </c>
      <c r="D32" s="540"/>
      <c r="E32" s="540">
        <v>2990</v>
      </c>
      <c r="F32" s="539">
        <f t="shared" si="4"/>
        <v>1257.9090000000001</v>
      </c>
      <c r="G32" s="539">
        <f t="shared" si="5"/>
        <v>0</v>
      </c>
      <c r="H32" s="540">
        <f t="shared" ref="H32:H39" si="12">(T32+U32+V32)/1000000</f>
        <v>0</v>
      </c>
      <c r="I32" s="540"/>
      <c r="J32" s="540"/>
      <c r="K32" s="540"/>
      <c r="L32" s="541">
        <f t="shared" si="7"/>
        <v>1257.9090000000001</v>
      </c>
      <c r="M32" s="540">
        <v>1257.9090000000001</v>
      </c>
      <c r="N32" s="540"/>
      <c r="O32" s="540"/>
      <c r="P32" s="545">
        <f t="shared" si="1"/>
        <v>42.070535117056863</v>
      </c>
      <c r="Q32" s="532"/>
      <c r="R32" s="532">
        <f t="shared" si="10"/>
        <v>42.070535117056863</v>
      </c>
      <c r="S32" s="535"/>
      <c r="T32" s="535"/>
      <c r="U32" s="535"/>
      <c r="V32" s="535"/>
      <c r="W32" s="535"/>
      <c r="X32" s="535"/>
      <c r="Y32" s="535"/>
      <c r="Z32" s="535"/>
      <c r="AA32" s="535"/>
      <c r="AB32" s="535"/>
      <c r="AC32" s="535"/>
      <c r="AD32" s="535"/>
    </row>
    <row r="33" spans="1:30" s="15" customFormat="1" ht="45" x14ac:dyDescent="0.25">
      <c r="A33" s="531">
        <v>26</v>
      </c>
      <c r="B33" s="534" t="s">
        <v>550</v>
      </c>
      <c r="C33" s="542">
        <f t="shared" si="11"/>
        <v>2990</v>
      </c>
      <c r="D33" s="540"/>
      <c r="E33" s="540">
        <v>2990</v>
      </c>
      <c r="F33" s="539">
        <f t="shared" si="4"/>
        <v>1247.1669999999999</v>
      </c>
      <c r="G33" s="539">
        <f t="shared" si="5"/>
        <v>0</v>
      </c>
      <c r="H33" s="540">
        <f t="shared" si="12"/>
        <v>0</v>
      </c>
      <c r="I33" s="540"/>
      <c r="J33" s="540"/>
      <c r="K33" s="540"/>
      <c r="L33" s="541">
        <f t="shared" si="7"/>
        <v>1247.1669999999999</v>
      </c>
      <c r="M33" s="540">
        <v>1247.1669999999999</v>
      </c>
      <c r="N33" s="540"/>
      <c r="O33" s="540"/>
      <c r="P33" s="545">
        <f t="shared" si="1"/>
        <v>41.711270903010025</v>
      </c>
      <c r="Q33" s="532"/>
      <c r="R33" s="532">
        <f t="shared" si="10"/>
        <v>41.711270903010025</v>
      </c>
      <c r="S33" s="535"/>
      <c r="T33" s="535"/>
      <c r="U33" s="535"/>
      <c r="V33" s="535"/>
      <c r="W33" s="535"/>
      <c r="X33" s="535"/>
      <c r="Y33" s="535"/>
      <c r="Z33" s="535"/>
      <c r="AA33" s="535"/>
      <c r="AB33" s="535"/>
      <c r="AC33" s="535"/>
      <c r="AD33" s="535"/>
    </row>
    <row r="34" spans="1:30" s="15" customFormat="1" ht="30" x14ac:dyDescent="0.25">
      <c r="A34" s="531">
        <v>27</v>
      </c>
      <c r="B34" s="534" t="s">
        <v>551</v>
      </c>
      <c r="C34" s="542">
        <f t="shared" si="11"/>
        <v>2840</v>
      </c>
      <c r="D34" s="540"/>
      <c r="E34" s="540">
        <v>2840</v>
      </c>
      <c r="F34" s="539">
        <f t="shared" si="4"/>
        <v>1159.192</v>
      </c>
      <c r="G34" s="539">
        <f t="shared" si="5"/>
        <v>0</v>
      </c>
      <c r="H34" s="540">
        <f t="shared" si="12"/>
        <v>0</v>
      </c>
      <c r="I34" s="540"/>
      <c r="J34" s="540"/>
      <c r="K34" s="540"/>
      <c r="L34" s="541">
        <f t="shared" si="7"/>
        <v>1159.192</v>
      </c>
      <c r="M34" s="540">
        <v>1159.192</v>
      </c>
      <c r="N34" s="540"/>
      <c r="O34" s="540"/>
      <c r="P34" s="545">
        <f t="shared" si="1"/>
        <v>40.816619718309859</v>
      </c>
      <c r="Q34" s="532"/>
      <c r="R34" s="532">
        <f t="shared" si="10"/>
        <v>40.816619718309859</v>
      </c>
      <c r="S34" s="535"/>
      <c r="T34" s="535"/>
      <c r="U34" s="535"/>
      <c r="V34" s="535"/>
      <c r="W34" s="535"/>
      <c r="X34" s="535"/>
      <c r="Y34" s="535"/>
      <c r="Z34" s="535"/>
      <c r="AA34" s="535"/>
      <c r="AB34" s="535"/>
      <c r="AC34" s="535"/>
      <c r="AD34" s="535"/>
    </row>
    <row r="35" spans="1:30" s="15" customFormat="1" ht="45" x14ac:dyDescent="0.25">
      <c r="A35" s="531">
        <v>28</v>
      </c>
      <c r="B35" s="534" t="s">
        <v>552</v>
      </c>
      <c r="C35" s="542">
        <f t="shared" si="11"/>
        <v>2990</v>
      </c>
      <c r="D35" s="540"/>
      <c r="E35" s="540">
        <v>2990</v>
      </c>
      <c r="F35" s="539">
        <f t="shared" si="4"/>
        <v>1239.6959999999999</v>
      </c>
      <c r="G35" s="539">
        <f t="shared" si="5"/>
        <v>0</v>
      </c>
      <c r="H35" s="540">
        <f t="shared" si="12"/>
        <v>0</v>
      </c>
      <c r="I35" s="540"/>
      <c r="J35" s="540"/>
      <c r="K35" s="540"/>
      <c r="L35" s="541">
        <f t="shared" si="7"/>
        <v>1239.6959999999999</v>
      </c>
      <c r="M35" s="540">
        <v>1239.6959999999999</v>
      </c>
      <c r="N35" s="540"/>
      <c r="O35" s="540"/>
      <c r="P35" s="545">
        <f t="shared" si="1"/>
        <v>41.461404682274242</v>
      </c>
      <c r="Q35" s="532"/>
      <c r="R35" s="532">
        <f t="shared" si="10"/>
        <v>41.461404682274242</v>
      </c>
      <c r="S35" s="535"/>
      <c r="T35" s="535"/>
      <c r="U35" s="535"/>
      <c r="V35" s="535"/>
      <c r="W35" s="535"/>
      <c r="X35" s="535"/>
      <c r="Y35" s="535"/>
      <c r="Z35" s="535"/>
      <c r="AA35" s="535"/>
      <c r="AB35" s="535"/>
      <c r="AC35" s="535"/>
      <c r="AD35" s="535"/>
    </row>
    <row r="36" spans="1:30" s="15" customFormat="1" ht="45" x14ac:dyDescent="0.25">
      <c r="A36" s="531">
        <v>29</v>
      </c>
      <c r="B36" s="534" t="s">
        <v>555</v>
      </c>
      <c r="C36" s="542">
        <f>+D36+E36</f>
        <v>2990</v>
      </c>
      <c r="D36" s="540"/>
      <c r="E36" s="540">
        <v>2990</v>
      </c>
      <c r="F36" s="539">
        <f t="shared" si="4"/>
        <v>1261.9059999999999</v>
      </c>
      <c r="G36" s="539">
        <f t="shared" si="5"/>
        <v>0</v>
      </c>
      <c r="H36" s="540">
        <f t="shared" si="12"/>
        <v>0</v>
      </c>
      <c r="I36" s="540"/>
      <c r="J36" s="540"/>
      <c r="K36" s="540"/>
      <c r="L36" s="541">
        <f t="shared" si="7"/>
        <v>1261.9059999999999</v>
      </c>
      <c r="M36" s="540">
        <v>1261.9059999999999</v>
      </c>
      <c r="N36" s="540"/>
      <c r="O36" s="540"/>
      <c r="P36" s="545">
        <f t="shared" si="1"/>
        <v>42.204214046822742</v>
      </c>
      <c r="Q36" s="532"/>
      <c r="R36" s="532">
        <f t="shared" si="10"/>
        <v>42.204214046822742</v>
      </c>
      <c r="S36" s="535"/>
      <c r="T36" s="535"/>
      <c r="U36" s="535"/>
      <c r="V36" s="535"/>
      <c r="W36" s="535"/>
      <c r="X36" s="535"/>
      <c r="Y36" s="535"/>
      <c r="Z36" s="535"/>
      <c r="AA36" s="535"/>
      <c r="AB36" s="535"/>
      <c r="AC36" s="535"/>
      <c r="AD36" s="535"/>
    </row>
    <row r="37" spans="1:30" s="15" customFormat="1" ht="30" x14ac:dyDescent="0.25">
      <c r="A37" s="531">
        <v>30</v>
      </c>
      <c r="B37" s="534" t="s">
        <v>575</v>
      </c>
      <c r="C37" s="542">
        <f>+D37+E37</f>
        <v>2950</v>
      </c>
      <c r="D37" s="540"/>
      <c r="E37" s="540">
        <v>2950</v>
      </c>
      <c r="F37" s="539">
        <f t="shared" si="4"/>
        <v>2526.2779999999998</v>
      </c>
      <c r="G37" s="539">
        <f t="shared" si="5"/>
        <v>0</v>
      </c>
      <c r="H37" s="540">
        <f t="shared" si="12"/>
        <v>0</v>
      </c>
      <c r="I37" s="540"/>
      <c r="J37" s="540"/>
      <c r="K37" s="540"/>
      <c r="L37" s="541">
        <f t="shared" si="7"/>
        <v>2526.2779999999998</v>
      </c>
      <c r="M37" s="540">
        <v>2526.2779999999998</v>
      </c>
      <c r="N37" s="540"/>
      <c r="O37" s="540"/>
      <c r="P37" s="545">
        <f t="shared" si="1"/>
        <v>85.636542372881351</v>
      </c>
      <c r="Q37" s="532"/>
      <c r="R37" s="532">
        <f t="shared" si="10"/>
        <v>85.636542372881351</v>
      </c>
      <c r="S37" s="535"/>
      <c r="T37" s="535"/>
      <c r="U37" s="535"/>
      <c r="V37" s="535"/>
      <c r="W37" s="535"/>
      <c r="X37" s="535"/>
      <c r="Y37" s="535"/>
      <c r="Z37" s="535"/>
      <c r="AA37" s="535"/>
      <c r="AB37" s="535"/>
      <c r="AC37" s="535"/>
      <c r="AD37" s="535"/>
    </row>
    <row r="38" spans="1:30" s="15" customFormat="1" ht="45" x14ac:dyDescent="0.25">
      <c r="A38" s="531">
        <v>31</v>
      </c>
      <c r="B38" s="534" t="s">
        <v>553</v>
      </c>
      <c r="C38" s="542">
        <f t="shared" si="11"/>
        <v>2850</v>
      </c>
      <c r="D38" s="540"/>
      <c r="E38" s="540">
        <v>2850</v>
      </c>
      <c r="F38" s="539">
        <f t="shared" si="4"/>
        <v>1162.8699999999999</v>
      </c>
      <c r="G38" s="539">
        <f t="shared" si="5"/>
        <v>0</v>
      </c>
      <c r="H38" s="540">
        <f t="shared" si="12"/>
        <v>0</v>
      </c>
      <c r="I38" s="540"/>
      <c r="J38" s="540"/>
      <c r="K38" s="540"/>
      <c r="L38" s="541">
        <f t="shared" si="7"/>
        <v>1162.8699999999999</v>
      </c>
      <c r="M38" s="540">
        <v>1162.8699999999999</v>
      </c>
      <c r="N38" s="540"/>
      <c r="O38" s="540"/>
      <c r="P38" s="545">
        <f t="shared" si="1"/>
        <v>40.80245614035087</v>
      </c>
      <c r="Q38" s="532"/>
      <c r="R38" s="532">
        <f t="shared" si="10"/>
        <v>40.80245614035087</v>
      </c>
      <c r="S38" s="535"/>
      <c r="T38" s="535"/>
      <c r="U38" s="535"/>
      <c r="V38" s="535"/>
      <c r="W38" s="535"/>
      <c r="X38" s="535"/>
      <c r="Y38" s="535"/>
      <c r="Z38" s="535"/>
      <c r="AA38" s="535"/>
      <c r="AB38" s="535"/>
      <c r="AC38" s="535"/>
      <c r="AD38" s="535"/>
    </row>
    <row r="39" spans="1:30" s="15" customFormat="1" ht="45" x14ac:dyDescent="0.25">
      <c r="A39" s="531">
        <v>32</v>
      </c>
      <c r="B39" s="534" t="s">
        <v>554</v>
      </c>
      <c r="C39" s="542">
        <f t="shared" si="11"/>
        <v>2930</v>
      </c>
      <c r="D39" s="540"/>
      <c r="E39" s="540">
        <v>2930</v>
      </c>
      <c r="F39" s="539">
        <f t="shared" si="4"/>
        <v>1232.7750000000001</v>
      </c>
      <c r="G39" s="539">
        <f t="shared" si="5"/>
        <v>0</v>
      </c>
      <c r="H39" s="540">
        <f t="shared" si="12"/>
        <v>0</v>
      </c>
      <c r="I39" s="540"/>
      <c r="J39" s="540"/>
      <c r="K39" s="540"/>
      <c r="L39" s="541">
        <f t="shared" si="7"/>
        <v>1232.7750000000001</v>
      </c>
      <c r="M39" s="540">
        <v>1232.7750000000001</v>
      </c>
      <c r="N39" s="540"/>
      <c r="O39" s="540"/>
      <c r="P39" s="545">
        <f t="shared" si="1"/>
        <v>42.074232081911269</v>
      </c>
      <c r="Q39" s="532"/>
      <c r="R39" s="532">
        <f t="shared" si="10"/>
        <v>42.074232081911269</v>
      </c>
      <c r="S39" s="535"/>
      <c r="T39" s="535"/>
      <c r="U39" s="535"/>
      <c r="V39" s="535"/>
      <c r="W39" s="535"/>
      <c r="X39" s="535"/>
      <c r="Y39" s="535"/>
      <c r="Z39" s="535"/>
      <c r="AA39" s="535"/>
      <c r="AB39" s="535"/>
      <c r="AC39" s="535"/>
      <c r="AD39" s="535"/>
    </row>
    <row r="40" spans="1:30" s="15" customFormat="1" ht="30" x14ac:dyDescent="0.25">
      <c r="A40" s="531">
        <v>33</v>
      </c>
      <c r="B40" s="655" t="s">
        <v>576</v>
      </c>
      <c r="C40" s="542">
        <f t="shared" si="11"/>
        <v>1200</v>
      </c>
      <c r="D40" s="540"/>
      <c r="E40" s="540">
        <v>1200</v>
      </c>
      <c r="F40" s="539">
        <f t="shared" si="4"/>
        <v>0</v>
      </c>
      <c r="G40" s="539">
        <f t="shared" si="5"/>
        <v>0</v>
      </c>
      <c r="H40" s="540">
        <v>0</v>
      </c>
      <c r="I40" s="540"/>
      <c r="J40" s="540"/>
      <c r="K40" s="540"/>
      <c r="L40" s="541">
        <f t="shared" si="7"/>
        <v>0</v>
      </c>
      <c r="M40" s="540">
        <v>0</v>
      </c>
      <c r="N40" s="540"/>
      <c r="O40" s="540"/>
      <c r="P40" s="545">
        <f t="shared" si="1"/>
        <v>0</v>
      </c>
      <c r="Q40" s="532"/>
      <c r="R40" s="532">
        <f t="shared" si="10"/>
        <v>0</v>
      </c>
      <c r="S40" s="535"/>
      <c r="T40" s="535"/>
      <c r="U40" s="535"/>
      <c r="V40" s="535"/>
      <c r="W40" s="535"/>
      <c r="X40" s="535"/>
      <c r="Y40" s="535"/>
      <c r="Z40" s="535"/>
      <c r="AA40" s="535"/>
      <c r="AB40" s="535"/>
      <c r="AC40" s="535"/>
      <c r="AD40" s="535"/>
    </row>
    <row r="41" spans="1:30" s="15" customFormat="1" ht="30" x14ac:dyDescent="0.25">
      <c r="A41" s="531">
        <v>34</v>
      </c>
      <c r="B41" s="655" t="s">
        <v>577</v>
      </c>
      <c r="C41" s="542">
        <f t="shared" si="11"/>
        <v>833.79600000000005</v>
      </c>
      <c r="D41" s="540"/>
      <c r="E41" s="540">
        <v>833.79600000000005</v>
      </c>
      <c r="F41" s="539">
        <f t="shared" si="4"/>
        <v>0</v>
      </c>
      <c r="G41" s="539">
        <f t="shared" si="5"/>
        <v>0</v>
      </c>
      <c r="H41" s="540">
        <v>0</v>
      </c>
      <c r="I41" s="540"/>
      <c r="J41" s="540"/>
      <c r="K41" s="540"/>
      <c r="L41" s="541">
        <f t="shared" si="7"/>
        <v>0</v>
      </c>
      <c r="M41" s="540">
        <v>0</v>
      </c>
      <c r="N41" s="540"/>
      <c r="O41" s="540"/>
      <c r="P41" s="545">
        <f t="shared" si="1"/>
        <v>0</v>
      </c>
      <c r="Q41" s="532"/>
      <c r="R41" s="532">
        <f t="shared" si="10"/>
        <v>0</v>
      </c>
      <c r="S41" s="535"/>
      <c r="T41" s="535"/>
      <c r="U41" s="535"/>
      <c r="V41" s="535"/>
      <c r="W41" s="535"/>
      <c r="X41" s="535"/>
      <c r="Y41" s="535"/>
      <c r="Z41" s="535"/>
      <c r="AA41" s="535"/>
      <c r="AB41" s="535"/>
      <c r="AC41" s="535"/>
      <c r="AD41" s="535"/>
    </row>
    <row r="42" spans="1:30" s="15" customFormat="1" ht="30" x14ac:dyDescent="0.25">
      <c r="A42" s="531">
        <v>35</v>
      </c>
      <c r="B42" s="534" t="s">
        <v>557</v>
      </c>
      <c r="C42" s="542">
        <f t="shared" si="11"/>
        <v>2900</v>
      </c>
      <c r="D42" s="540"/>
      <c r="E42" s="540">
        <v>2900</v>
      </c>
      <c r="F42" s="539">
        <f t="shared" si="4"/>
        <v>1225.1600000000001</v>
      </c>
      <c r="G42" s="539">
        <f t="shared" si="5"/>
        <v>0</v>
      </c>
      <c r="H42" s="540">
        <f>(T42+U42+V42)/1000000</f>
        <v>0</v>
      </c>
      <c r="I42" s="540"/>
      <c r="J42" s="540"/>
      <c r="K42" s="540"/>
      <c r="L42" s="541">
        <f t="shared" si="7"/>
        <v>1225.1600000000001</v>
      </c>
      <c r="M42" s="540">
        <v>1225.1600000000001</v>
      </c>
      <c r="N42" s="540"/>
      <c r="O42" s="540"/>
      <c r="P42" s="545">
        <f t="shared" si="1"/>
        <v>42.246896551724141</v>
      </c>
      <c r="Q42" s="532"/>
      <c r="R42" s="532">
        <f t="shared" si="10"/>
        <v>42.246896551724141</v>
      </c>
      <c r="S42" s="535"/>
      <c r="T42" s="535"/>
      <c r="U42" s="535"/>
      <c r="V42" s="535"/>
      <c r="W42" s="535"/>
      <c r="X42" s="535"/>
      <c r="Y42" s="535"/>
      <c r="Z42" s="535"/>
      <c r="AA42" s="535"/>
      <c r="AB42" s="535"/>
      <c r="AC42" s="535"/>
      <c r="AD42" s="535"/>
    </row>
    <row r="43" spans="1:30" s="15" customFormat="1" ht="30" x14ac:dyDescent="0.25">
      <c r="A43" s="531">
        <v>36</v>
      </c>
      <c r="B43" s="534" t="s">
        <v>559</v>
      </c>
      <c r="C43" s="542">
        <f>+D43+E43</f>
        <v>2900</v>
      </c>
      <c r="D43" s="540"/>
      <c r="E43" s="540">
        <v>2900</v>
      </c>
      <c r="F43" s="539">
        <f t="shared" si="4"/>
        <v>1202.335</v>
      </c>
      <c r="G43" s="539">
        <f t="shared" si="5"/>
        <v>0</v>
      </c>
      <c r="H43" s="540">
        <f>(T43+U43+V43)/1000000</f>
        <v>0</v>
      </c>
      <c r="I43" s="540"/>
      <c r="J43" s="540"/>
      <c r="K43" s="540"/>
      <c r="L43" s="541">
        <f t="shared" si="7"/>
        <v>1202.335</v>
      </c>
      <c r="M43" s="540">
        <v>1202.335</v>
      </c>
      <c r="N43" s="540"/>
      <c r="O43" s="540"/>
      <c r="P43" s="545">
        <f t="shared" si="1"/>
        <v>41.459827586206899</v>
      </c>
      <c r="Q43" s="532"/>
      <c r="R43" s="532">
        <f t="shared" si="10"/>
        <v>41.459827586206899</v>
      </c>
      <c r="S43" s="535"/>
      <c r="T43" s="535"/>
      <c r="U43" s="535"/>
      <c r="V43" s="535"/>
      <c r="W43" s="535"/>
      <c r="X43" s="535"/>
      <c r="Y43" s="535"/>
      <c r="Z43" s="535"/>
      <c r="AA43" s="535"/>
      <c r="AB43" s="535"/>
      <c r="AC43" s="535"/>
      <c r="AD43" s="535"/>
    </row>
    <row r="44" spans="1:30" s="15" customFormat="1" ht="45" x14ac:dyDescent="0.25">
      <c r="A44" s="531">
        <v>37</v>
      </c>
      <c r="B44" s="534" t="s">
        <v>556</v>
      </c>
      <c r="C44" s="542">
        <f>+D44+E44</f>
        <v>2900</v>
      </c>
      <c r="D44" s="540"/>
      <c r="E44" s="540">
        <v>2900</v>
      </c>
      <c r="F44" s="539">
        <f t="shared" si="4"/>
        <v>1221.1559999999999</v>
      </c>
      <c r="G44" s="539">
        <f t="shared" si="5"/>
        <v>0</v>
      </c>
      <c r="H44" s="540">
        <f>(T44+U44+V44)/1000000</f>
        <v>0</v>
      </c>
      <c r="I44" s="540"/>
      <c r="J44" s="540"/>
      <c r="K44" s="540"/>
      <c r="L44" s="541">
        <f t="shared" si="7"/>
        <v>1221.1559999999999</v>
      </c>
      <c r="M44" s="540">
        <v>1221.1559999999999</v>
      </c>
      <c r="N44" s="540"/>
      <c r="O44" s="540"/>
      <c r="P44" s="545">
        <f t="shared" si="1"/>
        <v>42.108827586206893</v>
      </c>
      <c r="Q44" s="532"/>
      <c r="R44" s="532">
        <f t="shared" si="10"/>
        <v>42.108827586206893</v>
      </c>
      <c r="S44" s="535"/>
      <c r="T44" s="535"/>
      <c r="U44" s="535"/>
      <c r="V44" s="535"/>
      <c r="W44" s="535"/>
      <c r="X44" s="535"/>
      <c r="Y44" s="535"/>
      <c r="Z44" s="535"/>
      <c r="AA44" s="535"/>
      <c r="AB44" s="535"/>
      <c r="AC44" s="535"/>
      <c r="AD44" s="535"/>
    </row>
    <row r="45" spans="1:30" s="15" customFormat="1" ht="45" x14ac:dyDescent="0.25">
      <c r="A45" s="531">
        <v>38</v>
      </c>
      <c r="B45" s="534" t="s">
        <v>558</v>
      </c>
      <c r="C45" s="542">
        <f t="shared" si="11"/>
        <v>2900</v>
      </c>
      <c r="D45" s="540"/>
      <c r="E45" s="540">
        <v>2900</v>
      </c>
      <c r="F45" s="539">
        <f t="shared" si="4"/>
        <v>1202.4680000000001</v>
      </c>
      <c r="G45" s="539">
        <f t="shared" si="5"/>
        <v>0</v>
      </c>
      <c r="H45" s="540">
        <f>(T45+U45+V45)/1000000</f>
        <v>0</v>
      </c>
      <c r="I45" s="540"/>
      <c r="J45" s="540"/>
      <c r="K45" s="540"/>
      <c r="L45" s="541">
        <f t="shared" si="7"/>
        <v>1202.4680000000001</v>
      </c>
      <c r="M45" s="540">
        <v>1202.4680000000001</v>
      </c>
      <c r="N45" s="540"/>
      <c r="O45" s="540"/>
      <c r="P45" s="545">
        <f t="shared" si="1"/>
        <v>41.464413793103446</v>
      </c>
      <c r="Q45" s="532"/>
      <c r="R45" s="532">
        <f t="shared" si="10"/>
        <v>41.464413793103446</v>
      </c>
      <c r="S45" s="535"/>
      <c r="T45" s="535"/>
      <c r="U45" s="535"/>
      <c r="V45" s="535"/>
      <c r="W45" s="535"/>
      <c r="X45" s="535"/>
      <c r="Y45" s="535"/>
      <c r="Z45" s="535"/>
      <c r="AA45" s="535"/>
      <c r="AB45" s="535"/>
      <c r="AC45" s="535"/>
      <c r="AD45" s="535"/>
    </row>
    <row r="46" spans="1:30" s="525" customFormat="1" ht="14.25" x14ac:dyDescent="0.2">
      <c r="A46" s="646" t="s">
        <v>49</v>
      </c>
      <c r="B46" s="651" t="s">
        <v>565</v>
      </c>
      <c r="C46" s="647">
        <f>SUM(C47:C53)</f>
        <v>17590</v>
      </c>
      <c r="D46" s="647">
        <f t="shared" ref="D46:O46" si="13">SUM(D47:D53)</f>
        <v>5990</v>
      </c>
      <c r="E46" s="647">
        <f t="shared" si="13"/>
        <v>11600</v>
      </c>
      <c r="F46" s="647">
        <f t="shared" si="13"/>
        <v>6237.0560000000005</v>
      </c>
      <c r="G46" s="647">
        <f t="shared" si="13"/>
        <v>2922.5010000000002</v>
      </c>
      <c r="H46" s="647">
        <f>SUM(H47:H53)</f>
        <v>762.07500000000005</v>
      </c>
      <c r="I46" s="647">
        <f>SUM(I47:I53)</f>
        <v>2010.894</v>
      </c>
      <c r="J46" s="647">
        <f>SUM(J47:J53)</f>
        <v>149.53200000000001</v>
      </c>
      <c r="K46" s="647">
        <f t="shared" si="13"/>
        <v>0</v>
      </c>
      <c r="L46" s="647">
        <f t="shared" si="13"/>
        <v>3314.5550000000003</v>
      </c>
      <c r="M46" s="647">
        <f t="shared" si="13"/>
        <v>0</v>
      </c>
      <c r="N46" s="647">
        <f>SUM(N47:N53)</f>
        <v>3314.5550000000003</v>
      </c>
      <c r="O46" s="647">
        <f t="shared" si="13"/>
        <v>0</v>
      </c>
      <c r="P46" s="649">
        <f t="shared" si="1"/>
        <v>35.457964752700398</v>
      </c>
      <c r="Q46" s="650">
        <f>+H46/D46*100</f>
        <v>12.722454090150251</v>
      </c>
      <c r="R46" s="650">
        <f t="shared" si="10"/>
        <v>28.573750000000004</v>
      </c>
    </row>
    <row r="47" spans="1:30" x14ac:dyDescent="0.25">
      <c r="A47" s="522">
        <v>1</v>
      </c>
      <c r="B47" s="656" t="s">
        <v>578</v>
      </c>
      <c r="C47" s="539">
        <f t="shared" si="11"/>
        <v>890</v>
      </c>
      <c r="D47" s="540">
        <v>890</v>
      </c>
      <c r="E47" s="540">
        <v>0</v>
      </c>
      <c r="F47" s="539">
        <f t="shared" ref="F47:F53" si="14">+G47+L47</f>
        <v>762.07500000000005</v>
      </c>
      <c r="G47" s="539">
        <f t="shared" ref="G47:G53" si="15">SUM(H47:K47)</f>
        <v>762.07500000000005</v>
      </c>
      <c r="H47" s="540">
        <v>762.07500000000005</v>
      </c>
      <c r="I47" s="540"/>
      <c r="J47" s="540"/>
      <c r="K47" s="540"/>
      <c r="L47" s="541">
        <f t="shared" si="7"/>
        <v>0</v>
      </c>
      <c r="M47" s="540"/>
      <c r="N47" s="540"/>
      <c r="O47" s="540"/>
      <c r="P47" s="545">
        <f t="shared" si="1"/>
        <v>85.626404494382029</v>
      </c>
      <c r="Q47" s="532">
        <f>+H47/D47*100</f>
        <v>85.626404494382029</v>
      </c>
      <c r="R47" s="532"/>
    </row>
    <row r="48" spans="1:30" ht="30" x14ac:dyDescent="0.25">
      <c r="A48" s="522">
        <v>2</v>
      </c>
      <c r="B48" s="656" t="s">
        <v>579</v>
      </c>
      <c r="C48" s="539">
        <f>+D48+E48</f>
        <v>2500</v>
      </c>
      <c r="D48" s="540">
        <v>2500</v>
      </c>
      <c r="E48" s="540">
        <v>0</v>
      </c>
      <c r="F48" s="539">
        <f t="shared" si="14"/>
        <v>1111.5319999999999</v>
      </c>
      <c r="G48" s="539">
        <f t="shared" si="15"/>
        <v>1111.5319999999999</v>
      </c>
      <c r="H48" s="540"/>
      <c r="I48" s="540">
        <v>962</v>
      </c>
      <c r="J48" s="540">
        <v>149.53200000000001</v>
      </c>
      <c r="K48" s="540"/>
      <c r="L48" s="541">
        <f t="shared" si="7"/>
        <v>0</v>
      </c>
      <c r="M48" s="540"/>
      <c r="N48" s="540"/>
      <c r="O48" s="540"/>
      <c r="P48" s="545">
        <f t="shared" si="1"/>
        <v>44.461279999999995</v>
      </c>
      <c r="Q48" s="532">
        <f>+H48/D48*100</f>
        <v>0</v>
      </c>
      <c r="R48" s="532"/>
    </row>
    <row r="49" spans="1:18" ht="30" x14ac:dyDescent="0.25">
      <c r="A49" s="522">
        <v>3</v>
      </c>
      <c r="B49" s="656" t="s">
        <v>580</v>
      </c>
      <c r="C49" s="539">
        <f>+D49+E49</f>
        <v>2600</v>
      </c>
      <c r="D49" s="540">
        <v>2600</v>
      </c>
      <c r="E49" s="540">
        <v>0</v>
      </c>
      <c r="F49" s="539">
        <f t="shared" si="14"/>
        <v>1048.894</v>
      </c>
      <c r="G49" s="539">
        <f t="shared" si="15"/>
        <v>1048.894</v>
      </c>
      <c r="H49" s="540"/>
      <c r="I49" s="540">
        <v>1048.894</v>
      </c>
      <c r="J49" s="540"/>
      <c r="K49" s="540"/>
      <c r="L49" s="541">
        <f t="shared" si="7"/>
        <v>0</v>
      </c>
      <c r="M49" s="540"/>
      <c r="N49" s="540"/>
      <c r="O49" s="540"/>
      <c r="P49" s="545">
        <f t="shared" si="1"/>
        <v>40.342076923076924</v>
      </c>
      <c r="Q49" s="532">
        <f>+H49/D49*100</f>
        <v>0</v>
      </c>
      <c r="R49" s="532"/>
    </row>
    <row r="50" spans="1:18" ht="30" x14ac:dyDescent="0.25">
      <c r="A50" s="522">
        <v>4</v>
      </c>
      <c r="B50" s="657" t="s">
        <v>581</v>
      </c>
      <c r="C50" s="539">
        <f t="shared" si="11"/>
        <v>2900</v>
      </c>
      <c r="D50" s="540"/>
      <c r="E50" s="540">
        <v>2900</v>
      </c>
      <c r="F50" s="539">
        <f t="shared" si="14"/>
        <v>1143.866</v>
      </c>
      <c r="G50" s="539">
        <f t="shared" si="15"/>
        <v>0</v>
      </c>
      <c r="H50" s="540"/>
      <c r="I50" s="540"/>
      <c r="J50" s="540"/>
      <c r="K50" s="540"/>
      <c r="L50" s="541">
        <f t="shared" si="7"/>
        <v>1143.866</v>
      </c>
      <c r="M50" s="540"/>
      <c r="N50" s="540">
        <v>1143.866</v>
      </c>
      <c r="O50" s="540"/>
      <c r="P50" s="545">
        <f t="shared" si="1"/>
        <v>39.443655172413791</v>
      </c>
      <c r="Q50" s="532"/>
      <c r="R50" s="532">
        <f>+L50/E50*100</f>
        <v>39.443655172413791</v>
      </c>
    </row>
    <row r="51" spans="1:18" ht="30" x14ac:dyDescent="0.25">
      <c r="A51" s="522">
        <v>5</v>
      </c>
      <c r="B51" s="657" t="s">
        <v>582</v>
      </c>
      <c r="C51" s="539">
        <f t="shared" si="11"/>
        <v>2900</v>
      </c>
      <c r="D51" s="540"/>
      <c r="E51" s="540">
        <v>2900</v>
      </c>
      <c r="F51" s="539">
        <f t="shared" si="14"/>
        <v>1172.6890000000001</v>
      </c>
      <c r="G51" s="539">
        <f t="shared" si="15"/>
        <v>0</v>
      </c>
      <c r="H51" s="540"/>
      <c r="I51" s="540"/>
      <c r="J51" s="540"/>
      <c r="K51" s="540"/>
      <c r="L51" s="541">
        <f t="shared" si="7"/>
        <v>1172.6890000000001</v>
      </c>
      <c r="M51" s="540"/>
      <c r="N51" s="540">
        <v>1172.6890000000001</v>
      </c>
      <c r="O51" s="540"/>
      <c r="P51" s="545">
        <f t="shared" si="1"/>
        <v>40.437551724137933</v>
      </c>
      <c r="Q51" s="532"/>
      <c r="R51" s="532">
        <f>+L51/E51*100</f>
        <v>40.437551724137933</v>
      </c>
    </row>
    <row r="52" spans="1:18" ht="30" x14ac:dyDescent="0.25">
      <c r="A52" s="522">
        <v>6</v>
      </c>
      <c r="B52" s="657" t="s">
        <v>583</v>
      </c>
      <c r="C52" s="539">
        <f t="shared" si="11"/>
        <v>2900</v>
      </c>
      <c r="D52" s="540"/>
      <c r="E52" s="540">
        <v>2900</v>
      </c>
      <c r="F52" s="539">
        <f t="shared" si="14"/>
        <v>998</v>
      </c>
      <c r="G52" s="539">
        <f t="shared" si="15"/>
        <v>0</v>
      </c>
      <c r="H52" s="540"/>
      <c r="I52" s="540"/>
      <c r="J52" s="540"/>
      <c r="K52" s="540"/>
      <c r="L52" s="541">
        <f t="shared" si="7"/>
        <v>998</v>
      </c>
      <c r="M52" s="540"/>
      <c r="N52" s="540">
        <v>998</v>
      </c>
      <c r="O52" s="540"/>
      <c r="P52" s="545">
        <f t="shared" si="1"/>
        <v>34.413793103448278</v>
      </c>
      <c r="Q52" s="532"/>
      <c r="R52" s="532">
        <f>+L52/E52*100</f>
        <v>34.413793103448278</v>
      </c>
    </row>
    <row r="53" spans="1:18" ht="30" x14ac:dyDescent="0.25">
      <c r="A53" s="522">
        <v>7</v>
      </c>
      <c r="B53" s="657" t="s">
        <v>584</v>
      </c>
      <c r="C53" s="539">
        <f t="shared" si="11"/>
        <v>2900</v>
      </c>
      <c r="D53" s="540"/>
      <c r="E53" s="540">
        <v>2900</v>
      </c>
      <c r="F53" s="539">
        <f t="shared" si="14"/>
        <v>0</v>
      </c>
      <c r="G53" s="539">
        <f t="shared" si="15"/>
        <v>0</v>
      </c>
      <c r="H53" s="540"/>
      <c r="I53" s="540"/>
      <c r="J53" s="540"/>
      <c r="K53" s="540"/>
      <c r="L53" s="541">
        <f t="shared" si="7"/>
        <v>0</v>
      </c>
      <c r="M53" s="540"/>
      <c r="N53" s="540"/>
      <c r="O53" s="540"/>
      <c r="P53" s="545">
        <f t="shared" si="1"/>
        <v>0</v>
      </c>
      <c r="Q53" s="532"/>
      <c r="R53" s="532">
        <f>+L53/E53*100</f>
        <v>0</v>
      </c>
    </row>
  </sheetData>
  <mergeCells count="10">
    <mergeCell ref="F4:F5"/>
    <mergeCell ref="G4:K4"/>
    <mergeCell ref="L4:O4"/>
    <mergeCell ref="F3:O3"/>
    <mergeCell ref="A1:R1"/>
    <mergeCell ref="B3:B5"/>
    <mergeCell ref="A3:A5"/>
    <mergeCell ref="M2:R2"/>
    <mergeCell ref="C3:E3"/>
    <mergeCell ref="P3:R4"/>
  </mergeCells>
  <pageMargins left="0.37" right="0.24" top="0.32" bottom="0.36" header="0.3" footer="0.3"/>
  <pageSetup paperSize="9" scale="7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BC Đoàn ktra của tỉnh</vt:lpstr>
      <vt:lpstr>KH vốn gộp</vt:lpstr>
      <vt:lpstr>CĐT- BQLDA</vt:lpstr>
      <vt:lpstr>CĐT- CÁC XÃ</vt:lpstr>
      <vt:lpstr>TNMT</vt:lpstr>
      <vt:lpstr>Vốn Sự nghiệp</vt:lpstr>
      <vt:lpstr>Nộp Báo cáo</vt:lpstr>
      <vt:lpstr>BIỂU GỬI TỈNH</vt:lpstr>
      <vt:lpstr>Vốn SN có tính chất đầu tư</vt:lpstr>
      <vt:lpstr>Sheet1</vt:lpstr>
      <vt:lpstr>'BC Đoàn ktra của tỉnh'!Print_Area</vt:lpstr>
      <vt:lpstr>'CĐT- BQLDA'!Print_Area</vt:lpstr>
      <vt:lpstr>'CĐT- CÁC XÃ'!Print_Area</vt:lpstr>
      <vt:lpstr>'KH vốn gộp'!Print_Area</vt:lpstr>
      <vt:lpstr>'Nộp Báo cáo'!Print_Area</vt:lpstr>
      <vt:lpstr>Sheet1!Print_Area</vt:lpstr>
      <vt:lpstr>'Vốn SN có tính chất đầu tư'!Print_Area</vt:lpstr>
      <vt:lpstr>'Vốn Sự nghiệp'!Print_Area</vt:lpstr>
      <vt:lpstr>'BC Đoàn ktra của tỉnh'!Print_Titles</vt:lpstr>
      <vt:lpstr>'CĐT- BQLDA'!Print_Titles</vt:lpstr>
      <vt:lpstr>'CĐT- CÁC XÃ'!Print_Titles</vt:lpstr>
      <vt:lpstr>'KH vốn gộp'!Print_Titles</vt:lpstr>
      <vt:lpstr>'Nộp Báo cáo'!Print_Titles</vt:lpstr>
      <vt:lpstr>'Vốn SN có tính chất đầu tư'!Print_Titles</vt:lpstr>
      <vt:lpstr>'Vốn Sự nghiệp'!Print_Titles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Start</dc:creator>
  <cp:lastModifiedBy>ismail - [2010]</cp:lastModifiedBy>
  <cp:lastPrinted>2020-11-24T01:41:10Z</cp:lastPrinted>
  <dcterms:created xsi:type="dcterms:W3CDTF">2018-12-20T04:05:26Z</dcterms:created>
  <dcterms:modified xsi:type="dcterms:W3CDTF">2020-11-25T02:40:46Z</dcterms:modified>
</cp:coreProperties>
</file>