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7400" windowHeight="6975"/>
  </bookViews>
  <sheets>
    <sheet name="BIEU 2 2021" sheetId="21" r:id="rId1"/>
    <sheet name="Bieu 3QI" sheetId="20" r:id="rId2"/>
    <sheet name="Bieu 4" sheetId="3" r:id="rId3"/>
    <sheet name="Bieu 3 (q1)" sheetId="22" r:id="rId4"/>
    <sheet name="Bieu 3 (q2)" sheetId="23" r:id="rId5"/>
    <sheet name="Bieu 3QII" sheetId="24" r:id="rId6"/>
    <sheet name="Bieu 3 (q3)" sheetId="25" r:id="rId7"/>
    <sheet name="Bieu 3QIII" sheetId="26" r:id="rId8"/>
    <sheet name="Bieu 3Q4" sheetId="27" r:id="rId9"/>
    <sheet name="Bieu 3 nam" sheetId="28" r:id="rId10"/>
    <sheet name="Bieu 3 (q4)" sheetId="29" r:id="rId11"/>
  </sheets>
  <definedNames>
    <definedName name="_xlnm.Print_Titles" localSheetId="3">'Bieu 3 (q1)'!$6:$7</definedName>
    <definedName name="_xlnm.Print_Titles" localSheetId="4">'Bieu 3 (q2)'!$6:$7</definedName>
    <definedName name="_xlnm.Print_Titles" localSheetId="6">'Bieu 3 (q3)'!$6:$7</definedName>
    <definedName name="_xlnm.Print_Titles" localSheetId="10">'Bieu 3 (q4)'!$6:$7</definedName>
    <definedName name="_xlnm.Print_Titles" localSheetId="9">'Bieu 3 nam'!$13:$14</definedName>
    <definedName name="_xlnm.Print_Titles" localSheetId="8">'Bieu 3Q4'!$13:$14</definedName>
    <definedName name="_xlnm.Print_Titles" localSheetId="1">'Bieu 3QI'!$13:$14</definedName>
    <definedName name="_xlnm.Print_Titles" localSheetId="5">'Bieu 3QII'!$13:$14</definedName>
    <definedName name="_xlnm.Print_Titles" localSheetId="7">'Bieu 3QIII'!$13:$14</definedName>
    <definedName name="_xlnm.Print_Titles" localSheetId="2">'Bieu 4'!$9:$10</definedName>
  </definedNames>
  <calcPr calcId="124519"/>
</workbook>
</file>

<file path=xl/calcChain.xml><?xml version="1.0" encoding="utf-8"?>
<calcChain xmlns="http://schemas.openxmlformats.org/spreadsheetml/2006/main">
  <c r="D18" i="21"/>
  <c r="D41"/>
  <c r="D16"/>
  <c r="K56" i="29" l="1"/>
  <c r="H56"/>
  <c r="H54"/>
  <c r="K54" s="1"/>
  <c r="K52"/>
  <c r="K47"/>
  <c r="K50"/>
  <c r="K48"/>
  <c r="J50"/>
  <c r="N43"/>
  <c r="K44"/>
  <c r="J39"/>
  <c r="J34"/>
  <c r="K34" s="1"/>
  <c r="J33"/>
  <c r="K33" s="1"/>
  <c r="J26"/>
  <c r="J21"/>
  <c r="K21" s="1"/>
  <c r="J14"/>
  <c r="K58"/>
  <c r="E58"/>
  <c r="L57"/>
  <c r="G54"/>
  <c r="L51"/>
  <c r="J40"/>
  <c r="H39"/>
  <c r="F39"/>
  <c r="D39"/>
  <c r="K38"/>
  <c r="K37"/>
  <c r="G37"/>
  <c r="F36"/>
  <c r="K36" s="1"/>
  <c r="F35"/>
  <c r="D35"/>
  <c r="K35" s="1"/>
  <c r="H34"/>
  <c r="F33"/>
  <c r="K32"/>
  <c r="K31"/>
  <c r="K30"/>
  <c r="K29"/>
  <c r="G29"/>
  <c r="K28"/>
  <c r="K27"/>
  <c r="K26"/>
  <c r="K25"/>
  <c r="K24"/>
  <c r="G24"/>
  <c r="G16" s="1"/>
  <c r="K23"/>
  <c r="K22"/>
  <c r="H22"/>
  <c r="F21"/>
  <c r="K20"/>
  <c r="K19"/>
  <c r="K18"/>
  <c r="F17"/>
  <c r="K17" s="1"/>
  <c r="H16"/>
  <c r="E16"/>
  <c r="D16"/>
  <c r="K15"/>
  <c r="E35" i="28"/>
  <c r="E32"/>
  <c r="E29"/>
  <c r="E26"/>
  <c r="E23"/>
  <c r="E19"/>
  <c r="E17"/>
  <c r="E32" i="27"/>
  <c r="E35"/>
  <c r="E29"/>
  <c r="E26"/>
  <c r="E23"/>
  <c r="E19"/>
  <c r="E17"/>
  <c r="F48" i="3"/>
  <c r="D48"/>
  <c r="K15" i="25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17"/>
  <c r="H22"/>
  <c r="H34"/>
  <c r="H39"/>
  <c r="H16" s="1"/>
  <c r="E16"/>
  <c r="E58"/>
  <c r="K58" s="1"/>
  <c r="L57"/>
  <c r="K57"/>
  <c r="K56"/>
  <c r="K54"/>
  <c r="G54"/>
  <c r="K53"/>
  <c r="L51"/>
  <c r="D51"/>
  <c r="K51" s="1"/>
  <c r="K46"/>
  <c r="K45"/>
  <c r="J40"/>
  <c r="F39"/>
  <c r="D39"/>
  <c r="G37"/>
  <c r="J36"/>
  <c r="F36"/>
  <c r="F35"/>
  <c r="D35"/>
  <c r="F33"/>
  <c r="J32"/>
  <c r="J30"/>
  <c r="G29"/>
  <c r="J28"/>
  <c r="J27"/>
  <c r="J26"/>
  <c r="J25"/>
  <c r="G24"/>
  <c r="J23"/>
  <c r="J22"/>
  <c r="F21"/>
  <c r="G16"/>
  <c r="F17"/>
  <c r="H39" i="23"/>
  <c r="F39"/>
  <c r="D39"/>
  <c r="I52"/>
  <c r="D51"/>
  <c r="I51" s="1"/>
  <c r="I56"/>
  <c r="H36"/>
  <c r="I36" s="1"/>
  <c r="H22"/>
  <c r="I22" s="1"/>
  <c r="I18"/>
  <c r="I19"/>
  <c r="I21"/>
  <c r="I30"/>
  <c r="I38"/>
  <c r="F36"/>
  <c r="F35"/>
  <c r="F33"/>
  <c r="F17"/>
  <c r="I17" s="1"/>
  <c r="F21"/>
  <c r="I58"/>
  <c r="E58"/>
  <c r="J57"/>
  <c r="I57"/>
  <c r="I54"/>
  <c r="G54"/>
  <c r="I53"/>
  <c r="J51"/>
  <c r="I46"/>
  <c r="I45"/>
  <c r="H40"/>
  <c r="I40" s="1"/>
  <c r="G37"/>
  <c r="H37" s="1"/>
  <c r="I37" s="1"/>
  <c r="H35"/>
  <c r="D35"/>
  <c r="H34"/>
  <c r="I34" s="1"/>
  <c r="H33"/>
  <c r="I33" s="1"/>
  <c r="H32"/>
  <c r="I32" s="1"/>
  <c r="H31"/>
  <c r="I31" s="1"/>
  <c r="H30"/>
  <c r="G29"/>
  <c r="H28"/>
  <c r="I28" s="1"/>
  <c r="H27"/>
  <c r="I27" s="1"/>
  <c r="H26"/>
  <c r="I26" s="1"/>
  <c r="I16" s="1"/>
  <c r="I41" s="1"/>
  <c r="H25"/>
  <c r="I25" s="1"/>
  <c r="H24"/>
  <c r="I24" s="1"/>
  <c r="G24"/>
  <c r="H23"/>
  <c r="I23" s="1"/>
  <c r="G20"/>
  <c r="H20" s="1"/>
  <c r="I20" s="1"/>
  <c r="E16"/>
  <c r="H47" i="22"/>
  <c r="H46"/>
  <c r="H39"/>
  <c r="H50"/>
  <c r="H51"/>
  <c r="E51"/>
  <c r="H40"/>
  <c r="H41"/>
  <c r="F49"/>
  <c r="H49"/>
  <c r="H48"/>
  <c r="E15"/>
  <c r="G19"/>
  <c r="H19" s="1"/>
  <c r="H20"/>
  <c r="G23"/>
  <c r="F18"/>
  <c r="G18" s="1"/>
  <c r="F21"/>
  <c r="G21" s="1"/>
  <c r="F22"/>
  <c r="F24"/>
  <c r="F25"/>
  <c r="G25" s="1"/>
  <c r="H25" s="1"/>
  <c r="F26"/>
  <c r="G26" s="1"/>
  <c r="H26" s="1"/>
  <c r="F27"/>
  <c r="F28"/>
  <c r="G28" s="1"/>
  <c r="H28" s="1"/>
  <c r="F29"/>
  <c r="G29" s="1"/>
  <c r="H29" s="1"/>
  <c r="F30"/>
  <c r="G30" s="1"/>
  <c r="H30" s="1"/>
  <c r="G31"/>
  <c r="F32"/>
  <c r="G32" s="1"/>
  <c r="F34"/>
  <c r="G34" s="1"/>
  <c r="F35"/>
  <c r="H16"/>
  <c r="D35"/>
  <c r="D33"/>
  <c r="D15" s="1"/>
  <c r="I50"/>
  <c r="I46"/>
  <c r="K46" i="29" l="1"/>
  <c r="K39"/>
  <c r="K16" s="1"/>
  <c r="F16"/>
  <c r="I16" s="1"/>
  <c r="J16"/>
  <c r="K16" i="25"/>
  <c r="N15" s="1"/>
  <c r="D16"/>
  <c r="K52"/>
  <c r="F16"/>
  <c r="I16" s="1"/>
  <c r="I39" i="23"/>
  <c r="D16"/>
  <c r="I35"/>
  <c r="F16"/>
  <c r="H29"/>
  <c r="G16"/>
  <c r="H34" i="22"/>
  <c r="H32"/>
  <c r="H18"/>
  <c r="G27"/>
  <c r="H27" s="1"/>
  <c r="G22"/>
  <c r="H22" s="1"/>
  <c r="H21"/>
  <c r="G24"/>
  <c r="H24" s="1"/>
  <c r="G33"/>
  <c r="H33" s="1"/>
  <c r="F15"/>
  <c r="H23"/>
  <c r="H31"/>
  <c r="H35"/>
  <c r="G35"/>
  <c r="H17"/>
  <c r="N15" i="29" l="1"/>
  <c r="K41"/>
  <c r="K41" i="25"/>
  <c r="K44" s="1"/>
  <c r="J16"/>
  <c r="H16" i="23"/>
  <c r="I29"/>
  <c r="I44" s="1"/>
  <c r="G15" i="22"/>
  <c r="H15"/>
  <c r="H36" s="1"/>
  <c r="F19" i="3"/>
  <c r="G19"/>
  <c r="F40" l="1"/>
  <c r="G40"/>
</calcChain>
</file>

<file path=xl/comments1.xml><?xml version="1.0" encoding="utf-8"?>
<comments xmlns="http://schemas.openxmlformats.org/spreadsheetml/2006/main">
  <authors>
    <author>HE</author>
  </authors>
  <commentList>
    <comment ref="F17" authorId="0">
      <text>
        <r>
          <rPr>
            <b/>
            <sz val="9"/>
            <color indexed="81"/>
            <rFont val="Tahoma"/>
            <charset val="1"/>
          </rPr>
          <t>do a Thuận nghỉ ôm từ T4.2021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</author>
  </authors>
  <commentList>
    <comment ref="F17" authorId="0">
      <text>
        <r>
          <rPr>
            <b/>
            <sz val="9"/>
            <color indexed="81"/>
            <rFont val="Tahoma"/>
            <charset val="1"/>
          </rPr>
          <t>do a Thuận nghỉ ôm từ T4.2021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</author>
  </authors>
  <commentList>
    <comment ref="F17" authorId="0">
      <text>
        <r>
          <rPr>
            <b/>
            <sz val="9"/>
            <color indexed="81"/>
            <rFont val="Tahoma"/>
            <charset val="1"/>
          </rPr>
          <t>do a Thuận nghỉ ôm từ T4.2021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<sst xmlns="http://schemas.openxmlformats.org/spreadsheetml/2006/main" count="703" uniqueCount="190">
  <si>
    <t>A</t>
  </si>
  <si>
    <t>I</t>
  </si>
  <si>
    <t>II</t>
  </si>
  <si>
    <t>B</t>
  </si>
  <si>
    <t>Nội dung</t>
  </si>
  <si>
    <t xml:space="preserve">Số 
TT 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</si>
  <si>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</si>
  <si>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</si>
  <si>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</si>
  <si>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</si>
  <si>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</si>
  <si>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Số liệu quyết toán
 được duyệt</t>
  </si>
  <si>
    <t>Số liệu
 báo cáo
 quyết toán</t>
  </si>
  <si>
    <t>Trong đó</t>
  </si>
  <si>
    <t>Mua sắm, 
sửa chữa</t>
  </si>
  <si>
    <t>Trích lập các quỹ</t>
  </si>
  <si>
    <t>Số 
TT</t>
  </si>
  <si>
    <t>ĐV tính: Triệu đồng</t>
  </si>
  <si>
    <t>Dự toán năm</t>
  </si>
  <si>
    <t>1.1</t>
  </si>
  <si>
    <t>1.2</t>
  </si>
  <si>
    <t>a</t>
  </si>
  <si>
    <t xml:space="preserve"> Kinh phí nhiệm vụ thường xuyên</t>
  </si>
  <si>
    <t>b</t>
  </si>
  <si>
    <t>Kinh phí nhiệm vụ không thường xuyên</t>
  </si>
  <si>
    <t xml:space="preserve"> Kinh phí thực hiện chế độ tự chủ </t>
  </si>
  <si>
    <t xml:space="preserve">Kinh phí không thực hiện chế độ tự chủ </t>
  </si>
  <si>
    <t>Dự toán chi ngân sách nhà nước</t>
  </si>
  <si>
    <t xml:space="preserve">Kinh phí nhiệm vụ không thường xuyên </t>
  </si>
  <si>
    <t>Chi sự nghiệp giáo dục, đào tạo, dạy nghề</t>
  </si>
  <si>
    <t>Thủ trưởng đơn vị</t>
  </si>
  <si>
    <t>Ước thực
hiện quý/6 tháng/năm</t>
  </si>
  <si>
    <t xml:space="preserve"> Biểu số 4 - Ban hành kèm theo Thông tư số 61/2017/TT-BTC ngày 15 tháng 6 năm 2017 của Bộ Tài chính</t>
  </si>
  <si>
    <t>Quỹ 
lương</t>
  </si>
  <si>
    <t xml:space="preserve"> Số thu từ nguồn thu </t>
  </si>
  <si>
    <t>Học phí</t>
  </si>
  <si>
    <t>- Học phí</t>
  </si>
  <si>
    <t>- Dạy thêm, học thêm</t>
  </si>
  <si>
    <t>- Nhà xe, căn tin</t>
  </si>
  <si>
    <t>- Chăm sóc sức khỏe ban đầu</t>
  </si>
  <si>
    <t>Dạy thêm, học thêm</t>
  </si>
  <si>
    <t>Nhà xe, căn tin</t>
  </si>
  <si>
    <t>Chăm sóc sức khỏe ban đầu</t>
  </si>
  <si>
    <t xml:space="preserve">Chi từ nguồn thu </t>
  </si>
  <si>
    <t xml:space="preserve">Chi sự nghiệp </t>
  </si>
  <si>
    <t xml:space="preserve"> Số nộp thuế</t>
  </si>
  <si>
    <t>Thuế TNDN</t>
  </si>
  <si>
    <t>Thuế môn bài</t>
  </si>
  <si>
    <t>………………</t>
  </si>
  <si>
    <t>Ước thực hiện quý (6 tháng, năm) nay so với cùng kỳ năm trước (%)</t>
  </si>
  <si>
    <t xml:space="preserve">Căn cứ Nghị định số 163/2016/NĐ-CP ngày 21/12/2016 của Chính phủ quy định chi tiết thi hành </t>
  </si>
  <si>
    <t>một số điều của Luật Ngân sách nhà nước;</t>
  </si>
  <si>
    <t>điều của Thông tư 61/2017/TT/BTC</t>
  </si>
  <si>
    <t>Tổng số thu, chi, nộp thuế</t>
  </si>
  <si>
    <t>Quyết toán thu, chi, nộp thuế</t>
  </si>
  <si>
    <t>Ước thực
 hiện/Dự toán năm (%)</t>
  </si>
  <si>
    <t xml:space="preserve"> Chương: 422</t>
  </si>
  <si>
    <t xml:space="preserve">          ĐV tính: đồng</t>
  </si>
  <si>
    <t>Ngày     tháng     năm 20</t>
  </si>
  <si>
    <t>SỞ GIÁO DỤC VÀ ĐÀO TẠO CÀ MAU</t>
  </si>
  <si>
    <t>Ghi chú</t>
  </si>
  <si>
    <t>Nộp ngân sách</t>
  </si>
  <si>
    <t>Thu tuyển viên chức</t>
  </si>
  <si>
    <t xml:space="preserve"> Lương và các khoản phụ cấp</t>
  </si>
  <si>
    <t>Thưởng thường xuyên</t>
  </si>
  <si>
    <t xml:space="preserve"> Tàu xe nghỉ phép năm</t>
  </si>
  <si>
    <t>Các khoản BHXH, BHYT, KPCĐ</t>
  </si>
  <si>
    <t>Tiền điện</t>
  </si>
  <si>
    <t>Tiền nước</t>
  </si>
  <si>
    <t xml:space="preserve"> Tiền vệ sinh môi trường</t>
  </si>
  <si>
    <t>Tiền xe công</t>
  </si>
  <si>
    <t>Văn phòng phẩm, công cụ dụng cụ</t>
  </si>
  <si>
    <t>Cước phí điện thoại</t>
  </si>
  <si>
    <t>Cước phí bưu chính</t>
  </si>
  <si>
    <t>Internet</t>
  </si>
  <si>
    <t>Công tác phí</t>
  </si>
  <si>
    <t>Tiền lương và các khoản BH của hợp đồng</t>
  </si>
  <si>
    <t>Chi mua sắm vật dụng, chi tiếp khách, chi khác</t>
  </si>
  <si>
    <t xml:space="preserve"> băng rol tuyên truyền</t>
  </si>
  <si>
    <t>Sách, báo</t>
  </si>
  <si>
    <t xml:space="preserve"> Khoán điện thoại</t>
  </si>
  <si>
    <t>Chi thu nhập tăng thêm</t>
  </si>
  <si>
    <t>Trích lập quỹ</t>
  </si>
  <si>
    <t>Ngân sách NN</t>
  </si>
  <si>
    <t>Chi học bổng HSSV Lào</t>
  </si>
  <si>
    <t>ĐV tính:  đồng</t>
  </si>
  <si>
    <t>Ngày 31 tháng 01 năm 2021</t>
  </si>
  <si>
    <t>Lập bảng</t>
  </si>
  <si>
    <t>STT</t>
  </si>
  <si>
    <t>Tổng số thu, chi, nộp NS phí, lệ phí</t>
  </si>
  <si>
    <t>Số thu phí, lệ phí</t>
  </si>
  <si>
    <t>Phí dự tuyển viên chức</t>
  </si>
  <si>
    <t>Chi từ nguồn thu phí để lại</t>
  </si>
  <si>
    <t>Số phí, lệ phí nộp ngân sách</t>
  </si>
  <si>
    <t>2.1</t>
  </si>
  <si>
    <t>2.2</t>
  </si>
  <si>
    <t>Chi sự nghiệp kinh tế</t>
  </si>
  <si>
    <t>Chi sự nghiệp khác</t>
  </si>
  <si>
    <t>3.1</t>
  </si>
  <si>
    <t>3.2</t>
  </si>
  <si>
    <t>4.1</t>
  </si>
  <si>
    <t>4.2</t>
  </si>
  <si>
    <t>Ngày 05 tháng 04 năm 2021</t>
  </si>
  <si>
    <t>Phạm Hoàng Gan</t>
  </si>
  <si>
    <t>Căn cứ quyết định giao dự toán đầu năm, Quyết định giao dự toán bổ sung;</t>
  </si>
  <si>
    <t>Căn cứ bảng đối chiếu tình hình sử dụng kinh phí ngân sách quý I.2021 với KBNN tỉnh Cà Mau;</t>
  </si>
  <si>
    <t>Căn cứ Thông tư số 90/2018/TT-BTC ngày 28/9/2018 của Bộ Tài chính sửa đổi, bổ sung một số;</t>
  </si>
  <si>
    <t>Căn cứ các tiêu chuẩn. định mức quy định.</t>
  </si>
  <si>
    <t>Thực hiện QI.2021</t>
  </si>
  <si>
    <t>Ước thực hiện cả năm</t>
  </si>
  <si>
    <t>Sửa chữa thường xuyên, sửa chữa máy tính, máy poto</t>
  </si>
  <si>
    <t>Phụ cấp đảng ủy</t>
  </si>
  <si>
    <t xml:space="preserve"> Kinh phí quản lý hành chính - tự chủ được cấp</t>
  </si>
  <si>
    <t xml:space="preserve"> Kinh phí quản lý hành chính - tự chủ dự kiến chi</t>
  </si>
  <si>
    <t>Chênh lệch</t>
  </si>
  <si>
    <t>Dự kiến chi</t>
  </si>
  <si>
    <t>Ước TH QII.2021</t>
  </si>
  <si>
    <t>Ước TH QIV.2021</t>
  </si>
  <si>
    <t xml:space="preserve"> Kinh phí Sự nghiệp giáo dục - KP cấp</t>
  </si>
  <si>
    <t>Nghiệp vụ chuyên môn ngành - dự kiến chi</t>
  </si>
  <si>
    <t>Chi sửa chữa năm 2020 mang sang 2021</t>
  </si>
  <si>
    <t xml:space="preserve"> Kinh phí quản lý hành chính - không tự chủ được cấp</t>
  </si>
  <si>
    <t xml:space="preserve"> Kinh phí quản lý hành chính - không tự chủ dự kiến chi</t>
  </si>
  <si>
    <t>ISO</t>
  </si>
  <si>
    <t>WEB</t>
  </si>
  <si>
    <t>Nông thôn mới</t>
  </si>
  <si>
    <t>Phổ biến GDPL</t>
  </si>
  <si>
    <t>Ước TH QIII.2021</t>
  </si>
  <si>
    <t>CÔNG KHAI THỰC HIỆN DỰ TOÁN CHI NGÂN SÁCH QUÝ 1 NĂM 2021</t>
  </si>
  <si>
    <t>Cà Mau, ngày 05 tháng 4 năm 2021</t>
  </si>
  <si>
    <t>Kế toán trưởng</t>
  </si>
  <si>
    <t>Lương Hồng Gái</t>
  </si>
  <si>
    <t>Nguyễn Chí Linh</t>
  </si>
  <si>
    <t>Biểu số 3</t>
  </si>
  <si>
    <t>Sở Giáo dục và Đào tạo</t>
  </si>
  <si>
    <t>ĐÁNH GIÁ THỰC HIỆN DỰ TOÁN THU- CHI NGÂN SÁCH QUÝ I NĂM 2021</t>
  </si>
  <si>
    <t xml:space="preserve"> Kinh phí Sự nghiệp kinh tế - KP cấp</t>
  </si>
  <si>
    <t>Nguồn kinh phí khác</t>
  </si>
  <si>
    <t>CÔNG KHAI THỰC HIỆN DỰ TOÁN CHI NGÂN SÁCH QUÝ I1 NĂM 2021</t>
  </si>
  <si>
    <t>Thực hiện QII.2021</t>
  </si>
  <si>
    <t>Làm thêm giờ</t>
  </si>
  <si>
    <t>BH tài sản CQ</t>
  </si>
  <si>
    <t>Sửa chữa tài sản, đường điện</t>
  </si>
  <si>
    <t>6=1+3+4+5</t>
  </si>
  <si>
    <t>Chi khác NS (428)</t>
  </si>
  <si>
    <t>Lấy ý kiến GD địa phương</t>
  </si>
  <si>
    <t>Nghiệp vụ chuyên môn ngành, Mua TB lớp 1</t>
  </si>
  <si>
    <t>Giảm dự toán do covid (công tác phí, hội họp...)</t>
  </si>
  <si>
    <t>Cà Mau, ngày 01 tháng 7 năm 2021</t>
  </si>
  <si>
    <t>ĐÁNH GIÁ THỰC HIỆN DỰ TOÁN THU- CHI NGÂN SÁCH QUÝ II NĂM 2021</t>
  </si>
  <si>
    <t>Ngày 01 tháng 7 năm 2021</t>
  </si>
  <si>
    <t>Thực hiện QIII.2021</t>
  </si>
  <si>
    <t>Kinh phí 
còn lại</t>
  </si>
  <si>
    <t>Chênh lệch trích quỹ</t>
  </si>
  <si>
    <t>Cà Mau, ngày 01 tháng 10 năm 2021</t>
  </si>
  <si>
    <t>CÔNG KHAI THỰC HIỆN DỰ TOÁN CHI NGÂN SÁCH QUÝ III NĂM 2021</t>
  </si>
  <si>
    <t>ĐÁNH GIÁ THỰC HIỆN DỰ TOÁN THU- CHI NGÂN SÁCH QUÝ III NĂM 2021</t>
  </si>
  <si>
    <t>Căn cứ bảng đối chiếu tình hình sử dụng kinh phí ngân sách quý III.2021 với KBNN tỉnh Cà Mau;</t>
  </si>
  <si>
    <t>Ngày 01 tháng 10 năm 2021</t>
  </si>
  <si>
    <t xml:space="preserve"> QUYẾT TOÁN THU - CHI NGUỒN NSNN, NGUỒN KHÁC NĂM 2020</t>
  </si>
  <si>
    <t>(Kèm theo Quyết định số 453/QĐ-SGDĐT ngày 25/10/2021 của Sở Giáo dục và Đào tạo)</t>
  </si>
  <si>
    <t>Biểu 4</t>
  </si>
  <si>
    <t>Chi đầu tư công</t>
  </si>
  <si>
    <t>ĐÁNH GIÁ THỰC HIỆN DỰ TOÁN THU- CHI NGÂN SÁCH QUÝ IV NĂM 2021</t>
  </si>
  <si>
    <t xml:space="preserve">Chi khác </t>
  </si>
  <si>
    <t>Chi viện trợ</t>
  </si>
  <si>
    <t>Chi sự nghiệp CNTT</t>
  </si>
  <si>
    <t>Ngày 10 tháng 01 năm 2022</t>
  </si>
  <si>
    <t>ĐÁNH GIÁ THỰC HIỆN DỰ TOÁN THU- CHI NGÂN SÁCH NĂM 2021</t>
  </si>
  <si>
    <t>Căn cứ bảng đối chiếu tình hình sử dụng kinh phí ngân sách  năm 2021 với KBNN tỉnh Cà Mau;</t>
  </si>
  <si>
    <t>Chi sự nghiệp giáo dục, đào tạo</t>
  </si>
  <si>
    <t>Thực hiện QIII.2022</t>
  </si>
  <si>
    <t>Thực hiện QIV.2021</t>
  </si>
  <si>
    <t>Thực hiện cả năm</t>
  </si>
  <si>
    <t>Chi khác NS (428)-KP cấp</t>
  </si>
  <si>
    <t>Nguồn viện trợ- KP cấp</t>
  </si>
  <si>
    <t>CÔNG KHAI THỰC HIỆN DỰ TOÁN CHI NGÂN SÁCH QUÝ IV NĂM 2021</t>
  </si>
  <si>
    <t>Cà Mau, ngày 12 tháng 01 năm 2022</t>
  </si>
  <si>
    <t xml:space="preserve">Căn cứ Thông tư số 90/2018/TT-BTC ngày 28/9/2018 của Bộ Tài chính sửa đổi, bổ sung một số </t>
  </si>
  <si>
    <t xml:space="preserve"> Thực hiện năm 2020</t>
  </si>
  <si>
    <t>III</t>
  </si>
  <si>
    <t xml:space="preserve"> Kinh phí quản lý hành chính - tự chủ</t>
  </si>
  <si>
    <t xml:space="preserve"> Kinh phí Sự nghiệp giáo dục</t>
  </si>
  <si>
    <t>CÔNG KHAI THỰC HIỆN DỰ TOÁN THU- CHI NGÂN SÁCH NĂM 2021</t>
  </si>
  <si>
    <t xml:space="preserve"> Kinh phí Sự nghiệp kinh tế</t>
  </si>
  <si>
    <t>Nguồn viện trợ</t>
  </si>
  <si>
    <t xml:space="preserve">Chi khác NS </t>
  </si>
  <si>
    <t>Biểu 2</t>
  </si>
  <si>
    <t xml:space="preserve"> Kinh phí quản lý hành chính - không tự chủ </t>
  </si>
  <si>
    <t>Ngày 15 tháng 01 năm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</si>
</sst>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4">
    <font>
      <sz val="11"/>
      <color theme="1"/>
      <name val="Calibri"/>
      <family val="2"/>
      <charset val="163"/>
      <scheme val="minor"/>
    </font>
    <font>
      <sz val="11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sz val="14"/>
      <color indexed="8"/>
      <name val="Cambria"/>
      <family val="1"/>
      <charset val="163"/>
    </font>
    <font>
      <sz val="12"/>
      <color indexed="8"/>
      <name val="Arial"/>
      <family val="2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i/>
      <sz val="12"/>
      <color indexed="8"/>
      <name val="Cambria"/>
      <family val="1"/>
      <charset val="163"/>
    </font>
    <font>
      <b/>
      <sz val="11"/>
      <color indexed="8"/>
      <name val="Cambria"/>
      <family val="1"/>
      <charset val="163"/>
    </font>
    <font>
      <sz val="10"/>
      <name val="Arial"/>
      <family val="2"/>
    </font>
    <font>
      <i/>
      <sz val="13"/>
      <color indexed="8"/>
      <name val="Cambria"/>
      <family val="1"/>
      <charset val="163"/>
    </font>
    <font>
      <b/>
      <sz val="13"/>
      <color indexed="8"/>
      <name val="Cambria"/>
      <family val="1"/>
      <charset val="163"/>
    </font>
    <font>
      <b/>
      <sz val="11"/>
      <color indexed="8"/>
      <name val="Calibri"/>
      <family val="2"/>
      <charset val="163"/>
    </font>
    <font>
      <i/>
      <sz val="11"/>
      <color indexed="8"/>
      <name val="Cambria"/>
      <family val="1"/>
      <charset val="163"/>
    </font>
    <font>
      <b/>
      <sz val="12"/>
      <color indexed="8"/>
      <name val="Cambria"/>
      <family val="1"/>
      <charset val="163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  <charset val="163"/>
    </font>
    <font>
      <sz val="11"/>
      <color indexed="8"/>
      <name val="Arial"/>
      <family val="2"/>
      <charset val="163"/>
    </font>
    <font>
      <sz val="11"/>
      <color indexed="8"/>
      <name val="Times New Roman"/>
      <family val="1"/>
      <charset val="163"/>
    </font>
    <font>
      <i/>
      <sz val="11"/>
      <color indexed="8"/>
      <name val="Times New Roman"/>
      <family val="1"/>
      <charset val="163"/>
    </font>
    <font>
      <b/>
      <i/>
      <sz val="11"/>
      <color indexed="8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Cambria"/>
      <family val="1"/>
      <charset val="163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/>
    <xf numFmtId="0" fontId="9" fillId="0" borderId="0" xfId="0" applyFont="1"/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13" fillId="0" borderId="0" xfId="0" applyFont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6" fillId="0" borderId="1" xfId="0" quotePrefix="1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3" fontId="9" fillId="0" borderId="1" xfId="0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0" fontId="0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0" fillId="0" borderId="0" xfId="0" applyFont="1" applyAlignment="1"/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vertical="center"/>
    </xf>
    <xf numFmtId="3" fontId="23" fillId="0" borderId="1" xfId="0" applyNumberFormat="1" applyFont="1" applyBorder="1" applyAlignment="1">
      <alignment horizontal="center"/>
    </xf>
    <xf numFmtId="3" fontId="22" fillId="0" borderId="1" xfId="0" applyNumberFormat="1" applyFont="1" applyBorder="1"/>
    <xf numFmtId="0" fontId="20" fillId="0" borderId="1" xfId="0" applyFont="1" applyBorder="1" applyAlignment="1">
      <alignment horizontal="right"/>
    </xf>
    <xf numFmtId="0" fontId="20" fillId="0" borderId="1" xfId="0" applyFont="1" applyBorder="1" applyAlignment="1">
      <alignment wrapText="1"/>
    </xf>
    <xf numFmtId="3" fontId="19" fillId="0" borderId="1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/>
    </xf>
    <xf numFmtId="0" fontId="23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right"/>
    </xf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horizontal="right"/>
    </xf>
    <xf numFmtId="3" fontId="24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3" fontId="1" fillId="0" borderId="0" xfId="0" applyNumberFormat="1" applyFont="1"/>
    <xf numFmtId="0" fontId="19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vertical="top" wrapText="1"/>
    </xf>
    <xf numFmtId="3" fontId="22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justify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9" fillId="0" borderId="0" xfId="0" applyFont="1" applyAlignment="1"/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165" fontId="4" fillId="0" borderId="0" xfId="2" applyNumberFormat="1" applyFont="1"/>
    <xf numFmtId="165" fontId="6" fillId="0" borderId="0" xfId="2" applyNumberFormat="1" applyFont="1" applyAlignment="1">
      <alignment horizontal="center"/>
    </xf>
    <xf numFmtId="165" fontId="5" fillId="0" borderId="3" xfId="2" applyNumberFormat="1" applyFont="1" applyBorder="1" applyAlignment="1">
      <alignment horizontal="center" wrapText="1"/>
    </xf>
    <xf numFmtId="165" fontId="7" fillId="0" borderId="1" xfId="2" applyNumberFormat="1" applyFont="1" applyBorder="1" applyAlignment="1">
      <alignment horizontal="center"/>
    </xf>
    <xf numFmtId="165" fontId="6" fillId="0" borderId="1" xfId="2" applyNumberFormat="1" applyFont="1" applyBorder="1"/>
    <xf numFmtId="165" fontId="7" fillId="0" borderId="1" xfId="2" applyNumberFormat="1" applyFont="1" applyBorder="1"/>
    <xf numFmtId="165" fontId="3" fillId="0" borderId="0" xfId="2" applyNumberFormat="1" applyFont="1"/>
    <xf numFmtId="165" fontId="29" fillId="0" borderId="1" xfId="2" applyNumberFormat="1" applyFont="1" applyBorder="1"/>
    <xf numFmtId="165" fontId="17" fillId="0" borderId="1" xfId="2" applyNumberFormat="1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5" fontId="6" fillId="0" borderId="5" xfId="2" applyNumberFormat="1" applyFont="1" applyBorder="1"/>
    <xf numFmtId="0" fontId="6" fillId="0" borderId="5" xfId="0" applyFont="1" applyBorder="1"/>
    <xf numFmtId="0" fontId="30" fillId="0" borderId="0" xfId="0" applyFont="1"/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wrapText="1"/>
    </xf>
    <xf numFmtId="43" fontId="17" fillId="0" borderId="0" xfId="2" applyFont="1"/>
    <xf numFmtId="43" fontId="29" fillId="0" borderId="0" xfId="2" applyFont="1"/>
    <xf numFmtId="0" fontId="29" fillId="0" borderId="0" xfId="0" applyFont="1"/>
    <xf numFmtId="0" fontId="31" fillId="0" borderId="0" xfId="0" applyFont="1"/>
    <xf numFmtId="9" fontId="29" fillId="0" borderId="0" xfId="3" applyFont="1"/>
    <xf numFmtId="9" fontId="17" fillId="0" borderId="0" xfId="3" applyFont="1"/>
    <xf numFmtId="0" fontId="29" fillId="0" borderId="0" xfId="0" applyFont="1" applyAlignment="1">
      <alignment horizontal="center"/>
    </xf>
    <xf numFmtId="43" fontId="29" fillId="0" borderId="0" xfId="2" applyFont="1" applyAlignment="1">
      <alignment horizontal="center"/>
    </xf>
    <xf numFmtId="9" fontId="29" fillId="0" borderId="0" xfId="3" applyFont="1" applyAlignment="1">
      <alignment horizontal="center"/>
    </xf>
    <xf numFmtId="0" fontId="29" fillId="0" borderId="0" xfId="0" applyFont="1" applyAlignment="1"/>
    <xf numFmtId="43" fontId="29" fillId="0" borderId="0" xfId="2" applyFont="1" applyAlignment="1"/>
    <xf numFmtId="9" fontId="29" fillId="0" borderId="0" xfId="3" applyFont="1" applyAlignment="1"/>
    <xf numFmtId="43" fontId="32" fillId="0" borderId="1" xfId="2" applyFont="1" applyBorder="1" applyAlignment="1">
      <alignment horizontal="center"/>
    </xf>
    <xf numFmtId="9" fontId="32" fillId="0" borderId="1" xfId="3" applyFont="1" applyBorder="1" applyAlignment="1">
      <alignment horizontal="center"/>
    </xf>
    <xf numFmtId="0" fontId="29" fillId="0" borderId="1" xfId="0" applyFont="1" applyBorder="1" applyAlignment="1">
      <alignment horizontal="right"/>
    </xf>
    <xf numFmtId="43" fontId="29" fillId="0" borderId="1" xfId="2" applyFont="1" applyBorder="1" applyAlignment="1">
      <alignment vertical="top" wrapText="1"/>
    </xf>
    <xf numFmtId="43" fontId="29" fillId="0" borderId="1" xfId="2" applyFont="1" applyBorder="1"/>
    <xf numFmtId="9" fontId="29" fillId="0" borderId="1" xfId="3" applyFont="1" applyBorder="1"/>
    <xf numFmtId="43" fontId="29" fillId="0" borderId="1" xfId="2" applyFont="1" applyBorder="1" applyAlignment="1">
      <alignment horizontal="justify" vertical="top" wrapText="1"/>
    </xf>
    <xf numFmtId="43" fontId="32" fillId="0" borderId="1" xfId="2" applyFont="1" applyBorder="1" applyAlignment="1">
      <alignment horizontal="center" vertical="top" wrapText="1"/>
    </xf>
    <xf numFmtId="43" fontId="32" fillId="0" borderId="1" xfId="2" applyFont="1" applyBorder="1"/>
    <xf numFmtId="9" fontId="32" fillId="0" borderId="1" xfId="3" applyFont="1" applyBorder="1"/>
    <xf numFmtId="0" fontId="32" fillId="0" borderId="0" xfId="0" applyFont="1"/>
    <xf numFmtId="43" fontId="29" fillId="0" borderId="1" xfId="2" applyFont="1" applyBorder="1" applyAlignment="1">
      <alignment horizontal="center" vertical="top" wrapText="1"/>
    </xf>
    <xf numFmtId="0" fontId="29" fillId="0" borderId="1" xfId="0" applyFont="1" applyBorder="1" applyAlignment="1">
      <alignment wrapText="1"/>
    </xf>
    <xf numFmtId="0" fontId="3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43" fontId="29" fillId="0" borderId="1" xfId="2" applyFont="1" applyBorder="1" applyAlignment="1"/>
    <xf numFmtId="9" fontId="29" fillId="0" borderId="1" xfId="3" applyFont="1" applyBorder="1" applyAlignment="1"/>
    <xf numFmtId="0" fontId="32" fillId="0" borderId="0" xfId="0" applyFont="1" applyAlignment="1"/>
    <xf numFmtId="43" fontId="32" fillId="0" borderId="1" xfId="2" applyFont="1" applyBorder="1" applyAlignment="1"/>
    <xf numFmtId="9" fontId="32" fillId="0" borderId="1" xfId="3" applyFont="1" applyBorder="1" applyAlignment="1"/>
    <xf numFmtId="0" fontId="32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0" borderId="1" xfId="0" applyFont="1" applyBorder="1" applyAlignment="1">
      <alignment vertical="top" wrapText="1"/>
    </xf>
    <xf numFmtId="43" fontId="31" fillId="0" borderId="1" xfId="2" applyFont="1" applyBorder="1"/>
    <xf numFmtId="9" fontId="31" fillId="0" borderId="1" xfId="3" applyFont="1" applyBorder="1"/>
    <xf numFmtId="43" fontId="31" fillId="0" borderId="0" xfId="2" applyFont="1"/>
    <xf numFmtId="9" fontId="31" fillId="0" borderId="0" xfId="3" applyFont="1"/>
    <xf numFmtId="0" fontId="29" fillId="0" borderId="0" xfId="0" applyFont="1" applyFill="1" applyAlignment="1"/>
    <xf numFmtId="0" fontId="29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justify" vertical="top" wrapText="1"/>
    </xf>
    <xf numFmtId="0" fontId="37" fillId="0" borderId="1" xfId="0" applyFont="1" applyFill="1" applyBorder="1" applyProtection="1">
      <protection locked="0"/>
    </xf>
    <xf numFmtId="0" fontId="5" fillId="0" borderId="1" xfId="0" applyFont="1" applyBorder="1" applyAlignment="1">
      <alignment vertical="top" wrapText="1"/>
    </xf>
    <xf numFmtId="165" fontId="5" fillId="0" borderId="1" xfId="2" applyNumberFormat="1" applyFont="1" applyBorder="1"/>
    <xf numFmtId="0" fontId="5" fillId="0" borderId="1" xfId="0" applyFont="1" applyBorder="1"/>
    <xf numFmtId="0" fontId="38" fillId="0" borderId="0" xfId="0" applyFont="1"/>
    <xf numFmtId="165" fontId="17" fillId="0" borderId="1" xfId="2" applyNumberFormat="1" applyFont="1" applyBorder="1" applyAlignment="1">
      <alignment horizontal="justify" vertical="top" wrapText="1"/>
    </xf>
    <xf numFmtId="165" fontId="6" fillId="0" borderId="0" xfId="2" applyNumberFormat="1" applyFont="1" applyBorder="1"/>
    <xf numFmtId="165" fontId="5" fillId="0" borderId="1" xfId="0" applyNumberFormat="1" applyFont="1" applyBorder="1" applyAlignment="1">
      <alignment horizontal="justify" vertical="top" wrapText="1"/>
    </xf>
    <xf numFmtId="165" fontId="7" fillId="0" borderId="1" xfId="2" applyNumberFormat="1" applyFont="1" applyBorder="1" applyAlignment="1">
      <alignment horizontal="center" vertical="top" wrapText="1"/>
    </xf>
    <xf numFmtId="165" fontId="5" fillId="0" borderId="1" xfId="2" applyNumberFormat="1" applyFont="1" applyBorder="1" applyAlignment="1">
      <alignment vertical="top" wrapText="1"/>
    </xf>
    <xf numFmtId="165" fontId="29" fillId="0" borderId="1" xfId="2" applyNumberFormat="1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vertical="top" wrapText="1"/>
    </xf>
    <xf numFmtId="165" fontId="31" fillId="0" borderId="0" xfId="2" applyNumberFormat="1" applyFont="1"/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29" fillId="0" borderId="0" xfId="0" applyFont="1"/>
    <xf numFmtId="0" fontId="6" fillId="0" borderId="0" xfId="0" applyFont="1" applyAlignment="1">
      <alignment horizontal="center"/>
    </xf>
    <xf numFmtId="0" fontId="29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165" fontId="41" fillId="0" borderId="0" xfId="2" applyNumberFormat="1" applyFont="1"/>
    <xf numFmtId="0" fontId="41" fillId="0" borderId="0" xfId="0" applyFont="1"/>
    <xf numFmtId="165" fontId="6" fillId="0" borderId="1" xfId="0" applyNumberFormat="1" applyFont="1" applyBorder="1"/>
    <xf numFmtId="0" fontId="2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/>
    <xf numFmtId="165" fontId="5" fillId="0" borderId="3" xfId="2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5" fontId="5" fillId="0" borderId="1" xfId="0" applyNumberFormat="1" applyFont="1" applyBorder="1"/>
    <xf numFmtId="0" fontId="43" fillId="0" borderId="1" xfId="0" applyFont="1" applyBorder="1" applyAlignment="1">
      <alignment horizontal="center" vertical="top" wrapText="1"/>
    </xf>
    <xf numFmtId="165" fontId="43" fillId="0" borderId="1" xfId="2" applyNumberFormat="1" applyFont="1" applyBorder="1" applyAlignment="1">
      <alignment horizontal="center" vertical="top" wrapText="1"/>
    </xf>
    <xf numFmtId="43" fontId="35" fillId="0" borderId="0" xfId="2" applyFont="1" applyAlignment="1">
      <alignment horizontal="center"/>
    </xf>
    <xf numFmtId="165" fontId="6" fillId="0" borderId="0" xfId="2" applyNumberFormat="1" applyFont="1" applyAlignment="1"/>
    <xf numFmtId="0" fontId="2" fillId="0" borderId="1" xfId="0" applyFont="1" applyBorder="1"/>
    <xf numFmtId="165" fontId="2" fillId="0" borderId="1" xfId="2" applyNumberFormat="1" applyFont="1" applyBorder="1"/>
    <xf numFmtId="0" fontId="33" fillId="0" borderId="1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 wrapText="1"/>
    </xf>
    <xf numFmtId="165" fontId="5" fillId="0" borderId="3" xfId="2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2" fillId="0" borderId="0" xfId="0" applyFont="1"/>
    <xf numFmtId="43" fontId="36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0" applyFont="1"/>
    <xf numFmtId="9" fontId="17" fillId="0" borderId="0" xfId="3" applyFont="1" applyAlignment="1">
      <alignment horizontal="center"/>
    </xf>
    <xf numFmtId="43" fontId="35" fillId="0" borderId="0" xfId="2" applyFont="1" applyAlignment="1">
      <alignment horizontal="center"/>
    </xf>
    <xf numFmtId="9" fontId="32" fillId="0" borderId="4" xfId="3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3" fontId="17" fillId="0" borderId="2" xfId="2" applyFont="1" applyBorder="1" applyAlignment="1">
      <alignment horizontal="center" vertical="center" wrapText="1"/>
    </xf>
    <xf numFmtId="43" fontId="17" fillId="0" borderId="3" xfId="2" applyFont="1" applyBorder="1" applyAlignment="1">
      <alignment horizontal="center" vertical="center" wrapText="1"/>
    </xf>
    <xf numFmtId="43" fontId="17" fillId="0" borderId="2" xfId="2" applyFont="1" applyBorder="1" applyAlignment="1">
      <alignment horizontal="center" wrapText="1"/>
    </xf>
    <xf numFmtId="43" fontId="17" fillId="0" borderId="3" xfId="2" applyFont="1" applyBorder="1" applyAlignment="1">
      <alignment horizontal="center" wrapText="1"/>
    </xf>
    <xf numFmtId="43" fontId="34" fillId="0" borderId="5" xfId="2" applyFont="1" applyBorder="1" applyAlignment="1">
      <alignment horizontal="center"/>
    </xf>
    <xf numFmtId="9" fontId="17" fillId="0" borderId="7" xfId="3" applyFont="1" applyBorder="1" applyAlignment="1">
      <alignment horizontal="center" vertical="center" wrapText="1"/>
    </xf>
    <xf numFmtId="9" fontId="17" fillId="0" borderId="6" xfId="3" applyFont="1" applyBorder="1" applyAlignment="1">
      <alignment horizontal="center" vertical="center"/>
    </xf>
    <xf numFmtId="9" fontId="17" fillId="0" borderId="2" xfId="3" applyFont="1" applyBorder="1" applyAlignment="1">
      <alignment horizontal="center" wrapText="1"/>
    </xf>
    <xf numFmtId="9" fontId="17" fillId="0" borderId="3" xfId="3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0" xfId="0" applyFont="1"/>
    <xf numFmtId="0" fontId="20" fillId="0" borderId="0" xfId="0" applyFont="1" applyAlignment="1">
      <alignment horizontal="center"/>
    </xf>
    <xf numFmtId="0" fontId="23" fillId="0" borderId="4" xfId="0" applyFont="1" applyBorder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5" fontId="31" fillId="0" borderId="0" xfId="2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5" fillId="0" borderId="2" xfId="2" applyNumberFormat="1" applyFont="1" applyFill="1" applyBorder="1" applyAlignment="1">
      <alignment horizontal="center" wrapText="1"/>
    </xf>
    <xf numFmtId="165" fontId="5" fillId="0" borderId="3" xfId="2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41" fillId="0" borderId="0" xfId="2" applyNumberFormat="1" applyFon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9" fontId="42" fillId="0" borderId="2" xfId="3" applyFont="1" applyBorder="1" applyAlignment="1">
      <alignment horizontal="center" wrapText="1"/>
    </xf>
    <xf numFmtId="9" fontId="42" fillId="0" borderId="3" xfId="3" applyFont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42" fillId="0" borderId="3" xfId="0" applyFont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43" fontId="42" fillId="0" borderId="2" xfId="2" applyFont="1" applyBorder="1" applyAlignment="1">
      <alignment horizontal="center" vertical="center" wrapText="1"/>
    </xf>
    <xf numFmtId="43" fontId="42" fillId="0" borderId="3" xfId="2" applyFont="1" applyBorder="1" applyAlignment="1">
      <alignment horizontal="center" vertical="center" wrapText="1"/>
    </xf>
    <xf numFmtId="43" fontId="42" fillId="0" borderId="2" xfId="2" applyFont="1" applyBorder="1" applyAlignment="1">
      <alignment horizontal="center" wrapText="1"/>
    </xf>
    <xf numFmtId="43" fontId="42" fillId="0" borderId="3" xfId="2" applyFont="1" applyBorder="1" applyAlignment="1">
      <alignment horizontal="center" wrapText="1"/>
    </xf>
    <xf numFmtId="9" fontId="42" fillId="0" borderId="7" xfId="3" applyFont="1" applyBorder="1" applyAlignment="1">
      <alignment horizontal="center" vertical="center" wrapText="1"/>
    </xf>
    <xf numFmtId="9" fontId="42" fillId="0" borderId="6" xfId="3" applyFont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37" workbookViewId="0">
      <selection activeCell="D40" sqref="D40"/>
    </sheetView>
  </sheetViews>
  <sheetFormatPr defaultColWidth="9" defaultRowHeight="18"/>
  <cols>
    <col min="1" max="1" width="5.5703125" style="2" customWidth="1"/>
    <col min="2" max="2" width="48.7109375" style="2" customWidth="1"/>
    <col min="3" max="3" width="11.85546875" style="2" hidden="1" customWidth="1"/>
    <col min="4" max="4" width="24.140625" style="79" customWidth="1"/>
    <col min="5" max="5" width="12.42578125" style="2" hidden="1" customWidth="1"/>
    <col min="6" max="6" width="15.7109375" style="2" customWidth="1"/>
    <col min="7" max="16384" width="9" style="2"/>
  </cols>
  <sheetData>
    <row r="1" spans="1:8">
      <c r="A1" s="205" t="s">
        <v>59</v>
      </c>
      <c r="B1" s="205"/>
      <c r="C1" s="68"/>
      <c r="D1" s="73"/>
      <c r="E1" s="192" t="s">
        <v>187</v>
      </c>
      <c r="F1" s="192"/>
      <c r="G1" s="4"/>
      <c r="H1" s="4"/>
    </row>
    <row r="2" spans="1:8">
      <c r="A2" s="205" t="s">
        <v>56</v>
      </c>
      <c r="B2" s="205"/>
      <c r="C2" s="68"/>
      <c r="D2" s="73"/>
      <c r="E2" s="3"/>
      <c r="F2" s="68"/>
      <c r="G2" s="4"/>
      <c r="H2" s="4"/>
    </row>
    <row r="3" spans="1:8">
      <c r="A3" s="192" t="s">
        <v>183</v>
      </c>
      <c r="B3" s="192"/>
      <c r="C3" s="192"/>
      <c r="D3" s="192"/>
      <c r="E3" s="192"/>
      <c r="F3" s="192"/>
      <c r="G3" s="4"/>
      <c r="H3" s="4"/>
    </row>
    <row r="4" spans="1:8" ht="8.25" customHeight="1">
      <c r="A4" s="175"/>
      <c r="B4" s="175"/>
      <c r="C4" s="175"/>
      <c r="D4" s="74"/>
      <c r="E4" s="175"/>
      <c r="F4" s="175"/>
      <c r="G4" s="13"/>
      <c r="H4" s="4"/>
    </row>
    <row r="5" spans="1:8">
      <c r="A5" s="13"/>
      <c r="B5" s="13" t="s">
        <v>50</v>
      </c>
      <c r="C5" s="175"/>
      <c r="D5" s="74"/>
      <c r="E5" s="175"/>
      <c r="F5" s="175"/>
      <c r="G5" s="13"/>
      <c r="H5" s="4"/>
    </row>
    <row r="6" spans="1:8">
      <c r="A6" s="13" t="s">
        <v>51</v>
      </c>
      <c r="B6" s="13"/>
      <c r="C6" s="175"/>
      <c r="D6" s="74"/>
      <c r="E6" s="175"/>
      <c r="F6" s="175"/>
      <c r="G6" s="13"/>
      <c r="H6" s="4"/>
    </row>
    <row r="7" spans="1:8">
      <c r="A7" s="13"/>
      <c r="B7" s="13" t="s">
        <v>178</v>
      </c>
      <c r="C7" s="175"/>
      <c r="D7" s="74"/>
      <c r="E7" s="175"/>
      <c r="F7" s="175"/>
      <c r="G7" s="13"/>
      <c r="H7" s="4"/>
    </row>
    <row r="8" spans="1:8">
      <c r="A8" s="13" t="s">
        <v>52</v>
      </c>
      <c r="B8" s="13"/>
      <c r="C8" s="13"/>
      <c r="D8" s="186"/>
      <c r="E8" s="13"/>
      <c r="F8" s="13"/>
      <c r="G8" s="13"/>
      <c r="H8" s="4"/>
    </row>
    <row r="9" spans="1:8">
      <c r="A9" s="13"/>
      <c r="B9" s="13"/>
      <c r="C9" s="175"/>
      <c r="D9" s="74"/>
      <c r="E9" s="193" t="s">
        <v>85</v>
      </c>
      <c r="F9" s="193"/>
      <c r="G9" s="175"/>
      <c r="H9" s="4"/>
    </row>
    <row r="10" spans="1:8" ht="8.25" customHeight="1">
      <c r="A10" s="194" t="s">
        <v>88</v>
      </c>
      <c r="B10" s="196" t="s">
        <v>4</v>
      </c>
      <c r="C10" s="198" t="s">
        <v>18</v>
      </c>
      <c r="D10" s="200" t="s">
        <v>179</v>
      </c>
      <c r="E10" s="202" t="s">
        <v>55</v>
      </c>
      <c r="F10" s="194" t="s">
        <v>60</v>
      </c>
      <c r="G10" s="4"/>
      <c r="H10" s="4"/>
    </row>
    <row r="11" spans="1:8" ht="12.75" customHeight="1">
      <c r="A11" s="195"/>
      <c r="B11" s="197"/>
      <c r="C11" s="199"/>
      <c r="D11" s="201"/>
      <c r="E11" s="203"/>
      <c r="F11" s="204"/>
      <c r="G11" s="4"/>
      <c r="H11" s="4"/>
    </row>
    <row r="12" spans="1:8" ht="16.5" customHeight="1">
      <c r="A12" s="179" t="s">
        <v>0</v>
      </c>
      <c r="B12" s="24" t="s">
        <v>53</v>
      </c>
      <c r="C12" s="180"/>
      <c r="D12" s="177"/>
      <c r="E12" s="181"/>
      <c r="F12" s="178"/>
      <c r="G12" s="4"/>
      <c r="H12" s="4"/>
    </row>
    <row r="13" spans="1:8" ht="16.5" customHeight="1">
      <c r="A13" s="17" t="s">
        <v>1</v>
      </c>
      <c r="B13" s="18" t="s">
        <v>34</v>
      </c>
      <c r="C13" s="6"/>
      <c r="D13" s="76"/>
      <c r="E13" s="6"/>
      <c r="F13" s="6"/>
      <c r="G13" s="4"/>
      <c r="H13" s="4"/>
    </row>
    <row r="14" spans="1:8" ht="16.5" customHeight="1">
      <c r="A14" s="16">
        <v>1</v>
      </c>
      <c r="B14" s="20" t="s">
        <v>62</v>
      </c>
      <c r="C14" s="10"/>
      <c r="D14" s="77">
        <v>84000000</v>
      </c>
      <c r="E14" s="7"/>
      <c r="F14" s="7"/>
      <c r="G14" s="4"/>
      <c r="H14" s="4"/>
    </row>
    <row r="15" spans="1:8" ht="16.5" customHeight="1">
      <c r="A15" s="17" t="s">
        <v>2</v>
      </c>
      <c r="B15" s="18" t="s">
        <v>43</v>
      </c>
      <c r="C15" s="9"/>
      <c r="D15" s="78"/>
      <c r="E15" s="11"/>
      <c r="F15" s="11"/>
      <c r="G15" s="5"/>
      <c r="H15" s="5"/>
    </row>
    <row r="16" spans="1:8" ht="16.5" customHeight="1">
      <c r="A16" s="17"/>
      <c r="B16" s="18" t="s">
        <v>61</v>
      </c>
      <c r="C16" s="9"/>
      <c r="D16" s="80">
        <f>D14</f>
        <v>84000000</v>
      </c>
      <c r="E16" s="11"/>
      <c r="F16" s="11"/>
      <c r="G16" s="5"/>
      <c r="H16" s="5"/>
    </row>
    <row r="17" spans="1:8" ht="16.5" customHeight="1">
      <c r="A17" s="22" t="s">
        <v>180</v>
      </c>
      <c r="B17" s="21" t="s">
        <v>83</v>
      </c>
      <c r="C17" s="8"/>
      <c r="D17" s="77"/>
      <c r="E17" s="7"/>
      <c r="F17" s="7"/>
      <c r="G17" s="4"/>
      <c r="H17" s="4"/>
    </row>
    <row r="18" spans="1:8" ht="16.5" customHeight="1">
      <c r="A18" s="22">
        <v>1</v>
      </c>
      <c r="B18" s="21" t="s">
        <v>181</v>
      </c>
      <c r="C18" s="8"/>
      <c r="D18" s="81">
        <f>SUM(D19:D41)</f>
        <v>7354900000</v>
      </c>
      <c r="E18" s="7"/>
      <c r="F18" s="7"/>
      <c r="G18" s="4"/>
      <c r="H18" s="4"/>
    </row>
    <row r="19" spans="1:8" ht="16.5" customHeight="1">
      <c r="A19" s="16"/>
      <c r="B19" s="20" t="s">
        <v>63</v>
      </c>
      <c r="C19" s="8"/>
      <c r="D19" s="77">
        <v>4674378854</v>
      </c>
      <c r="E19" s="7"/>
      <c r="F19" s="7"/>
      <c r="G19" s="4"/>
      <c r="H19" s="4"/>
    </row>
    <row r="20" spans="1:8" ht="16.5" customHeight="1">
      <c r="A20" s="16"/>
      <c r="B20" s="20" t="s">
        <v>140</v>
      </c>
      <c r="C20" s="8"/>
      <c r="D20" s="77">
        <v>83838190</v>
      </c>
      <c r="E20" s="7"/>
      <c r="F20" s="7"/>
      <c r="G20" s="4"/>
      <c r="H20" s="4"/>
    </row>
    <row r="21" spans="1:8" ht="16.5" customHeight="1">
      <c r="A21" s="16"/>
      <c r="B21" s="20" t="s">
        <v>66</v>
      </c>
      <c r="C21" s="8"/>
      <c r="D21" s="77">
        <v>930695068</v>
      </c>
      <c r="E21" s="7"/>
      <c r="F21" s="7"/>
      <c r="G21" s="4"/>
      <c r="H21" s="4"/>
    </row>
    <row r="22" spans="1:8" ht="16.5" customHeight="1">
      <c r="A22" s="16"/>
      <c r="B22" s="20" t="s">
        <v>67</v>
      </c>
      <c r="C22" s="8"/>
      <c r="D22" s="77">
        <v>208176382</v>
      </c>
      <c r="E22" s="7"/>
      <c r="F22" s="7"/>
      <c r="G22" s="4"/>
      <c r="H22" s="4"/>
    </row>
    <row r="23" spans="1:8" ht="16.5" customHeight="1">
      <c r="A23" s="16"/>
      <c r="B23" s="20" t="s">
        <v>68</v>
      </c>
      <c r="C23" s="8"/>
      <c r="D23" s="77">
        <v>7687427</v>
      </c>
      <c r="E23" s="7"/>
      <c r="F23" s="7"/>
      <c r="G23" s="4"/>
      <c r="H23" s="4"/>
    </row>
    <row r="24" spans="1:8" ht="16.5" customHeight="1">
      <c r="A24" s="16"/>
      <c r="B24" s="20" t="s">
        <v>69</v>
      </c>
      <c r="C24" s="9"/>
      <c r="D24" s="77">
        <v>1440000</v>
      </c>
      <c r="E24" s="7"/>
      <c r="F24" s="7"/>
      <c r="G24" s="4"/>
      <c r="H24" s="4"/>
    </row>
    <row r="25" spans="1:8" ht="16.5" customHeight="1">
      <c r="A25" s="16"/>
      <c r="B25" s="20" t="s">
        <v>70</v>
      </c>
      <c r="C25" s="8"/>
      <c r="D25" s="77">
        <v>60241100</v>
      </c>
      <c r="E25" s="7"/>
      <c r="F25" s="7"/>
      <c r="G25" s="4"/>
      <c r="H25" s="4"/>
    </row>
    <row r="26" spans="1:8" ht="16.5" customHeight="1">
      <c r="A26" s="22"/>
      <c r="B26" s="20" t="s">
        <v>71</v>
      </c>
      <c r="C26" s="8"/>
      <c r="D26" s="77">
        <v>143808000</v>
      </c>
      <c r="E26" s="7"/>
      <c r="F26" s="7"/>
      <c r="G26" s="4"/>
      <c r="H26" s="4"/>
    </row>
    <row r="27" spans="1:8" ht="16.5" customHeight="1">
      <c r="A27" s="22"/>
      <c r="B27" s="20" t="s">
        <v>72</v>
      </c>
      <c r="C27" s="8"/>
      <c r="D27" s="77">
        <v>25750957</v>
      </c>
      <c r="E27" s="7"/>
      <c r="F27" s="7"/>
      <c r="G27" s="4"/>
      <c r="H27" s="4"/>
    </row>
    <row r="28" spans="1:8" ht="16.5" customHeight="1">
      <c r="A28" s="22"/>
      <c r="B28" s="20" t="s">
        <v>73</v>
      </c>
      <c r="C28" s="8"/>
      <c r="D28" s="77">
        <v>5841441</v>
      </c>
      <c r="E28" s="7"/>
      <c r="F28" s="7"/>
      <c r="G28" s="4"/>
      <c r="H28" s="4"/>
    </row>
    <row r="29" spans="1:8" ht="16.5" customHeight="1">
      <c r="A29" s="22"/>
      <c r="B29" s="20" t="s">
        <v>74</v>
      </c>
      <c r="C29" s="8"/>
      <c r="D29" s="77">
        <v>12880000</v>
      </c>
      <c r="E29" s="7"/>
      <c r="F29" s="7"/>
      <c r="G29" s="4"/>
      <c r="H29" s="4"/>
    </row>
    <row r="30" spans="1:8" ht="16.5" customHeight="1">
      <c r="A30" s="22"/>
      <c r="B30" s="20" t="s">
        <v>78</v>
      </c>
      <c r="C30" s="8"/>
      <c r="D30" s="77">
        <v>19820000</v>
      </c>
      <c r="E30" s="7"/>
      <c r="F30" s="7"/>
      <c r="G30" s="4"/>
      <c r="H30" s="4"/>
    </row>
    <row r="31" spans="1:8" ht="16.5" customHeight="1">
      <c r="A31" s="22"/>
      <c r="B31" s="20" t="s">
        <v>79</v>
      </c>
      <c r="C31" s="8"/>
      <c r="D31" s="77">
        <v>25496000</v>
      </c>
      <c r="E31" s="7"/>
      <c r="F31" s="7"/>
      <c r="G31" s="4"/>
      <c r="H31" s="4"/>
    </row>
    <row r="32" spans="1:8" ht="16.5" customHeight="1">
      <c r="A32" s="22"/>
      <c r="B32" s="20" t="s">
        <v>80</v>
      </c>
      <c r="C32" s="8"/>
      <c r="D32" s="77">
        <v>12600000</v>
      </c>
      <c r="E32" s="7"/>
      <c r="F32" s="7"/>
      <c r="G32" s="4"/>
      <c r="H32" s="4"/>
    </row>
    <row r="33" spans="1:8" ht="16.5" customHeight="1">
      <c r="A33" s="22"/>
      <c r="B33" s="20" t="s">
        <v>75</v>
      </c>
      <c r="C33" s="8"/>
      <c r="D33" s="77">
        <v>77489000</v>
      </c>
      <c r="E33" s="7"/>
      <c r="F33" s="7"/>
      <c r="G33" s="4"/>
      <c r="H33" s="4"/>
    </row>
    <row r="34" spans="1:8" ht="16.5" customHeight="1">
      <c r="A34" s="22"/>
      <c r="B34" s="20" t="s">
        <v>76</v>
      </c>
      <c r="C34" s="8"/>
      <c r="D34" s="77">
        <v>284554615</v>
      </c>
      <c r="E34" s="7"/>
      <c r="F34" s="7"/>
      <c r="G34" s="4"/>
      <c r="H34" s="4"/>
    </row>
    <row r="35" spans="1:8" ht="16.5" customHeight="1">
      <c r="A35" s="22"/>
      <c r="B35" s="20" t="s">
        <v>110</v>
      </c>
      <c r="C35" s="8"/>
      <c r="D35" s="77">
        <v>83020998</v>
      </c>
      <c r="E35" s="7"/>
      <c r="F35" s="7"/>
      <c r="G35" s="4"/>
      <c r="H35" s="4"/>
    </row>
    <row r="36" spans="1:8" ht="16.5" customHeight="1">
      <c r="A36" s="22"/>
      <c r="B36" s="20" t="s">
        <v>142</v>
      </c>
      <c r="C36" s="8"/>
      <c r="D36" s="77">
        <v>64812000</v>
      </c>
      <c r="E36" s="7"/>
      <c r="F36" s="7"/>
      <c r="G36" s="4"/>
      <c r="H36" s="4"/>
    </row>
    <row r="37" spans="1:8" ht="16.5" customHeight="1">
      <c r="A37" s="22"/>
      <c r="B37" s="20" t="s">
        <v>111</v>
      </c>
      <c r="C37" s="8"/>
      <c r="D37" s="77">
        <v>69732000</v>
      </c>
      <c r="E37" s="7"/>
      <c r="F37" s="7"/>
      <c r="G37" s="4"/>
      <c r="H37" s="4"/>
    </row>
    <row r="38" spans="1:8" ht="16.5" customHeight="1">
      <c r="A38" s="22"/>
      <c r="B38" s="20" t="s">
        <v>141</v>
      </c>
      <c r="C38" s="8"/>
      <c r="D38" s="77">
        <v>25832683</v>
      </c>
      <c r="E38" s="7"/>
      <c r="F38" s="7"/>
      <c r="G38" s="4"/>
      <c r="H38" s="4"/>
    </row>
    <row r="39" spans="1:8" ht="16.5" customHeight="1">
      <c r="A39" s="22"/>
      <c r="B39" s="20" t="s">
        <v>77</v>
      </c>
      <c r="C39" s="8"/>
      <c r="D39" s="77">
        <v>263872700</v>
      </c>
      <c r="E39" s="7"/>
      <c r="F39" s="7"/>
      <c r="G39" s="4"/>
      <c r="H39" s="4"/>
    </row>
    <row r="40" spans="1:8" ht="16.5" customHeight="1">
      <c r="A40" s="22"/>
      <c r="B40" s="20" t="s">
        <v>81</v>
      </c>
      <c r="C40" s="10"/>
      <c r="D40" s="142">
        <v>103800000</v>
      </c>
      <c r="E40" s="7"/>
      <c r="F40" s="7"/>
      <c r="G40" s="4"/>
      <c r="H40" s="4"/>
    </row>
    <row r="41" spans="1:8" ht="16.5" customHeight="1">
      <c r="A41" s="22"/>
      <c r="B41" s="20" t="s">
        <v>82</v>
      </c>
      <c r="C41" s="10"/>
      <c r="D41" s="142">
        <f>158000000+11132585</f>
        <v>169132585</v>
      </c>
      <c r="E41" s="7"/>
      <c r="F41" s="7"/>
      <c r="G41" s="4"/>
      <c r="H41" s="4"/>
    </row>
    <row r="42" spans="1:8" ht="16.5" customHeight="1">
      <c r="A42" s="22">
        <v>2</v>
      </c>
      <c r="B42" s="21" t="s">
        <v>182</v>
      </c>
      <c r="C42" s="8"/>
      <c r="D42" s="77">
        <v>34642000000</v>
      </c>
      <c r="E42" s="7"/>
      <c r="F42" s="7"/>
      <c r="G42" s="4"/>
      <c r="H42" s="4"/>
    </row>
    <row r="43" spans="1:8" s="176" customFormat="1" ht="15.75">
      <c r="A43" s="22">
        <v>3</v>
      </c>
      <c r="B43" s="21" t="s">
        <v>185</v>
      </c>
      <c r="C43" s="187"/>
      <c r="D43" s="188">
        <v>1000000000</v>
      </c>
      <c r="E43" s="187"/>
      <c r="F43" s="187"/>
    </row>
    <row r="44" spans="1:8" s="176" customFormat="1" ht="15.75">
      <c r="A44" s="22">
        <v>4</v>
      </c>
      <c r="B44" s="21" t="s">
        <v>188</v>
      </c>
      <c r="C44" s="6"/>
      <c r="D44" s="77">
        <v>177000000</v>
      </c>
      <c r="E44" s="7"/>
      <c r="F44" s="7"/>
      <c r="G44" s="4"/>
      <c r="H44" s="4"/>
    </row>
    <row r="45" spans="1:8" s="176" customFormat="1" ht="31.5" hidden="1">
      <c r="A45" s="22"/>
      <c r="B45" s="21" t="s">
        <v>122</v>
      </c>
      <c r="C45" s="187"/>
      <c r="D45" s="190" t="s">
        <v>86</v>
      </c>
      <c r="E45" s="190"/>
      <c r="F45" s="190"/>
    </row>
    <row r="46" spans="1:8" s="176" customFormat="1" ht="15.75" hidden="1">
      <c r="A46" s="105"/>
      <c r="B46" s="115" t="s">
        <v>123</v>
      </c>
      <c r="C46" s="187"/>
      <c r="D46" s="191" t="s">
        <v>30</v>
      </c>
      <c r="E46" s="191"/>
      <c r="F46" s="191"/>
    </row>
    <row r="47" spans="1:8" s="176" customFormat="1" ht="15.75" hidden="1">
      <c r="A47" s="105"/>
      <c r="B47" s="115" t="s">
        <v>124</v>
      </c>
      <c r="C47" s="187"/>
      <c r="D47" s="188"/>
      <c r="E47" s="187"/>
      <c r="F47" s="187"/>
    </row>
    <row r="48" spans="1:8" s="176" customFormat="1" ht="15.75">
      <c r="A48" s="22">
        <v>5</v>
      </c>
      <c r="B48" s="21" t="s">
        <v>184</v>
      </c>
      <c r="C48" s="187"/>
      <c r="D48" s="188">
        <v>23958000000</v>
      </c>
      <c r="E48" s="187"/>
      <c r="F48" s="187"/>
    </row>
    <row r="49" spans="1:6" s="176" customFormat="1" ht="15.75">
      <c r="A49" s="22">
        <v>6</v>
      </c>
      <c r="B49" s="189" t="s">
        <v>186</v>
      </c>
      <c r="C49" s="187"/>
      <c r="D49" s="188">
        <v>119000000</v>
      </c>
      <c r="E49" s="187"/>
      <c r="F49" s="187"/>
    </row>
    <row r="50" spans="1:6" s="94" customFormat="1" ht="18.75">
      <c r="C50" s="128"/>
      <c r="D50" s="220" t="s">
        <v>189</v>
      </c>
      <c r="E50" s="220"/>
      <c r="F50" s="220"/>
    </row>
    <row r="51" spans="1:6" s="94" customFormat="1" ht="18.75">
      <c r="C51" s="128"/>
      <c r="D51" s="210" t="s">
        <v>30</v>
      </c>
      <c r="E51" s="210"/>
      <c r="F51" s="210"/>
    </row>
    <row r="52" spans="1:6" s="94" customFormat="1" ht="18.75">
      <c r="C52" s="128"/>
      <c r="D52" s="185"/>
      <c r="E52" s="185"/>
      <c r="F52" s="185"/>
    </row>
    <row r="53" spans="1:6" s="94" customFormat="1" ht="18.75">
      <c r="C53" s="128"/>
      <c r="D53" s="128"/>
      <c r="E53" s="129"/>
      <c r="F53" s="129"/>
    </row>
    <row r="54" spans="1:6" s="94" customFormat="1" ht="18.75">
      <c r="C54" s="128"/>
      <c r="D54" s="128"/>
      <c r="E54" s="129"/>
      <c r="F54" s="129"/>
    </row>
    <row r="55" spans="1:6" s="94" customFormat="1" ht="18.75">
      <c r="C55" s="128"/>
      <c r="D55" s="128"/>
      <c r="E55" s="129"/>
      <c r="F55" s="129"/>
    </row>
    <row r="56" spans="1:6" s="94" customFormat="1" ht="18.75">
      <c r="C56" s="128"/>
      <c r="D56" s="206" t="s">
        <v>103</v>
      </c>
      <c r="E56" s="206"/>
      <c r="F56" s="206"/>
    </row>
  </sheetData>
  <mergeCells count="16">
    <mergeCell ref="D50:F50"/>
    <mergeCell ref="D51:F51"/>
    <mergeCell ref="D56:F56"/>
    <mergeCell ref="D45:F45"/>
    <mergeCell ref="D46:F46"/>
    <mergeCell ref="E1:F1"/>
    <mergeCell ref="A3:F3"/>
    <mergeCell ref="E9:F9"/>
    <mergeCell ref="A10:A11"/>
    <mergeCell ref="B10:B11"/>
    <mergeCell ref="C10:C11"/>
    <mergeCell ref="D10:D11"/>
    <mergeCell ref="E10:E11"/>
    <mergeCell ref="F10:F11"/>
    <mergeCell ref="A1:B1"/>
    <mergeCell ref="A2:B2"/>
  </mergeCells>
  <pageMargins left="0.7" right="0.15" top="0.27" bottom="0.18" header="0.14000000000000001" footer="0.14000000000000001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topLeftCell="A34" workbookViewId="0">
      <selection activeCell="D48" sqref="D48"/>
    </sheetView>
  </sheetViews>
  <sheetFormatPr defaultColWidth="9" defaultRowHeight="18.75"/>
  <cols>
    <col min="1" max="1" width="4.42578125" style="94" customWidth="1"/>
    <col min="2" max="2" width="36.28515625" style="94" customWidth="1"/>
    <col min="3" max="4" width="12.42578125" style="128" customWidth="1"/>
    <col min="5" max="5" width="10" style="129" customWidth="1"/>
    <col min="6" max="6" width="19.140625" style="129" customWidth="1"/>
    <col min="7" max="16384" width="9" style="94"/>
  </cols>
  <sheetData>
    <row r="1" spans="1:8" ht="16.5" customHeight="1">
      <c r="A1" s="208" t="s">
        <v>59</v>
      </c>
      <c r="B1" s="208"/>
      <c r="C1" s="91"/>
      <c r="D1" s="92"/>
      <c r="E1" s="209" t="s">
        <v>133</v>
      </c>
      <c r="F1" s="209"/>
      <c r="G1" s="167"/>
      <c r="H1" s="167"/>
    </row>
    <row r="2" spans="1:8" ht="14.25" customHeight="1">
      <c r="A2" s="208" t="s">
        <v>56</v>
      </c>
      <c r="B2" s="208"/>
      <c r="C2" s="91"/>
      <c r="D2" s="92"/>
      <c r="E2" s="95"/>
      <c r="F2" s="96"/>
      <c r="G2" s="167"/>
      <c r="H2" s="167"/>
    </row>
    <row r="3" spans="1:8">
      <c r="A3" s="207" t="s">
        <v>168</v>
      </c>
      <c r="B3" s="207"/>
      <c r="C3" s="207"/>
      <c r="D3" s="207"/>
      <c r="E3" s="207"/>
      <c r="F3" s="207"/>
      <c r="G3" s="167"/>
      <c r="H3" s="167"/>
    </row>
    <row r="4" spans="1:8" ht="10.5" customHeight="1">
      <c r="A4" s="97"/>
      <c r="B4" s="97"/>
      <c r="C4" s="98"/>
      <c r="D4" s="98"/>
      <c r="E4" s="99"/>
      <c r="F4" s="99"/>
      <c r="G4" s="100"/>
      <c r="H4" s="167"/>
    </row>
    <row r="5" spans="1:8">
      <c r="A5" s="100"/>
      <c r="B5" s="100" t="s">
        <v>50</v>
      </c>
      <c r="C5" s="98"/>
      <c r="D5" s="98"/>
      <c r="E5" s="99"/>
      <c r="F5" s="99"/>
      <c r="G5" s="100"/>
      <c r="H5" s="167"/>
    </row>
    <row r="6" spans="1:8">
      <c r="A6" s="100" t="s">
        <v>51</v>
      </c>
      <c r="B6" s="131"/>
      <c r="C6" s="98"/>
      <c r="D6" s="98"/>
      <c r="E6" s="99"/>
      <c r="F6" s="99"/>
      <c r="G6" s="100"/>
      <c r="H6" s="167"/>
    </row>
    <row r="7" spans="1:8">
      <c r="A7" s="100"/>
      <c r="B7" s="100" t="s">
        <v>106</v>
      </c>
      <c r="C7" s="98"/>
      <c r="D7" s="98"/>
      <c r="E7" s="99"/>
      <c r="F7" s="99"/>
      <c r="G7" s="100"/>
      <c r="H7" s="167"/>
    </row>
    <row r="8" spans="1:8">
      <c r="A8" s="100" t="s">
        <v>52</v>
      </c>
      <c r="B8" s="100"/>
      <c r="C8" s="101"/>
      <c r="D8" s="101"/>
      <c r="E8" s="102"/>
      <c r="F8" s="102"/>
      <c r="G8" s="100"/>
      <c r="H8" s="167"/>
    </row>
    <row r="9" spans="1:8">
      <c r="A9" s="100"/>
      <c r="B9" s="100" t="s">
        <v>169</v>
      </c>
      <c r="C9" s="101"/>
      <c r="D9" s="101"/>
      <c r="E9" s="102"/>
      <c r="F9" s="102"/>
      <c r="G9" s="100"/>
      <c r="H9" s="167"/>
    </row>
    <row r="10" spans="1:8">
      <c r="A10" s="100"/>
      <c r="B10" s="100" t="s">
        <v>104</v>
      </c>
      <c r="C10" s="101"/>
      <c r="D10" s="101"/>
      <c r="E10" s="102"/>
      <c r="F10" s="102"/>
      <c r="G10" s="100"/>
      <c r="H10" s="167"/>
    </row>
    <row r="11" spans="1:8">
      <c r="A11" s="100"/>
      <c r="B11" s="130" t="s">
        <v>107</v>
      </c>
      <c r="C11" s="101"/>
      <c r="D11" s="101"/>
      <c r="E11" s="102"/>
      <c r="F11" s="102"/>
      <c r="G11" s="100"/>
      <c r="H11" s="167"/>
    </row>
    <row r="12" spans="1:8">
      <c r="A12" s="100"/>
      <c r="B12" s="100"/>
      <c r="C12" s="98"/>
      <c r="D12" s="98"/>
      <c r="E12" s="211" t="s">
        <v>17</v>
      </c>
      <c r="F12" s="211"/>
      <c r="G12" s="97"/>
      <c r="H12" s="167"/>
    </row>
    <row r="13" spans="1:8" ht="21.75" customHeight="1">
      <c r="A13" s="251" t="s">
        <v>5</v>
      </c>
      <c r="B13" s="253" t="s">
        <v>4</v>
      </c>
      <c r="C13" s="255" t="s">
        <v>18</v>
      </c>
      <c r="D13" s="257" t="s">
        <v>31</v>
      </c>
      <c r="E13" s="259" t="s">
        <v>55</v>
      </c>
      <c r="F13" s="249" t="s">
        <v>49</v>
      </c>
      <c r="G13" s="167"/>
      <c r="H13" s="167"/>
    </row>
    <row r="14" spans="1:8" ht="19.5" customHeight="1">
      <c r="A14" s="252"/>
      <c r="B14" s="254"/>
      <c r="C14" s="256"/>
      <c r="D14" s="258"/>
      <c r="E14" s="260"/>
      <c r="F14" s="250"/>
      <c r="G14" s="167"/>
      <c r="H14" s="167"/>
    </row>
    <row r="15" spans="1:8" ht="23.25" customHeight="1">
      <c r="A15" s="22" t="s">
        <v>1</v>
      </c>
      <c r="B15" s="21" t="s">
        <v>89</v>
      </c>
      <c r="C15" s="103"/>
      <c r="D15" s="103"/>
      <c r="E15" s="104"/>
      <c r="F15" s="104"/>
      <c r="G15" s="167"/>
      <c r="H15" s="167"/>
    </row>
    <row r="16" spans="1:8">
      <c r="A16" s="105">
        <v>1</v>
      </c>
      <c r="B16" s="20" t="s">
        <v>90</v>
      </c>
      <c r="C16" s="106"/>
      <c r="D16" s="107"/>
      <c r="E16" s="108"/>
      <c r="F16" s="108"/>
      <c r="G16" s="167"/>
      <c r="H16" s="167"/>
    </row>
    <row r="17" spans="1:8">
      <c r="A17" s="105"/>
      <c r="B17" s="20" t="s">
        <v>91</v>
      </c>
      <c r="C17" s="109">
        <v>38</v>
      </c>
      <c r="D17" s="107">
        <v>84</v>
      </c>
      <c r="E17" s="108">
        <f>D17/C17</f>
        <v>2.2105263157894739</v>
      </c>
      <c r="F17" s="108">
        <v>1</v>
      </c>
      <c r="G17" s="167"/>
      <c r="H17" s="167"/>
    </row>
    <row r="18" spans="1:8">
      <c r="A18" s="105">
        <v>2</v>
      </c>
      <c r="B18" s="20" t="s">
        <v>92</v>
      </c>
      <c r="C18" s="110">
        <v>0</v>
      </c>
      <c r="D18" s="107"/>
      <c r="E18" s="108"/>
      <c r="F18" s="108">
        <v>0</v>
      </c>
      <c r="G18" s="167"/>
      <c r="H18" s="167"/>
    </row>
    <row r="19" spans="1:8">
      <c r="A19" s="105">
        <v>3</v>
      </c>
      <c r="B19" s="20" t="s">
        <v>93</v>
      </c>
      <c r="C19" s="109">
        <v>38</v>
      </c>
      <c r="D19" s="107">
        <v>84</v>
      </c>
      <c r="E19" s="108">
        <f t="shared" ref="E19" si="0">D19/C19</f>
        <v>2.2105263157894739</v>
      </c>
      <c r="F19" s="108">
        <v>1</v>
      </c>
      <c r="G19" s="167"/>
      <c r="H19" s="167"/>
    </row>
    <row r="20" spans="1:8">
      <c r="A20" s="22" t="s">
        <v>2</v>
      </c>
      <c r="B20" s="21" t="s">
        <v>27</v>
      </c>
      <c r="C20" s="110"/>
      <c r="D20" s="111"/>
      <c r="E20" s="112"/>
      <c r="F20" s="112"/>
      <c r="G20" s="113"/>
      <c r="H20" s="113"/>
    </row>
    <row r="21" spans="1:8">
      <c r="A21" s="22">
        <v>1</v>
      </c>
      <c r="B21" s="21" t="s">
        <v>6</v>
      </c>
      <c r="C21" s="114"/>
      <c r="D21" s="107"/>
      <c r="E21" s="108"/>
      <c r="F21" s="108"/>
      <c r="G21" s="167"/>
      <c r="H21" s="167"/>
    </row>
    <row r="22" spans="1:8">
      <c r="A22" s="105" t="s">
        <v>19</v>
      </c>
      <c r="B22" s="115" t="s">
        <v>25</v>
      </c>
      <c r="C22" s="114">
        <v>7354</v>
      </c>
      <c r="D22" s="107">
        <v>7354</v>
      </c>
      <c r="E22" s="108">
        <v>1</v>
      </c>
      <c r="F22" s="108">
        <v>1</v>
      </c>
      <c r="G22" s="167"/>
      <c r="H22" s="167"/>
    </row>
    <row r="23" spans="1:8">
      <c r="A23" s="105" t="s">
        <v>20</v>
      </c>
      <c r="B23" s="115" t="s">
        <v>26</v>
      </c>
      <c r="C23" s="114">
        <v>245</v>
      </c>
      <c r="D23" s="107">
        <v>177</v>
      </c>
      <c r="E23" s="108">
        <f>177.4/245</f>
        <v>0.72408163265306125</v>
      </c>
      <c r="F23" s="108">
        <v>1</v>
      </c>
      <c r="G23" s="167"/>
      <c r="H23" s="167"/>
    </row>
    <row r="24" spans="1:8">
      <c r="A24" s="116">
        <v>2</v>
      </c>
      <c r="B24" s="21" t="s">
        <v>170</v>
      </c>
      <c r="C24" s="114"/>
      <c r="D24" s="107"/>
      <c r="E24" s="108"/>
      <c r="F24" s="108"/>
      <c r="G24" s="167"/>
      <c r="H24" s="167"/>
    </row>
    <row r="25" spans="1:8">
      <c r="A25" s="117" t="s">
        <v>94</v>
      </c>
      <c r="B25" s="115" t="s">
        <v>22</v>
      </c>
      <c r="C25" s="107"/>
      <c r="D25" s="107"/>
      <c r="E25" s="108"/>
      <c r="F25" s="108"/>
      <c r="G25" s="167"/>
      <c r="H25" s="167"/>
    </row>
    <row r="26" spans="1:8">
      <c r="A26" s="23" t="s">
        <v>95</v>
      </c>
      <c r="B26" s="115" t="s">
        <v>28</v>
      </c>
      <c r="C26" s="118">
        <v>35194</v>
      </c>
      <c r="D26" s="118">
        <v>34642</v>
      </c>
      <c r="E26" s="119">
        <f>34642/35194</f>
        <v>0.9843155083252827</v>
      </c>
      <c r="F26" s="119">
        <v>1</v>
      </c>
      <c r="G26" s="120"/>
      <c r="H26" s="167"/>
    </row>
    <row r="27" spans="1:8">
      <c r="A27" s="116">
        <v>3</v>
      </c>
      <c r="B27" s="21" t="s">
        <v>96</v>
      </c>
      <c r="C27" s="118"/>
      <c r="D27" s="118"/>
      <c r="E27" s="119"/>
      <c r="F27" s="119"/>
      <c r="G27" s="120"/>
      <c r="H27" s="167"/>
    </row>
    <row r="28" spans="1:8">
      <c r="A28" s="117" t="s">
        <v>98</v>
      </c>
      <c r="B28" s="115" t="s">
        <v>22</v>
      </c>
      <c r="C28" s="118"/>
      <c r="D28" s="118"/>
      <c r="E28" s="119"/>
      <c r="F28" s="119"/>
      <c r="G28" s="120"/>
      <c r="H28" s="167"/>
    </row>
    <row r="29" spans="1:8">
      <c r="A29" s="23" t="s">
        <v>99</v>
      </c>
      <c r="B29" s="115" t="s">
        <v>28</v>
      </c>
      <c r="C29" s="118">
        <v>23982</v>
      </c>
      <c r="D29" s="121">
        <v>23958</v>
      </c>
      <c r="E29" s="119">
        <f>23958/23982</f>
        <v>0.99899924943707785</v>
      </c>
      <c r="F29" s="122">
        <v>1</v>
      </c>
      <c r="G29" s="120"/>
      <c r="H29" s="167"/>
    </row>
    <row r="30" spans="1:8">
      <c r="A30" s="116">
        <v>4</v>
      </c>
      <c r="B30" s="21" t="s">
        <v>166</v>
      </c>
      <c r="C30" s="118"/>
      <c r="D30" s="118"/>
      <c r="E30" s="119"/>
      <c r="F30" s="119"/>
      <c r="G30" s="120"/>
      <c r="H30" s="167"/>
    </row>
    <row r="31" spans="1:8">
      <c r="A31" s="117" t="s">
        <v>98</v>
      </c>
      <c r="B31" s="115" t="s">
        <v>22</v>
      </c>
      <c r="C31" s="118"/>
      <c r="D31" s="118"/>
      <c r="E31" s="119"/>
      <c r="F31" s="119"/>
      <c r="G31" s="120"/>
      <c r="H31" s="167"/>
    </row>
    <row r="32" spans="1:8">
      <c r="A32" s="23" t="s">
        <v>99</v>
      </c>
      <c r="B32" s="115" t="s">
        <v>28</v>
      </c>
      <c r="C32" s="118">
        <v>500</v>
      </c>
      <c r="D32" s="121">
        <v>499</v>
      </c>
      <c r="E32" s="119">
        <f>D32/C32</f>
        <v>0.998</v>
      </c>
      <c r="F32" s="122">
        <v>1</v>
      </c>
      <c r="G32" s="120"/>
      <c r="H32" s="167"/>
    </row>
    <row r="33" spans="1:8">
      <c r="A33" s="116">
        <v>3</v>
      </c>
      <c r="B33" s="21" t="s">
        <v>164</v>
      </c>
      <c r="C33" s="118"/>
      <c r="D33" s="118"/>
      <c r="E33" s="119"/>
      <c r="F33" s="119"/>
      <c r="G33" s="120"/>
      <c r="H33" s="167"/>
    </row>
    <row r="34" spans="1:8">
      <c r="A34" s="117" t="s">
        <v>98</v>
      </c>
      <c r="B34" s="115" t="s">
        <v>22</v>
      </c>
      <c r="C34" s="118"/>
      <c r="D34" s="118"/>
      <c r="E34" s="119"/>
      <c r="F34" s="119"/>
      <c r="G34" s="120"/>
      <c r="H34" s="167"/>
    </row>
    <row r="35" spans="1:8">
      <c r="A35" s="23" t="s">
        <v>99</v>
      </c>
      <c r="B35" s="115" t="s">
        <v>28</v>
      </c>
      <c r="C35" s="118">
        <v>119</v>
      </c>
      <c r="D35" s="121">
        <v>119</v>
      </c>
      <c r="E35" s="119">
        <f>23958/23982</f>
        <v>0.99899924943707785</v>
      </c>
      <c r="F35" s="122">
        <v>1</v>
      </c>
      <c r="G35" s="120"/>
      <c r="H35" s="167"/>
    </row>
    <row r="36" spans="1:8">
      <c r="A36" s="116">
        <v>4</v>
      </c>
      <c r="B36" s="21" t="s">
        <v>165</v>
      </c>
      <c r="C36" s="107"/>
      <c r="D36" s="121"/>
      <c r="E36" s="122"/>
      <c r="F36" s="122"/>
      <c r="G36" s="123"/>
      <c r="H36" s="167"/>
    </row>
    <row r="37" spans="1:8">
      <c r="A37" s="117" t="s">
        <v>100</v>
      </c>
      <c r="B37" s="115" t="s">
        <v>22</v>
      </c>
      <c r="C37" s="111"/>
      <c r="D37" s="107"/>
      <c r="E37" s="108"/>
      <c r="F37" s="104"/>
      <c r="G37" s="167"/>
      <c r="H37" s="167"/>
    </row>
    <row r="38" spans="1:8">
      <c r="A38" s="23" t="s">
        <v>101</v>
      </c>
      <c r="B38" s="115" t="s">
        <v>28</v>
      </c>
      <c r="C38" s="107">
        <v>1000</v>
      </c>
      <c r="D38" s="107">
        <v>1000</v>
      </c>
      <c r="E38" s="108">
        <v>1</v>
      </c>
      <c r="F38" s="108">
        <v>1</v>
      </c>
      <c r="G38" s="167"/>
      <c r="H38" s="167"/>
    </row>
    <row r="39" spans="1:8">
      <c r="D39" s="220" t="s">
        <v>167</v>
      </c>
      <c r="E39" s="220"/>
      <c r="F39" s="220"/>
    </row>
    <row r="40" spans="1:8">
      <c r="D40" s="210" t="s">
        <v>30</v>
      </c>
      <c r="E40" s="210"/>
      <c r="F40" s="210"/>
    </row>
    <row r="44" spans="1:8">
      <c r="D44" s="206" t="s">
        <v>103</v>
      </c>
      <c r="E44" s="206"/>
      <c r="F44" s="206"/>
    </row>
  </sheetData>
  <mergeCells count="14">
    <mergeCell ref="F13:F14"/>
    <mergeCell ref="D39:F39"/>
    <mergeCell ref="D40:F40"/>
    <mergeCell ref="D44:F44"/>
    <mergeCell ref="A1:B1"/>
    <mergeCell ref="E1:F1"/>
    <mergeCell ref="A2:B2"/>
    <mergeCell ref="A3:F3"/>
    <mergeCell ref="E12:F12"/>
    <mergeCell ref="A13:A14"/>
    <mergeCell ref="B13:B14"/>
    <mergeCell ref="C13:C14"/>
    <mergeCell ref="D13:D14"/>
    <mergeCell ref="E13:E14"/>
  </mergeCells>
  <pageMargins left="0.51181102362204722" right="0.15" top="0.35" bottom="0.18" header="0.14000000000000001" footer="0.1400000000000000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0"/>
  <sheetViews>
    <sheetView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A45" sqref="A45:B58"/>
    </sheetView>
  </sheetViews>
  <sheetFormatPr defaultColWidth="9" defaultRowHeight="18"/>
  <cols>
    <col min="1" max="1" width="7.42578125" style="2" customWidth="1"/>
    <col min="2" max="2" width="51" style="2" customWidth="1"/>
    <col min="3" max="3" width="3" style="2" hidden="1" customWidth="1"/>
    <col min="4" max="4" width="20" style="79" customWidth="1"/>
    <col min="5" max="5" width="3.28515625" style="79" hidden="1" customWidth="1"/>
    <col min="6" max="6" width="19" style="79" customWidth="1"/>
    <col min="7" max="7" width="3.140625" style="79" hidden="1" customWidth="1"/>
    <col min="8" max="8" width="18.7109375" style="79" customWidth="1"/>
    <col min="9" max="9" width="3.5703125" style="79" hidden="1" customWidth="1"/>
    <col min="10" max="10" width="23.5703125" style="79" customWidth="1"/>
    <col min="11" max="11" width="22.42578125" style="2" customWidth="1"/>
    <col min="12" max="12" width="21.7109375" style="79" hidden="1" customWidth="1"/>
    <col min="13" max="13" width="12.42578125" style="2" hidden="1" customWidth="1"/>
    <col min="14" max="14" width="15.140625" style="2" hidden="1" customWidth="1"/>
    <col min="15" max="16384" width="9" style="2"/>
  </cols>
  <sheetData>
    <row r="1" spans="1:16">
      <c r="A1" s="205" t="s">
        <v>59</v>
      </c>
      <c r="B1" s="205"/>
      <c r="C1" s="68"/>
      <c r="D1" s="73"/>
      <c r="E1" s="73"/>
      <c r="F1" s="73"/>
      <c r="G1" s="73"/>
      <c r="H1" s="73"/>
      <c r="I1" s="73"/>
      <c r="J1" s="73"/>
      <c r="K1" s="68"/>
      <c r="L1" s="73"/>
      <c r="M1" s="192"/>
      <c r="N1" s="192"/>
      <c r="O1" s="4"/>
      <c r="P1" s="4"/>
    </row>
    <row r="2" spans="1:16">
      <c r="A2" s="205" t="s">
        <v>56</v>
      </c>
      <c r="B2" s="205"/>
      <c r="C2" s="68"/>
      <c r="D2" s="73"/>
      <c r="E2" s="73"/>
      <c r="F2" s="73"/>
      <c r="G2" s="73"/>
      <c r="H2" s="73"/>
      <c r="I2" s="73"/>
      <c r="J2" s="73"/>
      <c r="K2" s="68"/>
      <c r="L2" s="73"/>
      <c r="M2" s="3"/>
      <c r="N2" s="68"/>
      <c r="O2" s="4"/>
      <c r="P2" s="4"/>
    </row>
    <row r="3" spans="1:16">
      <c r="A3" s="192" t="s">
        <v>176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4"/>
      <c r="P3" s="4"/>
    </row>
    <row r="4" spans="1:16" ht="8.25" customHeight="1">
      <c r="A4" s="166"/>
      <c r="B4" s="166"/>
      <c r="C4" s="166"/>
      <c r="D4" s="74"/>
      <c r="E4" s="74"/>
      <c r="F4" s="74"/>
      <c r="G4" s="74"/>
      <c r="H4" s="74"/>
      <c r="I4" s="74"/>
      <c r="J4" s="74"/>
      <c r="K4" s="166"/>
      <c r="L4" s="74"/>
      <c r="M4" s="166"/>
      <c r="N4" s="166"/>
      <c r="O4" s="13"/>
      <c r="P4" s="4"/>
    </row>
    <row r="5" spans="1:16">
      <c r="A5" s="13"/>
      <c r="B5" s="13"/>
      <c r="C5" s="166"/>
      <c r="D5" s="74"/>
      <c r="E5" s="74"/>
      <c r="F5" s="74"/>
      <c r="G5" s="74"/>
      <c r="H5" s="74"/>
      <c r="I5" s="74"/>
      <c r="J5" s="74"/>
      <c r="K5" s="193" t="s">
        <v>85</v>
      </c>
      <c r="L5" s="193"/>
      <c r="M5" s="193"/>
      <c r="N5" s="193"/>
      <c r="O5" s="166"/>
      <c r="P5" s="4"/>
    </row>
    <row r="6" spans="1:16" ht="18.75" customHeight="1">
      <c r="A6" s="194" t="s">
        <v>88</v>
      </c>
      <c r="B6" s="196" t="s">
        <v>4</v>
      </c>
      <c r="C6" s="198" t="s">
        <v>18</v>
      </c>
      <c r="D6" s="240" t="s">
        <v>108</v>
      </c>
      <c r="E6" s="240" t="s">
        <v>116</v>
      </c>
      <c r="F6" s="240" t="s">
        <v>139</v>
      </c>
      <c r="G6" s="240" t="s">
        <v>127</v>
      </c>
      <c r="H6" s="240" t="s">
        <v>151</v>
      </c>
      <c r="I6" s="240" t="s">
        <v>171</v>
      </c>
      <c r="J6" s="240" t="s">
        <v>172</v>
      </c>
      <c r="K6" s="242" t="s">
        <v>173</v>
      </c>
      <c r="L6" s="240"/>
      <c r="M6" s="245"/>
      <c r="N6" s="247" t="s">
        <v>153</v>
      </c>
      <c r="O6" s="4"/>
      <c r="P6" s="4"/>
    </row>
    <row r="7" spans="1:16" ht="25.5" customHeight="1">
      <c r="A7" s="195"/>
      <c r="B7" s="197"/>
      <c r="C7" s="199"/>
      <c r="D7" s="241"/>
      <c r="E7" s="241"/>
      <c r="F7" s="241"/>
      <c r="G7" s="241"/>
      <c r="H7" s="241"/>
      <c r="I7" s="241"/>
      <c r="J7" s="241"/>
      <c r="K7" s="243"/>
      <c r="L7" s="241"/>
      <c r="M7" s="246"/>
      <c r="N7" s="248"/>
      <c r="O7" s="4"/>
      <c r="P7" s="4"/>
    </row>
    <row r="8" spans="1:16" ht="15" customHeight="1">
      <c r="A8" s="168"/>
      <c r="B8" s="169"/>
      <c r="C8" s="170"/>
      <c r="D8" s="171">
        <v>1</v>
      </c>
      <c r="E8" s="171">
        <v>2</v>
      </c>
      <c r="F8" s="171">
        <v>3</v>
      </c>
      <c r="G8" s="171">
        <v>4</v>
      </c>
      <c r="H8" s="171"/>
      <c r="I8" s="171"/>
      <c r="J8" s="171">
        <v>5</v>
      </c>
      <c r="K8" s="170"/>
      <c r="L8" s="171"/>
      <c r="M8" s="172"/>
      <c r="N8" s="173"/>
      <c r="O8" s="4"/>
      <c r="P8" s="4"/>
    </row>
    <row r="9" spans="1:16" ht="16.5" customHeight="1">
      <c r="A9" s="168" t="s">
        <v>0</v>
      </c>
      <c r="B9" s="24" t="s">
        <v>53</v>
      </c>
      <c r="C9" s="170"/>
      <c r="D9" s="171"/>
      <c r="E9" s="171"/>
      <c r="F9" s="171"/>
      <c r="G9" s="171"/>
      <c r="H9" s="171"/>
      <c r="I9" s="171"/>
      <c r="J9" s="171"/>
      <c r="K9" s="170"/>
      <c r="L9" s="171"/>
      <c r="M9" s="172"/>
      <c r="N9" s="173"/>
      <c r="O9" s="4"/>
      <c r="P9" s="4"/>
    </row>
    <row r="10" spans="1:16" ht="16.5" customHeight="1">
      <c r="A10" s="17" t="s">
        <v>1</v>
      </c>
      <c r="B10" s="18" t="s">
        <v>34</v>
      </c>
      <c r="C10" s="6"/>
      <c r="D10" s="76"/>
      <c r="E10" s="76"/>
      <c r="F10" s="76"/>
      <c r="G10" s="76"/>
      <c r="H10" s="76"/>
      <c r="I10" s="76"/>
      <c r="J10" s="76"/>
      <c r="K10" s="6"/>
      <c r="L10" s="76"/>
      <c r="M10" s="6"/>
      <c r="N10" s="6"/>
      <c r="O10" s="4"/>
      <c r="P10" s="4"/>
    </row>
    <row r="11" spans="1:16" ht="16.5" customHeight="1">
      <c r="A11" s="16">
        <v>1</v>
      </c>
      <c r="B11" s="20" t="s">
        <v>62</v>
      </c>
      <c r="C11" s="10"/>
      <c r="D11" s="77">
        <v>38000000</v>
      </c>
      <c r="E11" s="77"/>
      <c r="F11" s="77"/>
      <c r="G11" s="77"/>
      <c r="H11" s="77"/>
      <c r="I11" s="77"/>
      <c r="J11" s="77">
        <v>56000000</v>
      </c>
      <c r="K11" s="10"/>
      <c r="L11" s="77"/>
      <c r="M11" s="7"/>
      <c r="N11" s="7"/>
      <c r="O11" s="4"/>
      <c r="P11" s="4"/>
    </row>
    <row r="12" spans="1:16" ht="16.5" customHeight="1">
      <c r="A12" s="17" t="s">
        <v>2</v>
      </c>
      <c r="B12" s="18" t="s">
        <v>43</v>
      </c>
      <c r="C12" s="9"/>
      <c r="D12" s="78"/>
      <c r="E12" s="78"/>
      <c r="F12" s="78"/>
      <c r="G12" s="78"/>
      <c r="H12" s="78"/>
      <c r="I12" s="78"/>
      <c r="J12" s="78"/>
      <c r="K12" s="9"/>
      <c r="L12" s="78"/>
      <c r="M12" s="11"/>
      <c r="N12" s="11"/>
      <c r="O12" s="5"/>
      <c r="P12" s="5"/>
    </row>
    <row r="13" spans="1:16" ht="16.5" customHeight="1">
      <c r="A13" s="17"/>
      <c r="B13" s="18" t="s">
        <v>61</v>
      </c>
      <c r="C13" s="9"/>
      <c r="D13" s="80">
        <v>38000000</v>
      </c>
      <c r="E13" s="80"/>
      <c r="F13" s="80"/>
      <c r="G13" s="80"/>
      <c r="H13" s="80"/>
      <c r="I13" s="80"/>
      <c r="J13" s="80"/>
      <c r="K13" s="9"/>
      <c r="L13" s="80"/>
      <c r="M13" s="11"/>
      <c r="N13" s="11"/>
      <c r="O13" s="5"/>
      <c r="P13" s="5"/>
    </row>
    <row r="14" spans="1:16" ht="16.5" customHeight="1">
      <c r="A14" s="22" t="s">
        <v>3</v>
      </c>
      <c r="B14" s="21" t="s">
        <v>83</v>
      </c>
      <c r="C14" s="8"/>
      <c r="D14" s="77"/>
      <c r="E14" s="77"/>
      <c r="F14" s="77"/>
      <c r="G14" s="77"/>
      <c r="H14" s="77"/>
      <c r="I14" s="77"/>
      <c r="J14" s="77">
        <f>J11</f>
        <v>56000000</v>
      </c>
      <c r="K14" s="8"/>
      <c r="L14" s="77"/>
      <c r="M14" s="7"/>
      <c r="N14" s="7"/>
      <c r="O14" s="4"/>
      <c r="P14" s="4"/>
    </row>
    <row r="15" spans="1:16" ht="16.5" customHeight="1">
      <c r="A15" s="22">
        <v>1</v>
      </c>
      <c r="B15" s="21" t="s">
        <v>112</v>
      </c>
      <c r="C15" s="8"/>
      <c r="D15" s="138">
        <v>7354900000</v>
      </c>
      <c r="E15" s="77"/>
      <c r="F15" s="77"/>
      <c r="G15" s="77"/>
      <c r="H15" s="77"/>
      <c r="I15" s="77"/>
      <c r="J15" s="77"/>
      <c r="K15" s="138">
        <f>D15</f>
        <v>7354900000</v>
      </c>
      <c r="L15" s="77"/>
      <c r="M15" s="7"/>
      <c r="N15" s="164">
        <f>K15-K16</f>
        <v>272932585</v>
      </c>
      <c r="O15" s="4"/>
      <c r="P15" s="4"/>
    </row>
    <row r="16" spans="1:16" ht="16.5" customHeight="1">
      <c r="A16" s="22"/>
      <c r="B16" s="21" t="s">
        <v>113</v>
      </c>
      <c r="C16" s="8"/>
      <c r="D16" s="81">
        <f t="shared" ref="D16:J16" si="0">SUM(D17:D40)</f>
        <v>1619947676</v>
      </c>
      <c r="E16" s="81">
        <f t="shared" si="0"/>
        <v>1756816905</v>
      </c>
      <c r="F16" s="81">
        <f t="shared" si="0"/>
        <v>1823329466</v>
      </c>
      <c r="G16" s="81">
        <f t="shared" si="0"/>
        <v>1880653000</v>
      </c>
      <c r="H16" s="81">
        <f t="shared" si="0"/>
        <v>1721611140</v>
      </c>
      <c r="I16" s="81">
        <f>D15-D16-F16-H16</f>
        <v>2190011718</v>
      </c>
      <c r="J16" s="81">
        <f t="shared" si="0"/>
        <v>1917079133</v>
      </c>
      <c r="K16" s="81">
        <f>SUM(K17:K40)</f>
        <v>7081967415</v>
      </c>
      <c r="L16" s="81"/>
      <c r="M16" s="7"/>
      <c r="N16" s="7"/>
      <c r="O16" s="4"/>
      <c r="P16" s="4"/>
    </row>
    <row r="17" spans="1:16" ht="16.5" customHeight="1">
      <c r="A17" s="16"/>
      <c r="B17" s="20" t="s">
        <v>63</v>
      </c>
      <c r="C17" s="8"/>
      <c r="D17" s="77">
        <v>1190911384</v>
      </c>
      <c r="E17" s="77">
        <v>1260000000</v>
      </c>
      <c r="F17" s="77">
        <f>855387613+34005525+27007826+18687035+224569135+3480000</f>
        <v>1163137134</v>
      </c>
      <c r="G17" s="77">
        <v>1200000000</v>
      </c>
      <c r="H17" s="77">
        <v>1163207316</v>
      </c>
      <c r="I17" s="77"/>
      <c r="J17" s="77">
        <v>1157123020</v>
      </c>
      <c r="K17" s="132">
        <f>D17+F17+H17+J17</f>
        <v>4674378854</v>
      </c>
      <c r="L17" s="77"/>
      <c r="M17" s="7"/>
      <c r="N17" s="7"/>
      <c r="O17" s="4"/>
      <c r="P17" s="4"/>
    </row>
    <row r="18" spans="1:16" ht="16.5" customHeight="1">
      <c r="A18" s="16"/>
      <c r="B18" s="20" t="s">
        <v>140</v>
      </c>
      <c r="C18" s="8"/>
      <c r="D18" s="77"/>
      <c r="E18" s="77"/>
      <c r="F18" s="77">
        <v>26150122</v>
      </c>
      <c r="G18" s="77">
        <v>10000000</v>
      </c>
      <c r="H18" s="77">
        <v>31737436</v>
      </c>
      <c r="I18" s="77"/>
      <c r="J18" s="77">
        <v>25950632</v>
      </c>
      <c r="K18" s="132">
        <f t="shared" ref="K18:K39" si="1">D18+F18+H18+J18</f>
        <v>83838190</v>
      </c>
      <c r="L18" s="77"/>
      <c r="M18" s="7"/>
      <c r="N18" s="7"/>
      <c r="O18" s="4"/>
      <c r="P18" s="4"/>
    </row>
    <row r="19" spans="1:16" ht="16.5" customHeight="1">
      <c r="A19" s="16"/>
      <c r="B19" s="20" t="s">
        <v>64</v>
      </c>
      <c r="C19" s="8"/>
      <c r="D19" s="77"/>
      <c r="E19" s="77"/>
      <c r="F19" s="77"/>
      <c r="G19" s="77">
        <v>40000000</v>
      </c>
      <c r="H19" s="77"/>
      <c r="I19" s="77"/>
      <c r="J19" s="77"/>
      <c r="K19" s="132">
        <f t="shared" si="1"/>
        <v>0</v>
      </c>
      <c r="L19" s="77"/>
      <c r="M19" s="7"/>
      <c r="N19" s="7"/>
      <c r="O19" s="4"/>
      <c r="P19" s="4"/>
    </row>
    <row r="20" spans="1:16" ht="16.5" customHeight="1">
      <c r="A20" s="16"/>
      <c r="B20" s="20" t="s">
        <v>65</v>
      </c>
      <c r="C20" s="8"/>
      <c r="D20" s="77"/>
      <c r="E20" s="77"/>
      <c r="F20" s="77"/>
      <c r="G20" s="77"/>
      <c r="H20" s="77"/>
      <c r="I20" s="77"/>
      <c r="J20" s="77"/>
      <c r="K20" s="132">
        <f t="shared" si="1"/>
        <v>0</v>
      </c>
      <c r="L20" s="77"/>
      <c r="M20" s="7"/>
      <c r="N20" s="7"/>
      <c r="O20" s="4"/>
      <c r="P20" s="4"/>
    </row>
    <row r="21" spans="1:16" ht="16.5" customHeight="1">
      <c r="A21" s="16"/>
      <c r="B21" s="20" t="s">
        <v>66</v>
      </c>
      <c r="C21" s="8"/>
      <c r="D21" s="77">
        <v>214974116</v>
      </c>
      <c r="E21" s="77">
        <v>220000000</v>
      </c>
      <c r="F21" s="77">
        <f>167702783+28749048+19166033+565638</f>
        <v>216183502</v>
      </c>
      <c r="G21" s="77">
        <v>216000000</v>
      </c>
      <c r="H21" s="77">
        <v>235000000</v>
      </c>
      <c r="I21" s="77"/>
      <c r="J21" s="77">
        <f>196422524+48529576+19019712+565638</f>
        <v>264537450</v>
      </c>
      <c r="K21" s="132">
        <f t="shared" si="1"/>
        <v>930695068</v>
      </c>
      <c r="L21" s="77"/>
      <c r="M21" s="7"/>
      <c r="N21" s="7"/>
      <c r="O21" s="4"/>
      <c r="P21" s="4"/>
    </row>
    <row r="22" spans="1:16" ht="16.5" customHeight="1">
      <c r="A22" s="16"/>
      <c r="B22" s="20" t="s">
        <v>67</v>
      </c>
      <c r="C22" s="8"/>
      <c r="D22" s="77">
        <v>30985482</v>
      </c>
      <c r="E22" s="77">
        <v>35000000</v>
      </c>
      <c r="F22" s="77">
        <v>67159620</v>
      </c>
      <c r="G22" s="77">
        <v>60000000</v>
      </c>
      <c r="H22" s="77">
        <f>58205004+400000</f>
        <v>58605004</v>
      </c>
      <c r="I22" s="77"/>
      <c r="J22" s="77">
        <v>51426276</v>
      </c>
      <c r="K22" s="132">
        <f t="shared" si="1"/>
        <v>208176382</v>
      </c>
      <c r="L22" s="77"/>
      <c r="M22" s="7"/>
      <c r="N22" s="7"/>
      <c r="O22" s="4"/>
      <c r="P22" s="4"/>
    </row>
    <row r="23" spans="1:16" ht="16.5" customHeight="1">
      <c r="A23" s="16"/>
      <c r="B23" s="20" t="s">
        <v>68</v>
      </c>
      <c r="C23" s="8"/>
      <c r="D23" s="77">
        <v>1416227</v>
      </c>
      <c r="E23" s="77">
        <v>2000000</v>
      </c>
      <c r="F23" s="77">
        <v>1843920</v>
      </c>
      <c r="G23" s="77">
        <v>3000000</v>
      </c>
      <c r="H23" s="77">
        <v>2723760</v>
      </c>
      <c r="I23" s="77"/>
      <c r="J23" s="77">
        <v>1703520</v>
      </c>
      <c r="K23" s="132">
        <f t="shared" si="1"/>
        <v>7687427</v>
      </c>
      <c r="L23" s="77"/>
      <c r="M23" s="7"/>
      <c r="N23" s="7"/>
      <c r="O23" s="4"/>
      <c r="P23" s="4"/>
    </row>
    <row r="24" spans="1:16" ht="16.5" customHeight="1">
      <c r="A24" s="16"/>
      <c r="B24" s="20" t="s">
        <v>69</v>
      </c>
      <c r="C24" s="8"/>
      <c r="D24" s="77">
        <v>120000</v>
      </c>
      <c r="E24" s="77">
        <v>450000</v>
      </c>
      <c r="F24" s="77">
        <v>360000</v>
      </c>
      <c r="G24" s="77">
        <f>E24</f>
        <v>450000</v>
      </c>
      <c r="H24" s="77">
        <v>360000</v>
      </c>
      <c r="I24" s="77"/>
      <c r="J24" s="77">
        <v>600000</v>
      </c>
      <c r="K24" s="132">
        <f t="shared" si="1"/>
        <v>1440000</v>
      </c>
      <c r="L24" s="77"/>
      <c r="M24" s="7"/>
      <c r="N24" s="7"/>
      <c r="O24" s="4"/>
      <c r="P24" s="4"/>
    </row>
    <row r="25" spans="1:16" ht="16.5" customHeight="1">
      <c r="A25" s="16"/>
      <c r="B25" s="20" t="s">
        <v>70</v>
      </c>
      <c r="C25" s="9"/>
      <c r="D25" s="77">
        <v>21747300</v>
      </c>
      <c r="E25" s="77">
        <v>25000000</v>
      </c>
      <c r="F25" s="77">
        <v>21458600</v>
      </c>
      <c r="G25" s="77">
        <v>40000000</v>
      </c>
      <c r="H25" s="77">
        <v>11128500</v>
      </c>
      <c r="I25" s="77"/>
      <c r="J25" s="77">
        <v>5906700</v>
      </c>
      <c r="K25" s="132">
        <f t="shared" si="1"/>
        <v>60241100</v>
      </c>
      <c r="L25" s="77"/>
      <c r="M25" s="7"/>
      <c r="N25" s="7"/>
      <c r="O25" s="4"/>
      <c r="P25" s="4"/>
    </row>
    <row r="26" spans="1:16" ht="16.5" customHeight="1">
      <c r="A26" s="16"/>
      <c r="B26" s="20" t="s">
        <v>71</v>
      </c>
      <c r="C26" s="8"/>
      <c r="D26" s="77">
        <v>9455500</v>
      </c>
      <c r="E26" s="77">
        <v>15000000</v>
      </c>
      <c r="F26" s="77">
        <v>15427500</v>
      </c>
      <c r="G26" s="77">
        <v>25000000</v>
      </c>
      <c r="H26" s="77">
        <v>18119000</v>
      </c>
      <c r="I26" s="77"/>
      <c r="J26" s="77">
        <f>66281000+34525000</f>
        <v>100806000</v>
      </c>
      <c r="K26" s="132">
        <f t="shared" si="1"/>
        <v>143808000</v>
      </c>
      <c r="L26" s="77"/>
      <c r="M26" s="7"/>
      <c r="N26" s="7"/>
      <c r="O26" s="4"/>
      <c r="P26" s="4"/>
    </row>
    <row r="27" spans="1:16" ht="16.5" customHeight="1">
      <c r="A27" s="22"/>
      <c r="B27" s="20" t="s">
        <v>72</v>
      </c>
      <c r="C27" s="8"/>
      <c r="D27" s="77">
        <v>4350113</v>
      </c>
      <c r="E27" s="77">
        <v>4500000</v>
      </c>
      <c r="F27" s="77">
        <v>8587588</v>
      </c>
      <c r="G27" s="77">
        <v>8000000</v>
      </c>
      <c r="H27" s="77">
        <v>6546023</v>
      </c>
      <c r="I27" s="77"/>
      <c r="J27" s="77">
        <v>6267233</v>
      </c>
      <c r="K27" s="132">
        <f t="shared" si="1"/>
        <v>25750957</v>
      </c>
      <c r="L27" s="77"/>
      <c r="M27" s="7"/>
      <c r="N27" s="7"/>
      <c r="O27" s="4"/>
      <c r="P27" s="4"/>
    </row>
    <row r="28" spans="1:16" ht="16.5" customHeight="1">
      <c r="A28" s="22"/>
      <c r="B28" s="20" t="s">
        <v>73</v>
      </c>
      <c r="C28" s="8"/>
      <c r="D28" s="77">
        <v>958549</v>
      </c>
      <c r="E28" s="77">
        <v>1000000</v>
      </c>
      <c r="F28" s="77">
        <v>1423192</v>
      </c>
      <c r="G28" s="77">
        <v>1500000</v>
      </c>
      <c r="H28" s="77">
        <v>2234701</v>
      </c>
      <c r="I28" s="77"/>
      <c r="J28" s="77">
        <v>1224999</v>
      </c>
      <c r="K28" s="132">
        <f t="shared" si="1"/>
        <v>5841441</v>
      </c>
      <c r="L28" s="77"/>
      <c r="M28" s="7"/>
      <c r="N28" s="7"/>
      <c r="O28" s="4"/>
      <c r="P28" s="4"/>
    </row>
    <row r="29" spans="1:16" ht="16.5" customHeight="1">
      <c r="A29" s="22"/>
      <c r="B29" s="20" t="s">
        <v>74</v>
      </c>
      <c r="C29" s="8"/>
      <c r="D29" s="77">
        <v>3970000</v>
      </c>
      <c r="E29" s="77">
        <v>3970000</v>
      </c>
      <c r="F29" s="77">
        <v>2970000</v>
      </c>
      <c r="G29" s="77">
        <f>E29</f>
        <v>3970000</v>
      </c>
      <c r="H29" s="77">
        <v>2970000</v>
      </c>
      <c r="I29" s="77"/>
      <c r="J29" s="77">
        <v>2970000</v>
      </c>
      <c r="K29" s="132">
        <f t="shared" si="1"/>
        <v>12880000</v>
      </c>
      <c r="L29" s="77"/>
      <c r="M29" s="7"/>
      <c r="N29" s="7"/>
      <c r="O29" s="4"/>
      <c r="P29" s="4"/>
    </row>
    <row r="30" spans="1:16" ht="16.5" customHeight="1">
      <c r="A30" s="22"/>
      <c r="B30" s="20" t="s">
        <v>78</v>
      </c>
      <c r="C30" s="8"/>
      <c r="D30" s="77">
        <v>3000000</v>
      </c>
      <c r="E30" s="77">
        <v>3000000</v>
      </c>
      <c r="F30" s="77">
        <v>9020000</v>
      </c>
      <c r="G30" s="77">
        <v>7000000</v>
      </c>
      <c r="H30" s="77">
        <v>2000000</v>
      </c>
      <c r="I30" s="77"/>
      <c r="J30" s="77">
        <v>5800000</v>
      </c>
      <c r="K30" s="132">
        <f t="shared" si="1"/>
        <v>19820000</v>
      </c>
      <c r="L30" s="77"/>
      <c r="M30" s="7"/>
      <c r="N30" s="7"/>
      <c r="O30" s="4"/>
      <c r="P30" s="4"/>
    </row>
    <row r="31" spans="1:16" ht="16.5" customHeight="1">
      <c r="A31" s="22"/>
      <c r="B31" s="20" t="s">
        <v>79</v>
      </c>
      <c r="C31" s="8"/>
      <c r="D31" s="77">
        <v>4750000</v>
      </c>
      <c r="E31" s="77">
        <v>4750000</v>
      </c>
      <c r="F31" s="77">
        <v>14725600</v>
      </c>
      <c r="G31" s="77">
        <v>8000000</v>
      </c>
      <c r="H31" s="77">
        <v>2868000</v>
      </c>
      <c r="I31" s="77"/>
      <c r="J31" s="77">
        <v>3152400</v>
      </c>
      <c r="K31" s="132">
        <f t="shared" si="1"/>
        <v>25496000</v>
      </c>
      <c r="L31" s="77"/>
      <c r="M31" s="7"/>
      <c r="N31" s="7"/>
      <c r="O31" s="4"/>
      <c r="P31" s="4"/>
    </row>
    <row r="32" spans="1:16" ht="16.5" customHeight="1">
      <c r="A32" s="22"/>
      <c r="B32" s="20" t="s">
        <v>80</v>
      </c>
      <c r="C32" s="8"/>
      <c r="D32" s="77">
        <v>3050000</v>
      </c>
      <c r="E32" s="77">
        <v>4400000</v>
      </c>
      <c r="F32" s="77">
        <v>3300000</v>
      </c>
      <c r="G32" s="77">
        <v>3300000</v>
      </c>
      <c r="H32" s="77">
        <v>3300000</v>
      </c>
      <c r="I32" s="77"/>
      <c r="J32" s="77">
        <v>2950000</v>
      </c>
      <c r="K32" s="132">
        <f t="shared" si="1"/>
        <v>12600000</v>
      </c>
      <c r="L32" s="77"/>
      <c r="M32" s="7"/>
      <c r="N32" s="7"/>
      <c r="O32" s="4"/>
      <c r="P32" s="4"/>
    </row>
    <row r="33" spans="1:16" ht="16.5" customHeight="1">
      <c r="A33" s="22"/>
      <c r="B33" s="20" t="s">
        <v>75</v>
      </c>
      <c r="C33" s="8"/>
      <c r="D33" s="77">
        <v>3750000</v>
      </c>
      <c r="E33" s="77">
        <v>40000000</v>
      </c>
      <c r="F33" s="77">
        <f>36869000+22500000+3000000</f>
        <v>62369000</v>
      </c>
      <c r="G33" s="77">
        <v>70000000</v>
      </c>
      <c r="H33" s="77">
        <v>7960000</v>
      </c>
      <c r="I33" s="77"/>
      <c r="J33" s="77">
        <f>710000+2700000</f>
        <v>3410000</v>
      </c>
      <c r="K33" s="132">
        <f t="shared" si="1"/>
        <v>77489000</v>
      </c>
      <c r="L33" s="77"/>
      <c r="M33" s="7"/>
      <c r="N33" s="7"/>
      <c r="O33" s="4"/>
      <c r="P33" s="4"/>
    </row>
    <row r="34" spans="1:16" ht="16.5" customHeight="1">
      <c r="A34" s="22"/>
      <c r="B34" s="20" t="s">
        <v>76</v>
      </c>
      <c r="C34" s="8"/>
      <c r="D34" s="77">
        <v>65313905</v>
      </c>
      <c r="E34" s="77">
        <v>65313905</v>
      </c>
      <c r="F34" s="77">
        <v>69613905</v>
      </c>
      <c r="G34" s="77">
        <v>77000000</v>
      </c>
      <c r="H34" s="77">
        <f>72512900+500000</f>
        <v>73012900</v>
      </c>
      <c r="I34" s="77"/>
      <c r="J34" s="77">
        <f>64113905+12500000</f>
        <v>76613905</v>
      </c>
      <c r="K34" s="132">
        <f t="shared" si="1"/>
        <v>284554615</v>
      </c>
      <c r="L34" s="77"/>
      <c r="M34" s="7"/>
      <c r="N34" s="7"/>
      <c r="O34" s="4"/>
      <c r="P34" s="4"/>
    </row>
    <row r="35" spans="1:16" ht="16.5" customHeight="1">
      <c r="A35" s="22"/>
      <c r="B35" s="20" t="s">
        <v>110</v>
      </c>
      <c r="C35" s="8"/>
      <c r="D35" s="77">
        <f>935000+10610000+2250000</f>
        <v>13795000</v>
      </c>
      <c r="E35" s="77">
        <v>20000000</v>
      </c>
      <c r="F35" s="77">
        <f>3250000+15000000</f>
        <v>18250000</v>
      </c>
      <c r="G35" s="77">
        <v>25000000</v>
      </c>
      <c r="H35" s="77">
        <v>7600000</v>
      </c>
      <c r="I35" s="77"/>
      <c r="J35" s="77">
        <v>43375998</v>
      </c>
      <c r="K35" s="132">
        <f t="shared" si="1"/>
        <v>83020998</v>
      </c>
      <c r="L35" s="77"/>
      <c r="M35" s="7"/>
      <c r="N35" s="7"/>
      <c r="O35" s="4"/>
      <c r="P35" s="4"/>
    </row>
    <row r="36" spans="1:16" ht="16.5" customHeight="1">
      <c r="A36" s="22"/>
      <c r="B36" s="20" t="s">
        <v>142</v>
      </c>
      <c r="C36" s="8"/>
      <c r="D36" s="77"/>
      <c r="E36" s="77"/>
      <c r="F36" s="77">
        <f>5600000+1410000+8974000</f>
        <v>15984000</v>
      </c>
      <c r="G36" s="77">
        <v>15000000</v>
      </c>
      <c r="H36" s="77"/>
      <c r="I36" s="77"/>
      <c r="J36" s="77">
        <v>48828000</v>
      </c>
      <c r="K36" s="132">
        <f t="shared" si="1"/>
        <v>64812000</v>
      </c>
      <c r="L36" s="77"/>
      <c r="M36" s="7"/>
      <c r="N36" s="7"/>
      <c r="O36" s="4"/>
      <c r="P36" s="4"/>
    </row>
    <row r="37" spans="1:16" ht="16.5" customHeight="1">
      <c r="A37" s="22"/>
      <c r="B37" s="20" t="s">
        <v>111</v>
      </c>
      <c r="C37" s="8"/>
      <c r="D37" s="77">
        <v>17433000</v>
      </c>
      <c r="E37" s="77">
        <v>17433000</v>
      </c>
      <c r="F37" s="77">
        <v>17433000</v>
      </c>
      <c r="G37" s="77">
        <f>E37</f>
        <v>17433000</v>
      </c>
      <c r="H37" s="77"/>
      <c r="I37" s="77"/>
      <c r="J37" s="77">
        <v>34866000</v>
      </c>
      <c r="K37" s="132">
        <f t="shared" si="1"/>
        <v>69732000</v>
      </c>
      <c r="L37" s="77"/>
      <c r="M37" s="7"/>
      <c r="N37" s="7"/>
      <c r="O37" s="4"/>
      <c r="P37" s="4"/>
    </row>
    <row r="38" spans="1:16" ht="16.5" customHeight="1">
      <c r="A38" s="22"/>
      <c r="B38" s="20" t="s">
        <v>141</v>
      </c>
      <c r="C38" s="8"/>
      <c r="D38" s="77"/>
      <c r="E38" s="77"/>
      <c r="F38" s="77">
        <v>25832683</v>
      </c>
      <c r="G38" s="77"/>
      <c r="H38" s="77"/>
      <c r="I38" s="77"/>
      <c r="J38" s="77"/>
      <c r="K38" s="132">
        <f t="shared" si="1"/>
        <v>25832683</v>
      </c>
      <c r="L38" s="77"/>
      <c r="M38" s="7"/>
      <c r="N38" s="7"/>
      <c r="O38" s="4"/>
      <c r="P38" s="4"/>
    </row>
    <row r="39" spans="1:16" ht="16.5" customHeight="1">
      <c r="A39" s="22"/>
      <c r="B39" s="20" t="s">
        <v>77</v>
      </c>
      <c r="C39" s="10"/>
      <c r="D39" s="77">
        <f>22373000+7594100</f>
        <v>29967100</v>
      </c>
      <c r="E39" s="77">
        <v>35000000</v>
      </c>
      <c r="F39" s="77">
        <f>17970000+44130100</f>
        <v>62100100</v>
      </c>
      <c r="G39" s="77">
        <v>50000000</v>
      </c>
      <c r="H39" s="77">
        <f>73524900+18713600</f>
        <v>92238500</v>
      </c>
      <c r="I39" s="77"/>
      <c r="J39" s="77">
        <f>2700000+57899000+18968000</f>
        <v>79567000</v>
      </c>
      <c r="K39" s="132">
        <f t="shared" si="1"/>
        <v>263872700</v>
      </c>
      <c r="L39" s="77"/>
      <c r="M39" s="7"/>
      <c r="N39" s="7"/>
      <c r="O39" s="4"/>
      <c r="P39" s="4"/>
    </row>
    <row r="40" spans="1:16" ht="16.5" customHeight="1">
      <c r="A40" s="22"/>
      <c r="B40" s="20" t="s">
        <v>147</v>
      </c>
      <c r="C40" s="10"/>
      <c r="D40" s="77"/>
      <c r="E40" s="77"/>
      <c r="F40" s="77"/>
      <c r="G40" s="77"/>
      <c r="H40" s="77"/>
      <c r="I40" s="77"/>
      <c r="J40" s="77">
        <f>G40</f>
        <v>0</v>
      </c>
      <c r="K40" s="132"/>
      <c r="L40" s="77"/>
      <c r="M40" s="7"/>
      <c r="N40" s="7"/>
      <c r="O40" s="4"/>
      <c r="P40" s="4"/>
    </row>
    <row r="41" spans="1:16" s="137" customFormat="1" ht="16.5" customHeight="1">
      <c r="A41" s="22"/>
      <c r="B41" s="133" t="s">
        <v>114</v>
      </c>
      <c r="C41" s="134"/>
      <c r="D41" s="135"/>
      <c r="E41" s="135"/>
      <c r="F41" s="135"/>
      <c r="G41" s="135"/>
      <c r="H41" s="135"/>
      <c r="I41" s="135"/>
      <c r="J41" s="135"/>
      <c r="K41" s="140">
        <f>K15-K16</f>
        <v>272932585</v>
      </c>
      <c r="L41" s="135"/>
      <c r="M41" s="136"/>
      <c r="N41" s="182"/>
      <c r="O41" s="68"/>
      <c r="P41" s="68"/>
    </row>
    <row r="42" spans="1:16" s="137" customFormat="1" ht="16.5" customHeight="1">
      <c r="A42" s="22"/>
      <c r="B42" s="133" t="s">
        <v>115</v>
      </c>
      <c r="C42" s="134"/>
      <c r="D42" s="135"/>
      <c r="E42" s="135"/>
      <c r="F42" s="135"/>
      <c r="G42" s="135"/>
      <c r="H42" s="135"/>
      <c r="I42" s="135"/>
      <c r="J42" s="135"/>
      <c r="K42" s="140"/>
      <c r="L42" s="135"/>
      <c r="M42" s="136"/>
      <c r="N42" s="136"/>
      <c r="O42" s="68"/>
      <c r="P42" s="68"/>
    </row>
    <row r="43" spans="1:16" s="137" customFormat="1" ht="16.5" customHeight="1">
      <c r="A43" s="22"/>
      <c r="B43" s="133" t="s">
        <v>81</v>
      </c>
      <c r="C43" s="134"/>
      <c r="D43" s="135"/>
      <c r="E43" s="135"/>
      <c r="F43" s="135"/>
      <c r="G43" s="135"/>
      <c r="H43" s="135"/>
      <c r="I43" s="135"/>
      <c r="J43" s="135"/>
      <c r="K43" s="142">
        <v>103800000</v>
      </c>
      <c r="L43" s="135"/>
      <c r="M43" s="136"/>
      <c r="N43" s="182">
        <f>K43+K44</f>
        <v>272932585</v>
      </c>
      <c r="O43" s="68"/>
      <c r="P43" s="68"/>
    </row>
    <row r="44" spans="1:16" s="137" customFormat="1" ht="16.5" customHeight="1">
      <c r="A44" s="22"/>
      <c r="B44" s="133" t="s">
        <v>82</v>
      </c>
      <c r="C44" s="134"/>
      <c r="D44" s="135"/>
      <c r="E44" s="135"/>
      <c r="F44" s="135"/>
      <c r="G44" s="135"/>
      <c r="H44" s="135"/>
      <c r="I44" s="135"/>
      <c r="J44" s="135"/>
      <c r="K44" s="142">
        <f>158000000+11132585</f>
        <v>169132585</v>
      </c>
      <c r="L44" s="135"/>
      <c r="M44" s="136"/>
      <c r="N44" s="136"/>
      <c r="O44" s="68"/>
      <c r="P44" s="68"/>
    </row>
    <row r="45" spans="1:16" s="137" customFormat="1" ht="16.5" customHeight="1">
      <c r="A45" s="22">
        <v>2</v>
      </c>
      <c r="B45" s="21" t="s">
        <v>121</v>
      </c>
      <c r="C45" s="134"/>
      <c r="D45" s="135">
        <v>193000000</v>
      </c>
      <c r="E45" s="135"/>
      <c r="F45" s="135"/>
      <c r="G45" s="135"/>
      <c r="H45" s="135"/>
      <c r="I45" s="135"/>
      <c r="J45" s="135"/>
      <c r="K45" s="142"/>
      <c r="L45" s="135"/>
      <c r="M45" s="136"/>
      <c r="N45" s="136"/>
      <c r="O45" s="68"/>
      <c r="P45" s="68"/>
    </row>
    <row r="46" spans="1:16" s="137" customFormat="1" ht="16.5" customHeight="1">
      <c r="A46" s="22"/>
      <c r="B46" s="21" t="s">
        <v>122</v>
      </c>
      <c r="C46" s="134"/>
      <c r="D46" s="135"/>
      <c r="E46" s="135"/>
      <c r="F46" s="135"/>
      <c r="G46" s="135"/>
      <c r="H46" s="135"/>
      <c r="I46" s="135"/>
      <c r="J46" s="135"/>
      <c r="K46" s="142">
        <f>SUM(K47:K50)</f>
        <v>177400000</v>
      </c>
      <c r="L46" s="135"/>
      <c r="M46" s="136"/>
      <c r="N46" s="136"/>
      <c r="O46" s="68"/>
      <c r="P46" s="68"/>
    </row>
    <row r="47" spans="1:16" ht="16.5" customHeight="1">
      <c r="A47" s="105"/>
      <c r="B47" s="115" t="s">
        <v>123</v>
      </c>
      <c r="C47" s="10"/>
      <c r="D47" s="77"/>
      <c r="E47" s="77"/>
      <c r="F47" s="77"/>
      <c r="G47" s="77"/>
      <c r="H47" s="77"/>
      <c r="I47" s="77"/>
      <c r="J47" s="77">
        <v>15000000</v>
      </c>
      <c r="K47" s="144">
        <f>D47+F47+H47+J47</f>
        <v>15000000</v>
      </c>
      <c r="L47" s="77"/>
      <c r="M47" s="7"/>
      <c r="N47" s="7"/>
      <c r="O47" s="4"/>
      <c r="P47" s="4"/>
    </row>
    <row r="48" spans="1:16" ht="16.5" customHeight="1">
      <c r="A48" s="105"/>
      <c r="B48" s="115" t="s">
        <v>124</v>
      </c>
      <c r="C48" s="10"/>
      <c r="D48" s="77">
        <v>5230000</v>
      </c>
      <c r="E48" s="77"/>
      <c r="F48" s="77">
        <v>23674000</v>
      </c>
      <c r="G48" s="77"/>
      <c r="H48" s="77">
        <v>22000000</v>
      </c>
      <c r="I48" s="77"/>
      <c r="J48" s="77">
        <v>9096000</v>
      </c>
      <c r="K48" s="144">
        <f>D48+F48+H48+J48</f>
        <v>60000000</v>
      </c>
      <c r="L48" s="77"/>
      <c r="M48" s="7"/>
      <c r="N48" s="7"/>
      <c r="O48" s="4"/>
      <c r="P48" s="4"/>
    </row>
    <row r="49" spans="1:16" ht="16.5" customHeight="1">
      <c r="A49" s="105"/>
      <c r="B49" s="115" t="s">
        <v>125</v>
      </c>
      <c r="C49" s="10"/>
      <c r="D49" s="77"/>
      <c r="E49" s="77"/>
      <c r="F49" s="77"/>
      <c r="G49" s="77"/>
      <c r="H49" s="77"/>
      <c r="I49" s="77"/>
      <c r="J49" s="77"/>
      <c r="K49" s="144"/>
      <c r="L49" s="77"/>
      <c r="M49" s="7"/>
      <c r="N49" s="7"/>
      <c r="O49" s="4"/>
      <c r="P49" s="4"/>
    </row>
    <row r="50" spans="1:16" ht="16.5" customHeight="1">
      <c r="A50" s="105"/>
      <c r="B50" s="115" t="s">
        <v>126</v>
      </c>
      <c r="C50" s="10"/>
      <c r="D50" s="77"/>
      <c r="E50" s="77"/>
      <c r="F50" s="77"/>
      <c r="G50" s="77"/>
      <c r="H50" s="77"/>
      <c r="I50" s="77"/>
      <c r="J50" s="77">
        <f>96000000+6400000</f>
        <v>102400000</v>
      </c>
      <c r="K50" s="144">
        <f>J50</f>
        <v>102400000</v>
      </c>
      <c r="L50" s="77"/>
      <c r="M50" s="7"/>
      <c r="N50" s="7"/>
      <c r="O50" s="4"/>
      <c r="P50" s="4"/>
    </row>
    <row r="51" spans="1:16" ht="16.5" customHeight="1">
      <c r="A51" s="22">
        <v>3</v>
      </c>
      <c r="B51" s="21" t="s">
        <v>118</v>
      </c>
      <c r="C51" s="8"/>
      <c r="D51" s="81">
        <v>35194212898</v>
      </c>
      <c r="E51" s="81"/>
      <c r="F51" s="81"/>
      <c r="G51" s="81"/>
      <c r="H51" s="81"/>
      <c r="I51" s="81"/>
      <c r="J51" s="81"/>
      <c r="K51" s="138"/>
      <c r="L51" s="81">
        <f>L52</f>
        <v>0</v>
      </c>
      <c r="M51" s="7"/>
      <c r="N51" s="7"/>
      <c r="O51" s="4"/>
      <c r="P51" s="4"/>
    </row>
    <row r="52" spans="1:16" ht="16.5" customHeight="1">
      <c r="A52" s="22"/>
      <c r="B52" s="20" t="s">
        <v>146</v>
      </c>
      <c r="C52" s="9"/>
      <c r="D52" s="77">
        <v>7316101000</v>
      </c>
      <c r="E52" s="77"/>
      <c r="F52" s="80">
        <v>9364466950</v>
      </c>
      <c r="G52" s="77"/>
      <c r="H52" s="77">
        <v>6410493948</v>
      </c>
      <c r="I52" s="77"/>
      <c r="J52" s="77">
        <v>11551837800</v>
      </c>
      <c r="K52" s="141">
        <f>D52+F52+H52+J52</f>
        <v>34642899698</v>
      </c>
      <c r="L52" s="77"/>
      <c r="M52" s="7"/>
      <c r="N52" s="7"/>
      <c r="O52" s="4"/>
      <c r="P52" s="4"/>
    </row>
    <row r="53" spans="1:16" ht="16.5" customHeight="1">
      <c r="A53" s="22">
        <v>4</v>
      </c>
      <c r="B53" s="21" t="s">
        <v>136</v>
      </c>
      <c r="C53" s="9"/>
      <c r="D53" s="81">
        <v>23982523000</v>
      </c>
      <c r="E53" s="77"/>
      <c r="F53" s="77"/>
      <c r="G53" s="77"/>
      <c r="H53" s="77"/>
      <c r="I53" s="77"/>
      <c r="J53" s="77"/>
      <c r="K53" s="141"/>
      <c r="L53" s="77"/>
      <c r="M53" s="7"/>
      <c r="N53" s="7"/>
      <c r="O53" s="4"/>
      <c r="P53" s="4"/>
    </row>
    <row r="54" spans="1:16" ht="16.5" customHeight="1">
      <c r="A54" s="22"/>
      <c r="B54" s="20" t="s">
        <v>120</v>
      </c>
      <c r="C54" s="9"/>
      <c r="D54" s="77">
        <v>728274000</v>
      </c>
      <c r="E54" s="77"/>
      <c r="F54" s="77">
        <v>18690000000</v>
      </c>
      <c r="G54" s="77">
        <f>D53</f>
        <v>23982523000</v>
      </c>
      <c r="H54" s="77">
        <f>D53-19609183000</f>
        <v>4373340000</v>
      </c>
      <c r="I54" s="77"/>
      <c r="J54" s="77">
        <v>190909000</v>
      </c>
      <c r="K54" s="141">
        <f>D54+F54+H54+J54</f>
        <v>23982523000</v>
      </c>
      <c r="L54" s="77"/>
      <c r="M54" s="7"/>
      <c r="N54" s="7"/>
      <c r="O54" s="4"/>
      <c r="P54" s="4"/>
    </row>
    <row r="55" spans="1:16" s="137" customFormat="1" ht="16.5" customHeight="1">
      <c r="A55" s="22">
        <v>5</v>
      </c>
      <c r="B55" s="133" t="s">
        <v>174</v>
      </c>
      <c r="C55" s="183"/>
      <c r="D55" s="135">
        <v>119400000</v>
      </c>
      <c r="E55" s="135"/>
      <c r="F55" s="135"/>
      <c r="G55" s="135"/>
      <c r="H55" s="135"/>
      <c r="I55" s="135"/>
      <c r="J55" s="135"/>
      <c r="K55" s="184"/>
      <c r="L55" s="135"/>
      <c r="M55" s="136"/>
      <c r="N55" s="136"/>
      <c r="O55" s="68"/>
      <c r="P55" s="68"/>
    </row>
    <row r="56" spans="1:16" ht="16.5" customHeight="1">
      <c r="A56" s="22"/>
      <c r="B56" s="20" t="s">
        <v>145</v>
      </c>
      <c r="C56" s="9"/>
      <c r="D56" s="77"/>
      <c r="E56" s="77"/>
      <c r="F56" s="77"/>
      <c r="G56" s="77">
        <v>111000000</v>
      </c>
      <c r="H56" s="77">
        <f>D55</f>
        <v>119400000</v>
      </c>
      <c r="I56" s="77"/>
      <c r="J56" s="77"/>
      <c r="K56" s="143">
        <f>H56</f>
        <v>119400000</v>
      </c>
      <c r="L56" s="77"/>
      <c r="M56" s="7"/>
      <c r="N56" s="7"/>
      <c r="O56" s="4"/>
      <c r="P56" s="4"/>
    </row>
    <row r="57" spans="1:16" ht="16.5" customHeight="1">
      <c r="A57" s="22">
        <v>6</v>
      </c>
      <c r="B57" s="21" t="s">
        <v>175</v>
      </c>
      <c r="C57" s="8"/>
      <c r="D57" s="81">
        <v>1000000000</v>
      </c>
      <c r="E57" s="81"/>
      <c r="F57" s="81"/>
      <c r="G57" s="81"/>
      <c r="H57" s="81"/>
      <c r="I57" s="81"/>
      <c r="J57" s="81"/>
      <c r="K57" s="138"/>
      <c r="L57" s="81">
        <f>L58</f>
        <v>0</v>
      </c>
      <c r="M57" s="7"/>
      <c r="N57" s="7"/>
      <c r="O57" s="4"/>
      <c r="P57" s="4"/>
    </row>
    <row r="58" spans="1:16" ht="16.5" customHeight="1">
      <c r="A58" s="16"/>
      <c r="B58" s="14" t="s">
        <v>84</v>
      </c>
      <c r="C58" s="6"/>
      <c r="D58" s="77"/>
      <c r="E58" s="77">
        <f>D57</f>
        <v>1000000000</v>
      </c>
      <c r="F58" s="77">
        <v>1000000000</v>
      </c>
      <c r="G58" s="77"/>
      <c r="H58" s="77"/>
      <c r="I58" s="77"/>
      <c r="J58" s="77"/>
      <c r="K58" s="76">
        <f>E58</f>
        <v>1000000000</v>
      </c>
      <c r="L58" s="77"/>
      <c r="M58" s="7"/>
      <c r="N58" s="7"/>
      <c r="O58" s="4"/>
      <c r="P58" s="4"/>
    </row>
    <row r="59" spans="1:16">
      <c r="A59" s="82"/>
      <c r="B59" s="83"/>
      <c r="C59" s="84"/>
      <c r="D59" s="85"/>
      <c r="E59" s="139"/>
      <c r="F59" s="139"/>
      <c r="G59" s="139"/>
      <c r="H59" s="139"/>
      <c r="I59" s="139"/>
      <c r="J59" s="139"/>
      <c r="K59" s="84"/>
      <c r="L59" s="85"/>
      <c r="M59" s="86"/>
      <c r="N59" s="86"/>
      <c r="O59" s="4"/>
      <c r="P59" s="4"/>
    </row>
    <row r="60" spans="1:16" hidden="1">
      <c r="D60" s="2"/>
      <c r="E60" s="2"/>
      <c r="F60" s="2"/>
      <c r="G60" s="2"/>
      <c r="H60" s="2"/>
      <c r="I60" s="2"/>
      <c r="J60" s="2"/>
      <c r="L60" s="238" t="s">
        <v>86</v>
      </c>
      <c r="M60" s="238"/>
      <c r="N60" s="238"/>
    </row>
    <row r="61" spans="1:16" hidden="1">
      <c r="B61" s="87" t="s">
        <v>87</v>
      </c>
      <c r="D61" s="2"/>
      <c r="E61" s="2"/>
      <c r="F61" s="2"/>
      <c r="G61" s="2"/>
      <c r="H61" s="2"/>
      <c r="I61" s="2"/>
      <c r="J61" s="2"/>
      <c r="L61" s="239" t="s">
        <v>30</v>
      </c>
      <c r="M61" s="239"/>
      <c r="N61" s="239"/>
    </row>
    <row r="62" spans="1:16" hidden="1"/>
    <row r="63" spans="1:16" s="94" customFormat="1" ht="18.75">
      <c r="D63" s="145"/>
      <c r="E63" s="145"/>
      <c r="F63" s="145"/>
      <c r="G63" s="145"/>
      <c r="H63" s="145"/>
      <c r="I63" s="145"/>
      <c r="J63" s="244" t="s">
        <v>177</v>
      </c>
      <c r="K63" s="244"/>
      <c r="L63" s="244"/>
      <c r="M63" s="244"/>
      <c r="N63" s="244"/>
    </row>
    <row r="64" spans="1:16" s="94" customFormat="1" ht="18.75">
      <c r="B64" s="94" t="s">
        <v>87</v>
      </c>
      <c r="D64" s="145" t="s">
        <v>130</v>
      </c>
      <c r="E64" s="145"/>
      <c r="F64" s="145"/>
      <c r="G64" s="145"/>
      <c r="H64" s="145"/>
      <c r="I64" s="145"/>
      <c r="J64" s="244" t="s">
        <v>30</v>
      </c>
      <c r="K64" s="244"/>
      <c r="L64" s="244"/>
      <c r="M64" s="244"/>
      <c r="N64" s="244"/>
    </row>
    <row r="65" spans="2:14" s="94" customFormat="1" ht="18.75">
      <c r="D65" s="145"/>
      <c r="E65" s="145"/>
      <c r="F65" s="145"/>
      <c r="G65" s="145"/>
      <c r="H65" s="145"/>
      <c r="I65" s="145"/>
      <c r="J65" s="162"/>
      <c r="K65" s="163"/>
      <c r="L65" s="162"/>
      <c r="M65" s="163"/>
      <c r="N65" s="163"/>
    </row>
    <row r="66" spans="2:14" s="94" customFormat="1" ht="18.75">
      <c r="D66" s="145"/>
      <c r="E66" s="145"/>
      <c r="F66" s="145"/>
      <c r="G66" s="145"/>
      <c r="H66" s="145"/>
      <c r="I66" s="145"/>
      <c r="J66" s="162"/>
      <c r="K66" s="163"/>
      <c r="L66" s="162"/>
      <c r="M66" s="163"/>
      <c r="N66" s="163"/>
    </row>
    <row r="67" spans="2:14" s="94" customFormat="1" ht="18.75">
      <c r="D67" s="145"/>
      <c r="E67" s="145"/>
      <c r="F67" s="145"/>
      <c r="G67" s="145"/>
      <c r="H67" s="145"/>
      <c r="I67" s="145"/>
      <c r="J67" s="162"/>
      <c r="K67" s="163"/>
      <c r="L67" s="162"/>
      <c r="M67" s="163"/>
      <c r="N67" s="163"/>
    </row>
    <row r="68" spans="2:14" s="94" customFormat="1" ht="18.75">
      <c r="D68" s="145"/>
      <c r="E68" s="145"/>
      <c r="F68" s="145"/>
      <c r="G68" s="145"/>
      <c r="H68" s="145"/>
      <c r="I68" s="145"/>
      <c r="J68" s="162"/>
      <c r="K68" s="163"/>
      <c r="L68" s="162"/>
      <c r="M68" s="163"/>
      <c r="N68" s="163"/>
    </row>
    <row r="69" spans="2:14" s="94" customFormat="1" ht="18.75">
      <c r="B69" s="94" t="s">
        <v>131</v>
      </c>
      <c r="D69" s="145" t="s">
        <v>132</v>
      </c>
      <c r="E69" s="145"/>
      <c r="F69" s="145"/>
      <c r="G69" s="145"/>
      <c r="H69" s="145"/>
      <c r="I69" s="145"/>
      <c r="J69" s="244" t="s">
        <v>103</v>
      </c>
      <c r="K69" s="244"/>
      <c r="L69" s="244"/>
      <c r="M69" s="244"/>
      <c r="N69" s="244"/>
    </row>
    <row r="70" spans="2:14" s="94" customFormat="1" ht="18.75">
      <c r="D70" s="145"/>
      <c r="E70" s="145"/>
      <c r="F70" s="145"/>
      <c r="G70" s="145"/>
      <c r="H70" s="145"/>
      <c r="I70" s="145"/>
      <c r="J70" s="162"/>
      <c r="K70" s="163"/>
      <c r="L70" s="162"/>
      <c r="M70" s="163"/>
      <c r="N70" s="163"/>
    </row>
  </sheetData>
  <mergeCells count="24">
    <mergeCell ref="J64:N64"/>
    <mergeCell ref="J69:N69"/>
    <mergeCell ref="L6:L7"/>
    <mergeCell ref="M6:M7"/>
    <mergeCell ref="N6:N7"/>
    <mergeCell ref="L60:N60"/>
    <mergeCell ref="L61:N61"/>
    <mergeCell ref="J63:N63"/>
    <mergeCell ref="K6:K7"/>
    <mergeCell ref="F6:F7"/>
    <mergeCell ref="G6:G7"/>
    <mergeCell ref="H6:H7"/>
    <mergeCell ref="I6:I7"/>
    <mergeCell ref="J6:J7"/>
    <mergeCell ref="A1:B1"/>
    <mergeCell ref="M1:N1"/>
    <mergeCell ref="A2:B2"/>
    <mergeCell ref="A3:N3"/>
    <mergeCell ref="K5:N5"/>
    <mergeCell ref="A6:A7"/>
    <mergeCell ref="B6:B7"/>
    <mergeCell ref="C6:C7"/>
    <mergeCell ref="D6:D7"/>
    <mergeCell ref="E6:E7"/>
  </mergeCells>
  <pageMargins left="0.48" right="0.14000000000000001" top="0.56000000000000005" bottom="0.2" header="0.14000000000000001" footer="0.14000000000000001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0"/>
  <sheetViews>
    <sheetView topLeftCell="A28" workbookViewId="0">
      <selection activeCell="A34" sqref="A34:XFD40"/>
    </sheetView>
  </sheetViews>
  <sheetFormatPr defaultColWidth="9" defaultRowHeight="18.75"/>
  <cols>
    <col min="1" max="1" width="4.42578125" style="94" customWidth="1"/>
    <col min="2" max="2" width="36.28515625" style="94" customWidth="1"/>
    <col min="3" max="3" width="12.42578125" style="128" customWidth="1"/>
    <col min="4" max="4" width="18.140625" style="128" customWidth="1"/>
    <col min="5" max="5" width="10.5703125" style="129" customWidth="1"/>
    <col min="6" max="6" width="13.7109375" style="129" customWidth="1"/>
    <col min="7" max="16384" width="9" style="94"/>
  </cols>
  <sheetData>
    <row r="1" spans="1:8">
      <c r="A1" s="208" t="s">
        <v>59</v>
      </c>
      <c r="B1" s="208"/>
      <c r="C1" s="91"/>
      <c r="D1" s="92"/>
      <c r="E1" s="209" t="s">
        <v>133</v>
      </c>
      <c r="F1" s="209"/>
      <c r="G1" s="93"/>
      <c r="H1" s="93"/>
    </row>
    <row r="2" spans="1:8">
      <c r="A2" s="208" t="s">
        <v>56</v>
      </c>
      <c r="B2" s="208"/>
      <c r="C2" s="91"/>
      <c r="D2" s="92"/>
      <c r="E2" s="95"/>
      <c r="F2" s="96"/>
      <c r="G2" s="93"/>
      <c r="H2" s="93"/>
    </row>
    <row r="3" spans="1:8">
      <c r="A3" s="207" t="s">
        <v>135</v>
      </c>
      <c r="B3" s="207"/>
      <c r="C3" s="207"/>
      <c r="D3" s="207"/>
      <c r="E3" s="207"/>
      <c r="F3" s="207"/>
      <c r="G3" s="93"/>
      <c r="H3" s="93"/>
    </row>
    <row r="4" spans="1:8">
      <c r="A4" s="97"/>
      <c r="B4" s="97"/>
      <c r="C4" s="98"/>
      <c r="D4" s="98"/>
      <c r="E4" s="99"/>
      <c r="F4" s="99"/>
      <c r="G4" s="100"/>
      <c r="H4" s="93"/>
    </row>
    <row r="5" spans="1:8">
      <c r="A5" s="100"/>
      <c r="B5" s="100" t="s">
        <v>50</v>
      </c>
      <c r="C5" s="98"/>
      <c r="D5" s="98"/>
      <c r="E5" s="99"/>
      <c r="F5" s="99"/>
      <c r="G5" s="100"/>
      <c r="H5" s="93"/>
    </row>
    <row r="6" spans="1:8">
      <c r="A6" s="100" t="s">
        <v>51</v>
      </c>
      <c r="B6" s="131"/>
      <c r="C6" s="98"/>
      <c r="D6" s="98"/>
      <c r="E6" s="99"/>
      <c r="F6" s="99"/>
      <c r="G6" s="100"/>
      <c r="H6" s="93"/>
    </row>
    <row r="7" spans="1:8">
      <c r="A7" s="100"/>
      <c r="B7" s="100" t="s">
        <v>106</v>
      </c>
      <c r="C7" s="98"/>
      <c r="D7" s="98"/>
      <c r="E7" s="99"/>
      <c r="F7" s="99"/>
      <c r="G7" s="100"/>
      <c r="H7" s="93"/>
    </row>
    <row r="8" spans="1:8">
      <c r="A8" s="100" t="s">
        <v>52</v>
      </c>
      <c r="B8" s="100"/>
      <c r="C8" s="101"/>
      <c r="D8" s="101"/>
      <c r="E8" s="102"/>
      <c r="F8" s="102"/>
      <c r="G8" s="100"/>
      <c r="H8" s="93"/>
    </row>
    <row r="9" spans="1:8">
      <c r="A9" s="100"/>
      <c r="B9" s="100" t="s">
        <v>105</v>
      </c>
      <c r="C9" s="101"/>
      <c r="D9" s="101"/>
      <c r="E9" s="102"/>
      <c r="F9" s="102"/>
      <c r="G9" s="100"/>
      <c r="H9" s="93"/>
    </row>
    <row r="10" spans="1:8">
      <c r="A10" s="100"/>
      <c r="B10" s="100" t="s">
        <v>104</v>
      </c>
      <c r="C10" s="101"/>
      <c r="D10" s="101"/>
      <c r="E10" s="102"/>
      <c r="F10" s="102"/>
      <c r="G10" s="100"/>
      <c r="H10" s="93"/>
    </row>
    <row r="11" spans="1:8">
      <c r="A11" s="100"/>
      <c r="B11" s="130" t="s">
        <v>107</v>
      </c>
      <c r="C11" s="101"/>
      <c r="D11" s="101"/>
      <c r="E11" s="102"/>
      <c r="F11" s="102"/>
      <c r="G11" s="100"/>
      <c r="H11" s="93"/>
    </row>
    <row r="12" spans="1:8">
      <c r="A12" s="100"/>
      <c r="B12" s="100"/>
      <c r="C12" s="98"/>
      <c r="D12" s="98"/>
      <c r="E12" s="211" t="s">
        <v>17</v>
      </c>
      <c r="F12" s="211"/>
      <c r="G12" s="97"/>
      <c r="H12" s="93"/>
    </row>
    <row r="13" spans="1:8" ht="21.75" customHeight="1">
      <c r="A13" s="212" t="s">
        <v>5</v>
      </c>
      <c r="B13" s="214" t="s">
        <v>4</v>
      </c>
      <c r="C13" s="216" t="s">
        <v>18</v>
      </c>
      <c r="D13" s="218" t="s">
        <v>31</v>
      </c>
      <c r="E13" s="221" t="s">
        <v>55</v>
      </c>
      <c r="F13" s="223" t="s">
        <v>49</v>
      </c>
      <c r="G13" s="93"/>
      <c r="H13" s="93"/>
    </row>
    <row r="14" spans="1:8" ht="57" customHeight="1">
      <c r="A14" s="213"/>
      <c r="B14" s="215"/>
      <c r="C14" s="217"/>
      <c r="D14" s="219"/>
      <c r="E14" s="222"/>
      <c r="F14" s="224"/>
      <c r="G14" s="93"/>
      <c r="H14" s="93"/>
    </row>
    <row r="15" spans="1:8" ht="23.25" customHeight="1">
      <c r="A15" s="22" t="s">
        <v>1</v>
      </c>
      <c r="B15" s="21" t="s">
        <v>89</v>
      </c>
      <c r="C15" s="103"/>
      <c r="D15" s="103"/>
      <c r="E15" s="104"/>
      <c r="F15" s="104"/>
      <c r="G15" s="93"/>
      <c r="H15" s="93"/>
    </row>
    <row r="16" spans="1:8">
      <c r="A16" s="105">
        <v>1</v>
      </c>
      <c r="B16" s="20" t="s">
        <v>90</v>
      </c>
      <c r="C16" s="106"/>
      <c r="D16" s="107"/>
      <c r="E16" s="108"/>
      <c r="F16" s="108"/>
      <c r="G16" s="93"/>
      <c r="H16" s="93"/>
    </row>
    <row r="17" spans="1:8">
      <c r="A17" s="105"/>
      <c r="B17" s="20" t="s">
        <v>91</v>
      </c>
      <c r="C17" s="109">
        <v>38</v>
      </c>
      <c r="D17" s="107">
        <v>38</v>
      </c>
      <c r="E17" s="108">
        <v>1</v>
      </c>
      <c r="F17" s="108">
        <v>1</v>
      </c>
      <c r="G17" s="93"/>
      <c r="H17" s="93"/>
    </row>
    <row r="18" spans="1:8">
      <c r="A18" s="105">
        <v>2</v>
      </c>
      <c r="B18" s="20" t="s">
        <v>92</v>
      </c>
      <c r="C18" s="110">
        <v>0</v>
      </c>
      <c r="D18" s="107"/>
      <c r="E18" s="108">
        <v>0</v>
      </c>
      <c r="F18" s="108">
        <v>0</v>
      </c>
      <c r="G18" s="93"/>
      <c r="H18" s="93"/>
    </row>
    <row r="19" spans="1:8">
      <c r="A19" s="105">
        <v>3</v>
      </c>
      <c r="B19" s="20" t="s">
        <v>93</v>
      </c>
      <c r="C19" s="109">
        <v>38</v>
      </c>
      <c r="D19" s="107">
        <v>38</v>
      </c>
      <c r="E19" s="108">
        <v>1</v>
      </c>
      <c r="F19" s="108">
        <v>1</v>
      </c>
      <c r="G19" s="93"/>
      <c r="H19" s="93"/>
    </row>
    <row r="20" spans="1:8">
      <c r="A20" s="22" t="s">
        <v>2</v>
      </c>
      <c r="B20" s="21" t="s">
        <v>27</v>
      </c>
      <c r="C20" s="110"/>
      <c r="D20" s="111"/>
      <c r="E20" s="112"/>
      <c r="F20" s="112"/>
      <c r="G20" s="113"/>
      <c r="H20" s="113"/>
    </row>
    <row r="21" spans="1:8">
      <c r="A21" s="22">
        <v>1</v>
      </c>
      <c r="B21" s="21" t="s">
        <v>6</v>
      </c>
      <c r="C21" s="114"/>
      <c r="D21" s="107"/>
      <c r="E21" s="108"/>
      <c r="F21" s="108"/>
      <c r="G21" s="93"/>
      <c r="H21" s="93"/>
    </row>
    <row r="22" spans="1:8">
      <c r="A22" s="105" t="s">
        <v>19</v>
      </c>
      <c r="B22" s="115" t="s">
        <v>25</v>
      </c>
      <c r="C22" s="114">
        <v>7386</v>
      </c>
      <c r="D22" s="107">
        <v>1617</v>
      </c>
      <c r="E22" s="108">
        <v>1</v>
      </c>
      <c r="F22" s="108">
        <v>1</v>
      </c>
      <c r="G22" s="93"/>
      <c r="H22" s="93"/>
    </row>
    <row r="23" spans="1:8">
      <c r="A23" s="105" t="s">
        <v>20</v>
      </c>
      <c r="B23" s="115" t="s">
        <v>26</v>
      </c>
      <c r="C23" s="114">
        <v>245</v>
      </c>
      <c r="D23" s="107">
        <v>0</v>
      </c>
      <c r="E23" s="108">
        <v>1</v>
      </c>
      <c r="F23" s="108">
        <v>1</v>
      </c>
      <c r="G23" s="93"/>
      <c r="H23" s="93"/>
    </row>
    <row r="24" spans="1:8" ht="32.25">
      <c r="A24" s="116">
        <v>2</v>
      </c>
      <c r="B24" s="21" t="s">
        <v>29</v>
      </c>
      <c r="C24" s="114"/>
      <c r="D24" s="107"/>
      <c r="E24" s="108"/>
      <c r="F24" s="108"/>
      <c r="G24" s="93"/>
      <c r="H24" s="93"/>
    </row>
    <row r="25" spans="1:8">
      <c r="A25" s="117" t="s">
        <v>94</v>
      </c>
      <c r="B25" s="115" t="s">
        <v>22</v>
      </c>
      <c r="C25" s="107"/>
      <c r="D25" s="107"/>
      <c r="E25" s="108"/>
      <c r="F25" s="108"/>
      <c r="G25" s="93"/>
      <c r="H25" s="93"/>
    </row>
    <row r="26" spans="1:8">
      <c r="A26" s="23" t="s">
        <v>95</v>
      </c>
      <c r="B26" s="115" t="s">
        <v>28</v>
      </c>
      <c r="C26" s="118">
        <v>34071</v>
      </c>
      <c r="D26" s="118">
        <v>7316</v>
      </c>
      <c r="E26" s="119">
        <v>1</v>
      </c>
      <c r="F26" s="119">
        <v>1</v>
      </c>
      <c r="G26" s="120"/>
      <c r="H26" s="93"/>
    </row>
    <row r="27" spans="1:8">
      <c r="A27" s="116">
        <v>3</v>
      </c>
      <c r="B27" s="21" t="s">
        <v>96</v>
      </c>
      <c r="C27" s="118"/>
      <c r="D27" s="118"/>
      <c r="E27" s="119"/>
      <c r="F27" s="119"/>
      <c r="G27" s="120"/>
      <c r="H27" s="93"/>
    </row>
    <row r="28" spans="1:8">
      <c r="A28" s="117" t="s">
        <v>98</v>
      </c>
      <c r="B28" s="115" t="s">
        <v>22</v>
      </c>
      <c r="C28" s="118"/>
      <c r="D28" s="118"/>
      <c r="E28" s="119"/>
      <c r="F28" s="119"/>
      <c r="G28" s="120"/>
      <c r="H28" s="93"/>
    </row>
    <row r="29" spans="1:8">
      <c r="A29" s="23" t="s">
        <v>99</v>
      </c>
      <c r="B29" s="115" t="s">
        <v>28</v>
      </c>
      <c r="C29" s="118">
        <v>728.274</v>
      </c>
      <c r="D29" s="121">
        <v>0</v>
      </c>
      <c r="E29" s="122">
        <v>1</v>
      </c>
      <c r="F29" s="122">
        <v>1</v>
      </c>
      <c r="G29" s="120"/>
      <c r="H29" s="93"/>
    </row>
    <row r="30" spans="1:8">
      <c r="A30" s="116">
        <v>4</v>
      </c>
      <c r="B30" s="21" t="s">
        <v>97</v>
      </c>
      <c r="C30" s="107"/>
      <c r="D30" s="121"/>
      <c r="E30" s="122"/>
      <c r="F30" s="122"/>
      <c r="G30" s="123"/>
      <c r="H30" s="93"/>
    </row>
    <row r="31" spans="1:8">
      <c r="A31" s="117" t="s">
        <v>100</v>
      </c>
      <c r="B31" s="115" t="s">
        <v>22</v>
      </c>
      <c r="C31" s="111"/>
      <c r="D31" s="107"/>
      <c r="E31" s="108"/>
      <c r="F31" s="104"/>
      <c r="G31" s="93"/>
      <c r="H31" s="93"/>
    </row>
    <row r="32" spans="1:8">
      <c r="A32" s="23" t="s">
        <v>101</v>
      </c>
      <c r="B32" s="115" t="s">
        <v>28</v>
      </c>
      <c r="C32" s="107">
        <v>1000</v>
      </c>
      <c r="D32" s="107">
        <v>0</v>
      </c>
      <c r="E32" s="108">
        <v>1</v>
      </c>
      <c r="F32" s="108">
        <v>1</v>
      </c>
      <c r="G32" s="93"/>
      <c r="H32" s="93"/>
    </row>
    <row r="33" spans="1:6">
      <c r="A33" s="124"/>
      <c r="B33" s="125"/>
      <c r="C33" s="126"/>
      <c r="D33" s="126"/>
      <c r="E33" s="127"/>
      <c r="F33" s="127"/>
    </row>
    <row r="34" spans="1:6">
      <c r="D34" s="220" t="s">
        <v>102</v>
      </c>
      <c r="E34" s="220"/>
      <c r="F34" s="220"/>
    </row>
    <row r="35" spans="1:6">
      <c r="D35" s="210" t="s">
        <v>30</v>
      </c>
      <c r="E35" s="210"/>
      <c r="F35" s="210"/>
    </row>
    <row r="40" spans="1:6">
      <c r="D40" s="206" t="s">
        <v>103</v>
      </c>
      <c r="E40" s="206"/>
      <c r="F40" s="206"/>
    </row>
  </sheetData>
  <mergeCells count="14">
    <mergeCell ref="D40:F40"/>
    <mergeCell ref="A3:F3"/>
    <mergeCell ref="A1:B1"/>
    <mergeCell ref="E1:F1"/>
    <mergeCell ref="A2:B2"/>
    <mergeCell ref="D35:F35"/>
    <mergeCell ref="E12:F12"/>
    <mergeCell ref="A13:A14"/>
    <mergeCell ref="B13:B14"/>
    <mergeCell ref="C13:C14"/>
    <mergeCell ref="D13:D14"/>
    <mergeCell ref="D34:F34"/>
    <mergeCell ref="E13:E14"/>
    <mergeCell ref="F13:F14"/>
  </mergeCells>
  <phoneticPr fontId="0" type="noConversion"/>
  <pageMargins left="0.51181102362204722" right="0.15" top="0.35" bottom="0.18" header="0.14000000000000001" footer="0.1400000000000000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56"/>
  <sheetViews>
    <sheetView topLeftCell="A2" workbookViewId="0">
      <selection activeCell="A5" sqref="A5:G5"/>
    </sheetView>
  </sheetViews>
  <sheetFormatPr defaultRowHeight="15"/>
  <cols>
    <col min="1" max="1" width="4.28515625" style="28" customWidth="1"/>
    <col min="2" max="2" width="22.7109375" style="28" customWidth="1"/>
    <col min="3" max="3" width="15.42578125" style="28" customWidth="1"/>
    <col min="4" max="4" width="15.28515625" style="28" customWidth="1"/>
    <col min="5" max="5" width="13.85546875" style="28" customWidth="1"/>
    <col min="6" max="6" width="15.5703125" style="28" customWidth="1"/>
    <col min="7" max="7" width="12.7109375" style="28" customWidth="1"/>
    <col min="8" max="9" width="9.140625" style="28"/>
    <col min="10" max="10" width="19" style="28" bestFit="1" customWidth="1"/>
    <col min="11" max="16384" width="9.140625" style="28"/>
  </cols>
  <sheetData>
    <row r="1" spans="1:8" ht="51" hidden="1" customHeight="1">
      <c r="A1" s="228" t="s">
        <v>32</v>
      </c>
      <c r="B1" s="228"/>
      <c r="C1" s="228"/>
      <c r="D1" s="228"/>
      <c r="E1" s="228"/>
      <c r="F1" s="228"/>
      <c r="G1" s="228"/>
    </row>
    <row r="2" spans="1:8">
      <c r="A2" s="229" t="s">
        <v>134</v>
      </c>
      <c r="B2" s="229"/>
      <c r="C2" s="29"/>
      <c r="D2" s="30"/>
      <c r="E2" s="31"/>
      <c r="F2" s="31" t="s">
        <v>161</v>
      </c>
    </row>
    <row r="3" spans="1:8">
      <c r="A3" s="229" t="s">
        <v>56</v>
      </c>
      <c r="B3" s="229"/>
      <c r="C3" s="29"/>
      <c r="D3" s="30"/>
      <c r="E3" s="31"/>
      <c r="F3" s="31"/>
    </row>
    <row r="4" spans="1:8">
      <c r="A4" s="230" t="s">
        <v>159</v>
      </c>
      <c r="B4" s="230"/>
      <c r="C4" s="230"/>
      <c r="D4" s="230"/>
      <c r="E4" s="230"/>
      <c r="F4" s="230"/>
      <c r="G4" s="230"/>
    </row>
    <row r="5" spans="1:8" s="1" customFormat="1">
      <c r="A5" s="226" t="s">
        <v>160</v>
      </c>
      <c r="B5" s="226"/>
      <c r="C5" s="226"/>
      <c r="D5" s="226"/>
      <c r="E5" s="226"/>
      <c r="F5" s="226"/>
      <c r="G5" s="226"/>
      <c r="H5" s="31"/>
    </row>
    <row r="6" spans="1:8">
      <c r="A6" s="227"/>
      <c r="B6" s="227"/>
      <c r="C6" s="227"/>
      <c r="D6" s="227"/>
      <c r="E6" s="227"/>
      <c r="F6" s="227"/>
      <c r="G6" s="227"/>
    </row>
    <row r="7" spans="1:8">
      <c r="A7" s="227"/>
      <c r="B7" s="227"/>
      <c r="C7" s="227"/>
      <c r="D7" s="227"/>
      <c r="E7" s="227"/>
      <c r="F7" s="227"/>
      <c r="G7" s="227"/>
    </row>
    <row r="8" spans="1:8">
      <c r="A8" s="31"/>
      <c r="B8" s="31"/>
      <c r="C8" s="231" t="s">
        <v>57</v>
      </c>
      <c r="D8" s="231"/>
      <c r="E8" s="231"/>
      <c r="F8" s="231"/>
      <c r="G8" s="231"/>
      <c r="H8" s="32"/>
    </row>
    <row r="9" spans="1:8" s="15" customFormat="1">
      <c r="A9" s="232" t="s">
        <v>16</v>
      </c>
      <c r="B9" s="236" t="s">
        <v>4</v>
      </c>
      <c r="C9" s="232" t="s">
        <v>12</v>
      </c>
      <c r="D9" s="232" t="s">
        <v>11</v>
      </c>
      <c r="E9" s="234" t="s">
        <v>13</v>
      </c>
      <c r="F9" s="234"/>
      <c r="G9" s="234"/>
      <c r="H9" s="33"/>
    </row>
    <row r="10" spans="1:8" s="15" customFormat="1" ht="62.25" customHeight="1">
      <c r="A10" s="233"/>
      <c r="B10" s="233"/>
      <c r="C10" s="235"/>
      <c r="D10" s="235"/>
      <c r="E10" s="34" t="s">
        <v>33</v>
      </c>
      <c r="F10" s="34" t="s">
        <v>14</v>
      </c>
      <c r="G10" s="34" t="s">
        <v>15</v>
      </c>
    </row>
    <row r="11" spans="1:8" s="1" customFormat="1">
      <c r="A11" s="35" t="s">
        <v>0</v>
      </c>
      <c r="B11" s="36" t="s">
        <v>54</v>
      </c>
      <c r="C11" s="37"/>
      <c r="D11" s="37"/>
      <c r="E11" s="37"/>
      <c r="F11" s="37"/>
      <c r="G11" s="38"/>
      <c r="H11" s="31"/>
    </row>
    <row r="12" spans="1:8" s="1" customFormat="1">
      <c r="A12" s="39" t="s">
        <v>1</v>
      </c>
      <c r="B12" s="40" t="s">
        <v>34</v>
      </c>
      <c r="C12" s="41"/>
      <c r="D12" s="42"/>
      <c r="E12" s="42"/>
      <c r="F12" s="42"/>
      <c r="G12" s="43"/>
      <c r="H12" s="31"/>
    </row>
    <row r="13" spans="1:8" s="1" customFormat="1" hidden="1">
      <c r="A13" s="44">
        <v>1</v>
      </c>
      <c r="B13" s="20" t="s">
        <v>35</v>
      </c>
      <c r="C13" s="45"/>
      <c r="D13" s="46"/>
      <c r="E13" s="46"/>
      <c r="F13" s="46"/>
      <c r="G13" s="46"/>
      <c r="H13" s="31"/>
    </row>
    <row r="14" spans="1:8" s="1" customFormat="1" hidden="1">
      <c r="A14" s="44">
        <v>2</v>
      </c>
      <c r="B14" s="20" t="s">
        <v>40</v>
      </c>
      <c r="C14" s="45"/>
      <c r="D14" s="46"/>
      <c r="E14" s="46"/>
      <c r="F14" s="46"/>
      <c r="G14" s="46"/>
      <c r="H14" s="31"/>
    </row>
    <row r="15" spans="1:8" s="1" customFormat="1" hidden="1">
      <c r="A15" s="44">
        <v>3</v>
      </c>
      <c r="B15" s="20" t="s">
        <v>41</v>
      </c>
      <c r="C15" s="45"/>
      <c r="D15" s="46"/>
      <c r="E15" s="46"/>
      <c r="F15" s="46"/>
      <c r="G15" s="46"/>
      <c r="H15" s="31"/>
    </row>
    <row r="16" spans="1:8" s="1" customFormat="1" hidden="1">
      <c r="A16" s="44">
        <v>4</v>
      </c>
      <c r="B16" s="20" t="s">
        <v>42</v>
      </c>
      <c r="C16" s="45"/>
      <c r="D16" s="46"/>
      <c r="E16" s="46"/>
      <c r="F16" s="46"/>
      <c r="G16" s="46"/>
      <c r="H16" s="31"/>
    </row>
    <row r="17" spans="1:8" s="1" customFormat="1">
      <c r="A17" s="39" t="s">
        <v>2</v>
      </c>
      <c r="B17" s="40" t="s">
        <v>43</v>
      </c>
      <c r="C17" s="47"/>
      <c r="D17" s="48"/>
      <c r="E17" s="48"/>
      <c r="F17" s="48"/>
      <c r="G17" s="48"/>
      <c r="H17" s="49"/>
    </row>
    <row r="18" spans="1:8" s="1" customFormat="1">
      <c r="A18" s="44">
        <v>1</v>
      </c>
      <c r="B18" s="50" t="s">
        <v>44</v>
      </c>
      <c r="C18" s="45"/>
      <c r="D18" s="46"/>
      <c r="E18" s="46"/>
      <c r="F18" s="46"/>
      <c r="G18" s="46"/>
      <c r="H18" s="31"/>
    </row>
    <row r="19" spans="1:8" s="1" customFormat="1" ht="29.25" hidden="1">
      <c r="A19" s="51" t="s">
        <v>21</v>
      </c>
      <c r="B19" s="50" t="s">
        <v>22</v>
      </c>
      <c r="C19" s="41"/>
      <c r="D19" s="43"/>
      <c r="E19" s="43"/>
      <c r="F19" s="43">
        <f t="shared" ref="F19:G19" si="0">F20+F22</f>
        <v>0</v>
      </c>
      <c r="G19" s="43">
        <f t="shared" si="0"/>
        <v>0</v>
      </c>
      <c r="H19" s="31"/>
    </row>
    <row r="20" spans="1:8" s="1" customFormat="1" hidden="1">
      <c r="A20" s="44"/>
      <c r="B20" s="19" t="s">
        <v>36</v>
      </c>
      <c r="C20" s="45"/>
      <c r="D20" s="46"/>
      <c r="E20" s="46"/>
      <c r="F20" s="46"/>
      <c r="G20" s="46"/>
      <c r="H20" s="31"/>
    </row>
    <row r="21" spans="1:8" s="1" customFormat="1" hidden="1">
      <c r="A21" s="44"/>
      <c r="B21" s="19" t="s">
        <v>37</v>
      </c>
      <c r="C21" s="45"/>
      <c r="D21" s="46"/>
      <c r="E21" s="46"/>
      <c r="F21" s="46"/>
      <c r="G21" s="46"/>
      <c r="H21" s="31"/>
    </row>
    <row r="22" spans="1:8" hidden="1">
      <c r="A22" s="44"/>
      <c r="B22" s="19" t="s">
        <v>38</v>
      </c>
      <c r="C22" s="45"/>
      <c r="D22" s="46"/>
      <c r="E22" s="46"/>
      <c r="F22" s="46"/>
      <c r="G22" s="27"/>
    </row>
    <row r="23" spans="1:8" hidden="1">
      <c r="A23" s="51"/>
      <c r="B23" s="19" t="s">
        <v>39</v>
      </c>
      <c r="C23" s="45"/>
      <c r="D23" s="46"/>
      <c r="E23" s="46"/>
      <c r="F23" s="46"/>
      <c r="G23" s="27"/>
    </row>
    <row r="24" spans="1:8" ht="29.25" hidden="1">
      <c r="A24" s="51" t="s">
        <v>23</v>
      </c>
      <c r="B24" s="50" t="s">
        <v>24</v>
      </c>
      <c r="C24" s="45"/>
      <c r="D24" s="46"/>
      <c r="E24" s="46"/>
      <c r="F24" s="46"/>
      <c r="G24" s="27"/>
    </row>
    <row r="25" spans="1:8" s="1" customFormat="1" hidden="1">
      <c r="A25" s="51"/>
      <c r="B25" s="19" t="s">
        <v>36</v>
      </c>
      <c r="C25" s="45"/>
      <c r="D25" s="46"/>
      <c r="E25" s="46"/>
      <c r="F25" s="46"/>
      <c r="G25" s="46"/>
      <c r="H25" s="31"/>
    </row>
    <row r="26" spans="1:8" s="1" customFormat="1" hidden="1">
      <c r="A26" s="51"/>
      <c r="B26" s="19" t="s">
        <v>37</v>
      </c>
      <c r="C26" s="45"/>
      <c r="D26" s="46"/>
      <c r="E26" s="46"/>
      <c r="F26" s="46"/>
      <c r="G26" s="46"/>
      <c r="H26" s="31"/>
    </row>
    <row r="27" spans="1:8" s="1" customFormat="1" hidden="1">
      <c r="A27" s="51"/>
      <c r="B27" s="19" t="s">
        <v>38</v>
      </c>
      <c r="C27" s="45"/>
      <c r="D27" s="46"/>
      <c r="E27" s="46"/>
      <c r="F27" s="46"/>
      <c r="G27" s="46"/>
      <c r="H27" s="31"/>
    </row>
    <row r="28" spans="1:8" s="1" customFormat="1" hidden="1">
      <c r="A28" s="51"/>
      <c r="B28" s="19" t="s">
        <v>39</v>
      </c>
      <c r="C28" s="45"/>
      <c r="D28" s="46"/>
      <c r="E28" s="46"/>
      <c r="F28" s="46"/>
      <c r="G28" s="46"/>
      <c r="H28" s="31"/>
    </row>
    <row r="29" spans="1:8" s="1" customFormat="1">
      <c r="A29" s="51">
        <v>2</v>
      </c>
      <c r="B29" s="50" t="s">
        <v>6</v>
      </c>
      <c r="C29" s="47"/>
      <c r="D29" s="46"/>
      <c r="E29" s="46"/>
      <c r="F29" s="46"/>
      <c r="G29" s="46"/>
      <c r="H29" s="31"/>
    </row>
    <row r="30" spans="1:8" s="1" customFormat="1" ht="30" hidden="1">
      <c r="A30" s="44" t="s">
        <v>21</v>
      </c>
      <c r="B30" s="52" t="s">
        <v>25</v>
      </c>
      <c r="C30" s="45"/>
      <c r="D30" s="46"/>
      <c r="E30" s="46"/>
      <c r="F30" s="46"/>
      <c r="G30" s="46"/>
      <c r="H30" s="31"/>
    </row>
    <row r="31" spans="1:8" s="1" customFormat="1" ht="36.75" hidden="1" customHeight="1">
      <c r="A31" s="44" t="s">
        <v>23</v>
      </c>
      <c r="B31" s="52" t="s">
        <v>26</v>
      </c>
      <c r="C31" s="47"/>
      <c r="D31" s="46"/>
      <c r="E31" s="46"/>
      <c r="F31" s="46"/>
      <c r="G31" s="46"/>
      <c r="H31" s="31"/>
    </row>
    <row r="32" spans="1:8">
      <c r="A32" s="51">
        <v>3</v>
      </c>
      <c r="B32" s="50" t="s">
        <v>45</v>
      </c>
      <c r="C32" s="45"/>
      <c r="D32" s="46"/>
      <c r="E32" s="46"/>
      <c r="F32" s="46"/>
      <c r="G32" s="27"/>
    </row>
    <row r="33" spans="1:10" hidden="1">
      <c r="A33" s="44"/>
      <c r="B33" s="52" t="s">
        <v>46</v>
      </c>
      <c r="C33" s="45"/>
      <c r="D33" s="46"/>
      <c r="E33" s="46"/>
      <c r="F33" s="46"/>
      <c r="G33" s="27"/>
    </row>
    <row r="34" spans="1:10" hidden="1">
      <c r="A34" s="44"/>
      <c r="B34" s="52" t="s">
        <v>47</v>
      </c>
      <c r="C34" s="45"/>
      <c r="D34" s="46"/>
      <c r="E34" s="46"/>
      <c r="F34" s="46"/>
      <c r="G34" s="27"/>
    </row>
    <row r="35" spans="1:10" s="1" customFormat="1" hidden="1">
      <c r="A35" s="44"/>
      <c r="B35" s="52" t="s">
        <v>48</v>
      </c>
      <c r="C35" s="45"/>
      <c r="D35" s="46"/>
      <c r="E35" s="46"/>
      <c r="F35" s="46"/>
      <c r="G35" s="46"/>
      <c r="H35" s="31"/>
    </row>
    <row r="36" spans="1:10" s="1" customFormat="1" ht="29.25">
      <c r="A36" s="39" t="s">
        <v>3</v>
      </c>
      <c r="B36" s="40" t="s">
        <v>27</v>
      </c>
      <c r="C36" s="48"/>
      <c r="D36" s="46"/>
      <c r="E36" s="46"/>
      <c r="F36" s="46"/>
      <c r="G36" s="46"/>
      <c r="H36" s="31"/>
    </row>
    <row r="37" spans="1:10" s="1" customFormat="1">
      <c r="A37" s="39">
        <v>1</v>
      </c>
      <c r="B37" s="40" t="s">
        <v>6</v>
      </c>
      <c r="C37" s="45"/>
      <c r="D37" s="46"/>
      <c r="E37" s="46"/>
      <c r="F37" s="46"/>
      <c r="G37" s="46"/>
      <c r="H37" s="31"/>
    </row>
    <row r="38" spans="1:10" s="1" customFormat="1" ht="29.25" hidden="1" customHeight="1">
      <c r="A38" s="44" t="s">
        <v>19</v>
      </c>
      <c r="B38" s="52" t="s">
        <v>25</v>
      </c>
      <c r="C38" s="45"/>
      <c r="D38" s="46"/>
      <c r="E38" s="46"/>
      <c r="F38" s="46"/>
      <c r="G38" s="46"/>
      <c r="H38" s="31"/>
    </row>
    <row r="39" spans="1:10" s="1" customFormat="1" ht="28.5" hidden="1" customHeight="1">
      <c r="A39" s="44" t="s">
        <v>20</v>
      </c>
      <c r="B39" s="52" t="s">
        <v>26</v>
      </c>
      <c r="C39" s="45"/>
      <c r="D39" s="46"/>
      <c r="E39" s="46"/>
      <c r="F39" s="46"/>
      <c r="G39" s="46"/>
      <c r="H39" s="31"/>
    </row>
    <row r="40" spans="1:10" s="1" customFormat="1" ht="28.5" customHeight="1">
      <c r="A40" s="53">
        <v>2</v>
      </c>
      <c r="B40" s="40" t="s">
        <v>29</v>
      </c>
      <c r="C40" s="54"/>
      <c r="D40" s="43"/>
      <c r="E40" s="43"/>
      <c r="F40" s="43">
        <f t="shared" ref="F40:G40" si="1">F41+F42</f>
        <v>0</v>
      </c>
      <c r="G40" s="43">
        <f t="shared" si="1"/>
        <v>0</v>
      </c>
      <c r="H40" s="31"/>
      <c r="J40" s="57"/>
    </row>
    <row r="41" spans="1:10" s="1" customFormat="1" ht="36" hidden="1" customHeight="1">
      <c r="A41" s="55">
        <v>2.1</v>
      </c>
      <c r="B41" s="52" t="s">
        <v>22</v>
      </c>
      <c r="C41" s="47"/>
      <c r="D41" s="46"/>
      <c r="E41" s="46"/>
      <c r="F41" s="46"/>
      <c r="G41" s="46"/>
      <c r="H41" s="31"/>
    </row>
    <row r="42" spans="1:10" s="1" customFormat="1" ht="35.25" hidden="1" customHeight="1">
      <c r="A42" s="56">
        <v>2.2000000000000002</v>
      </c>
      <c r="B42" s="52" t="s">
        <v>28</v>
      </c>
      <c r="C42" s="47"/>
      <c r="D42" s="46"/>
      <c r="E42" s="46"/>
      <c r="F42" s="46"/>
      <c r="G42" s="46"/>
      <c r="H42" s="31"/>
      <c r="J42" s="57"/>
    </row>
    <row r="43" spans="1:10" s="1" customFormat="1" ht="28.5">
      <c r="A43" s="51">
        <v>3</v>
      </c>
      <c r="B43" s="58" t="s">
        <v>7</v>
      </c>
      <c r="C43" s="45"/>
      <c r="D43" s="46"/>
      <c r="E43" s="46"/>
      <c r="F43" s="46"/>
      <c r="G43" s="46"/>
      <c r="H43" s="31"/>
    </row>
    <row r="44" spans="1:10" ht="30" hidden="1">
      <c r="A44" s="44">
        <v>3.1</v>
      </c>
      <c r="B44" s="59" t="s">
        <v>8</v>
      </c>
      <c r="C44" s="60"/>
      <c r="D44" s="38"/>
      <c r="E44" s="38"/>
      <c r="F44" s="38"/>
      <c r="G44" s="26"/>
    </row>
    <row r="45" spans="1:10" ht="45" hidden="1">
      <c r="A45" s="44"/>
      <c r="B45" s="61" t="s">
        <v>9</v>
      </c>
      <c r="C45" s="60"/>
      <c r="D45" s="38"/>
      <c r="E45" s="38"/>
      <c r="F45" s="38"/>
      <c r="G45" s="26"/>
    </row>
    <row r="46" spans="1:10" s="1" customFormat="1" ht="30" hidden="1">
      <c r="A46" s="44">
        <v>3.2</v>
      </c>
      <c r="B46" s="62" t="s">
        <v>7</v>
      </c>
      <c r="C46" s="63"/>
      <c r="D46" s="38"/>
      <c r="E46" s="38"/>
      <c r="F46" s="38"/>
      <c r="G46" s="38"/>
      <c r="H46" s="31"/>
    </row>
    <row r="47" spans="1:10" s="1" customFormat="1" ht="30" hidden="1">
      <c r="A47" s="44"/>
      <c r="B47" s="61" t="s">
        <v>10</v>
      </c>
      <c r="C47" s="63"/>
      <c r="D47" s="38"/>
      <c r="E47" s="38"/>
      <c r="F47" s="38"/>
      <c r="G47" s="38"/>
      <c r="H47" s="31"/>
    </row>
    <row r="48" spans="1:10" s="12" customFormat="1" ht="14.25">
      <c r="A48" s="165">
        <v>4</v>
      </c>
      <c r="B48" s="174" t="s">
        <v>162</v>
      </c>
      <c r="C48" s="25">
        <v>3467406000</v>
      </c>
      <c r="D48" s="25">
        <f>C48</f>
        <v>3467406000</v>
      </c>
      <c r="E48" s="25"/>
      <c r="F48" s="25">
        <f>D48</f>
        <v>3467406000</v>
      </c>
      <c r="G48" s="25"/>
    </row>
    <row r="50" spans="3:7" hidden="1">
      <c r="C50" s="64"/>
      <c r="D50" s="64"/>
      <c r="E50" s="225" t="s">
        <v>58</v>
      </c>
      <c r="F50" s="225"/>
      <c r="G50" s="225"/>
    </row>
    <row r="51" spans="3:7" hidden="1">
      <c r="F51" s="65" t="s">
        <v>30</v>
      </c>
    </row>
    <row r="52" spans="3:7" hidden="1">
      <c r="D52" s="65"/>
      <c r="E52" s="65"/>
    </row>
    <row r="56" spans="3:7">
      <c r="F56" s="66"/>
    </row>
  </sheetData>
  <mergeCells count="14">
    <mergeCell ref="E50:G50"/>
    <mergeCell ref="A5:G5"/>
    <mergeCell ref="A6:G6"/>
    <mergeCell ref="A1:G1"/>
    <mergeCell ref="A2:B2"/>
    <mergeCell ref="A3:B3"/>
    <mergeCell ref="A4:G4"/>
    <mergeCell ref="A7:G7"/>
    <mergeCell ref="C8:G8"/>
    <mergeCell ref="A9:A10"/>
    <mergeCell ref="E9:G9"/>
    <mergeCell ref="D9:D10"/>
    <mergeCell ref="C9:C10"/>
    <mergeCell ref="B9:B10"/>
  </mergeCells>
  <phoneticPr fontId="0" type="noConversion"/>
  <pageMargins left="0" right="0" top="0.93" bottom="0.15748031496062992" header="0.67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63"/>
  <sheetViews>
    <sheetView topLeftCell="A31" workbookViewId="0">
      <selection activeCell="B21" sqref="B21"/>
    </sheetView>
  </sheetViews>
  <sheetFormatPr defaultColWidth="9" defaultRowHeight="18"/>
  <cols>
    <col min="1" max="1" width="5.28515625" style="2" customWidth="1"/>
    <col min="2" max="2" width="57.42578125" style="2" customWidth="1"/>
    <col min="3" max="3" width="3" style="2" hidden="1" customWidth="1"/>
    <col min="4" max="4" width="17" style="79" customWidth="1"/>
    <col min="5" max="5" width="15.7109375" style="79" customWidth="1"/>
    <col min="6" max="6" width="16.7109375" style="79" customWidth="1"/>
    <col min="7" max="7" width="16.140625" style="79" customWidth="1"/>
    <col min="8" max="8" width="16.140625" style="2" customWidth="1"/>
    <col min="9" max="9" width="21.7109375" style="79" hidden="1" customWidth="1"/>
    <col min="10" max="10" width="12.42578125" style="2" hidden="1" customWidth="1"/>
    <col min="11" max="11" width="13.28515625" style="2" customWidth="1"/>
    <col min="12" max="16384" width="9" style="2"/>
  </cols>
  <sheetData>
    <row r="1" spans="1:13">
      <c r="A1" s="205" t="s">
        <v>59</v>
      </c>
      <c r="B1" s="205"/>
      <c r="C1" s="68"/>
      <c r="D1" s="73"/>
      <c r="E1" s="73"/>
      <c r="F1" s="73"/>
      <c r="G1" s="73"/>
      <c r="H1" s="68"/>
      <c r="I1" s="73"/>
      <c r="J1" s="192"/>
      <c r="K1" s="192"/>
      <c r="L1" s="4"/>
      <c r="M1" s="4"/>
    </row>
    <row r="2" spans="1:13">
      <c r="A2" s="205" t="s">
        <v>56</v>
      </c>
      <c r="B2" s="205"/>
      <c r="C2" s="68"/>
      <c r="D2" s="73"/>
      <c r="E2" s="73"/>
      <c r="F2" s="73"/>
      <c r="G2" s="73"/>
      <c r="H2" s="68"/>
      <c r="I2" s="73"/>
      <c r="J2" s="3"/>
      <c r="K2" s="68"/>
      <c r="L2" s="4"/>
      <c r="M2" s="4"/>
    </row>
    <row r="3" spans="1:13">
      <c r="A3" s="192" t="s">
        <v>128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4"/>
      <c r="M3" s="4"/>
    </row>
    <row r="4" spans="1:13" ht="8.25" customHeight="1">
      <c r="A4" s="67"/>
      <c r="B4" s="67"/>
      <c r="C4" s="67"/>
      <c r="D4" s="74"/>
      <c r="E4" s="74"/>
      <c r="F4" s="74"/>
      <c r="G4" s="74"/>
      <c r="H4" s="88"/>
      <c r="I4" s="74"/>
      <c r="J4" s="67"/>
      <c r="K4" s="67"/>
      <c r="L4" s="13"/>
      <c r="M4" s="4"/>
    </row>
    <row r="5" spans="1:13">
      <c r="A5" s="13"/>
      <c r="B5" s="13"/>
      <c r="C5" s="67"/>
      <c r="D5" s="74"/>
      <c r="E5" s="74"/>
      <c r="F5" s="74"/>
      <c r="G5" s="74"/>
      <c r="H5" s="193" t="s">
        <v>85</v>
      </c>
      <c r="I5" s="193"/>
      <c r="J5" s="193"/>
      <c r="K5" s="193"/>
      <c r="L5" s="67"/>
      <c r="M5" s="4"/>
    </row>
    <row r="6" spans="1:13" ht="18.75" customHeight="1">
      <c r="A6" s="194" t="s">
        <v>88</v>
      </c>
      <c r="B6" s="196" t="s">
        <v>4</v>
      </c>
      <c r="C6" s="198" t="s">
        <v>18</v>
      </c>
      <c r="D6" s="200" t="s">
        <v>108</v>
      </c>
      <c r="E6" s="200" t="s">
        <v>116</v>
      </c>
      <c r="F6" s="200" t="s">
        <v>127</v>
      </c>
      <c r="G6" s="200" t="s">
        <v>117</v>
      </c>
      <c r="H6" s="198" t="s">
        <v>109</v>
      </c>
      <c r="I6" s="200"/>
      <c r="J6" s="202"/>
      <c r="K6" s="194" t="s">
        <v>60</v>
      </c>
      <c r="L6" s="4"/>
      <c r="M6" s="4"/>
    </row>
    <row r="7" spans="1:13" ht="25.5" customHeight="1">
      <c r="A7" s="195"/>
      <c r="B7" s="197"/>
      <c r="C7" s="199"/>
      <c r="D7" s="201"/>
      <c r="E7" s="201"/>
      <c r="F7" s="201"/>
      <c r="G7" s="201"/>
      <c r="H7" s="199"/>
      <c r="I7" s="201"/>
      <c r="J7" s="203"/>
      <c r="K7" s="204"/>
      <c r="L7" s="4"/>
      <c r="M7" s="4"/>
    </row>
    <row r="8" spans="1:13" ht="16.5" customHeight="1">
      <c r="A8" s="69" t="s">
        <v>0</v>
      </c>
      <c r="B8" s="24" t="s">
        <v>53</v>
      </c>
      <c r="C8" s="70"/>
      <c r="D8" s="90"/>
      <c r="E8" s="90"/>
      <c r="F8" s="90"/>
      <c r="G8" s="90"/>
      <c r="H8" s="89"/>
      <c r="I8" s="75"/>
      <c r="J8" s="72"/>
      <c r="K8" s="71"/>
      <c r="L8" s="4"/>
      <c r="M8" s="4"/>
    </row>
    <row r="9" spans="1:13" ht="16.5" customHeight="1">
      <c r="A9" s="17" t="s">
        <v>1</v>
      </c>
      <c r="B9" s="18" t="s">
        <v>34</v>
      </c>
      <c r="C9" s="6"/>
      <c r="D9" s="76"/>
      <c r="E9" s="76"/>
      <c r="F9" s="76"/>
      <c r="G9" s="76"/>
      <c r="H9" s="6"/>
      <c r="I9" s="76"/>
      <c r="J9" s="6"/>
      <c r="K9" s="6"/>
      <c r="L9" s="4"/>
      <c r="M9" s="4"/>
    </row>
    <row r="10" spans="1:13" ht="16.5" customHeight="1">
      <c r="A10" s="16">
        <v>1</v>
      </c>
      <c r="B10" s="20" t="s">
        <v>62</v>
      </c>
      <c r="C10" s="10"/>
      <c r="D10" s="77">
        <v>38000000</v>
      </c>
      <c r="E10" s="77"/>
      <c r="F10" s="77"/>
      <c r="G10" s="77"/>
      <c r="H10" s="10"/>
      <c r="I10" s="77"/>
      <c r="J10" s="7"/>
      <c r="K10" s="7"/>
      <c r="L10" s="4"/>
      <c r="M10" s="4"/>
    </row>
    <row r="11" spans="1:13" ht="16.5" customHeight="1">
      <c r="A11" s="17" t="s">
        <v>2</v>
      </c>
      <c r="B11" s="18" t="s">
        <v>43</v>
      </c>
      <c r="C11" s="9"/>
      <c r="D11" s="78"/>
      <c r="E11" s="78"/>
      <c r="F11" s="78"/>
      <c r="G11" s="78"/>
      <c r="H11" s="9"/>
      <c r="I11" s="78"/>
      <c r="J11" s="11"/>
      <c r="K11" s="11"/>
      <c r="L11" s="5"/>
      <c r="M11" s="5"/>
    </row>
    <row r="12" spans="1:13" ht="16.5" customHeight="1">
      <c r="A12" s="17"/>
      <c r="B12" s="18" t="s">
        <v>61</v>
      </c>
      <c r="C12" s="9"/>
      <c r="D12" s="80">
        <v>38000000</v>
      </c>
      <c r="E12" s="80"/>
      <c r="F12" s="80"/>
      <c r="G12" s="80"/>
      <c r="H12" s="9"/>
      <c r="I12" s="80"/>
      <c r="J12" s="11"/>
      <c r="K12" s="11"/>
      <c r="L12" s="5"/>
      <c r="M12" s="5"/>
    </row>
    <row r="13" spans="1:13" ht="16.5" customHeight="1">
      <c r="A13" s="22" t="s">
        <v>3</v>
      </c>
      <c r="B13" s="21" t="s">
        <v>83</v>
      </c>
      <c r="C13" s="8"/>
      <c r="D13" s="77"/>
      <c r="E13" s="77"/>
      <c r="F13" s="77"/>
      <c r="G13" s="77"/>
      <c r="H13" s="8"/>
      <c r="I13" s="77"/>
      <c r="J13" s="7"/>
      <c r="K13" s="7"/>
      <c r="L13" s="4"/>
      <c r="M13" s="4"/>
    </row>
    <row r="14" spans="1:13" ht="16.5" customHeight="1">
      <c r="A14" s="22">
        <v>1</v>
      </c>
      <c r="B14" s="21" t="s">
        <v>112</v>
      </c>
      <c r="C14" s="8"/>
      <c r="D14" s="138">
        <v>7386000000</v>
      </c>
      <c r="E14" s="77"/>
      <c r="F14" s="77"/>
      <c r="G14" s="77"/>
      <c r="H14" s="138">
        <v>7386000000</v>
      </c>
      <c r="I14" s="77"/>
      <c r="J14" s="7"/>
      <c r="K14" s="7"/>
      <c r="L14" s="4"/>
      <c r="M14" s="4"/>
    </row>
    <row r="15" spans="1:13" ht="16.5" customHeight="1">
      <c r="A15" s="22"/>
      <c r="B15" s="21" t="s">
        <v>113</v>
      </c>
      <c r="C15" s="8"/>
      <c r="D15" s="81">
        <f t="shared" ref="D15:F15" si="0">SUM(D16:D35)</f>
        <v>1619947676</v>
      </c>
      <c r="E15" s="81">
        <f t="shared" si="0"/>
        <v>1756816905</v>
      </c>
      <c r="F15" s="81">
        <f t="shared" si="0"/>
        <v>1891816905</v>
      </c>
      <c r="G15" s="81">
        <f>SUM(G16:G35)</f>
        <v>1836816905</v>
      </c>
      <c r="H15" s="81">
        <f>SUM(H16:H35)</f>
        <v>7105398391</v>
      </c>
      <c r="I15" s="81"/>
      <c r="J15" s="7"/>
      <c r="K15" s="7"/>
      <c r="L15" s="4"/>
      <c r="M15" s="4"/>
    </row>
    <row r="16" spans="1:13" ht="16.5" customHeight="1">
      <c r="A16" s="16"/>
      <c r="B16" s="20" t="s">
        <v>63</v>
      </c>
      <c r="C16" s="8"/>
      <c r="D16" s="77">
        <v>1190911384</v>
      </c>
      <c r="E16" s="77">
        <v>1260000000</v>
      </c>
      <c r="F16" s="77">
        <v>1295000000</v>
      </c>
      <c r="G16" s="77">
        <v>1280000000</v>
      </c>
      <c r="H16" s="132">
        <f>SUM(D16:G16)</f>
        <v>5025911384</v>
      </c>
      <c r="I16" s="77"/>
      <c r="J16" s="7"/>
      <c r="K16" s="7"/>
      <c r="L16" s="4"/>
      <c r="M16" s="4"/>
    </row>
    <row r="17" spans="1:13" ht="16.5" customHeight="1">
      <c r="A17" s="16"/>
      <c r="B17" s="20" t="s">
        <v>64</v>
      </c>
      <c r="C17" s="8"/>
      <c r="D17" s="77"/>
      <c r="E17" s="77"/>
      <c r="F17" s="77">
        <v>40000000</v>
      </c>
      <c r="G17" s="77"/>
      <c r="H17" s="132">
        <f t="shared" ref="H17:H34" si="1">SUM(D17:G17)</f>
        <v>40000000</v>
      </c>
      <c r="I17" s="77"/>
      <c r="J17" s="7"/>
      <c r="K17" s="7"/>
      <c r="L17" s="4"/>
      <c r="M17" s="4"/>
    </row>
    <row r="18" spans="1:13" ht="16.5" customHeight="1">
      <c r="A18" s="16"/>
      <c r="B18" s="20" t="s">
        <v>65</v>
      </c>
      <c r="C18" s="8"/>
      <c r="D18" s="77"/>
      <c r="E18" s="77"/>
      <c r="F18" s="77">
        <f t="shared" ref="F18:G35" si="2">E18</f>
        <v>0</v>
      </c>
      <c r="G18" s="77">
        <f t="shared" si="2"/>
        <v>0</v>
      </c>
      <c r="H18" s="132">
        <f t="shared" si="1"/>
        <v>0</v>
      </c>
      <c r="I18" s="77"/>
      <c r="J18" s="7"/>
      <c r="K18" s="7"/>
      <c r="L18" s="4"/>
      <c r="M18" s="4"/>
    </row>
    <row r="19" spans="1:13" ht="16.5" customHeight="1">
      <c r="A19" s="16"/>
      <c r="B19" s="20" t="s">
        <v>66</v>
      </c>
      <c r="C19" s="8"/>
      <c r="D19" s="77">
        <v>214974116</v>
      </c>
      <c r="E19" s="77">
        <v>220000000</v>
      </c>
      <c r="F19" s="77">
        <v>235000000</v>
      </c>
      <c r="G19" s="77">
        <f t="shared" si="2"/>
        <v>235000000</v>
      </c>
      <c r="H19" s="132">
        <f t="shared" si="1"/>
        <v>904974116</v>
      </c>
      <c r="I19" s="77"/>
      <c r="J19" s="7"/>
      <c r="K19" s="7"/>
      <c r="L19" s="4"/>
      <c r="M19" s="4"/>
    </row>
    <row r="20" spans="1:13" ht="16.5" customHeight="1">
      <c r="A20" s="16"/>
      <c r="B20" s="20" t="s">
        <v>67</v>
      </c>
      <c r="C20" s="8"/>
      <c r="D20" s="77">
        <v>30985482</v>
      </c>
      <c r="E20" s="77">
        <v>35000000</v>
      </c>
      <c r="F20" s="77">
        <v>40000000</v>
      </c>
      <c r="G20" s="77">
        <v>40000000</v>
      </c>
      <c r="H20" s="132">
        <f t="shared" si="1"/>
        <v>145985482</v>
      </c>
      <c r="I20" s="77"/>
      <c r="J20" s="7"/>
      <c r="K20" s="7"/>
      <c r="L20" s="4"/>
      <c r="M20" s="4"/>
    </row>
    <row r="21" spans="1:13" ht="16.5" customHeight="1">
      <c r="A21" s="16"/>
      <c r="B21" s="20" t="s">
        <v>68</v>
      </c>
      <c r="C21" s="8"/>
      <c r="D21" s="77">
        <v>1416227</v>
      </c>
      <c r="E21" s="77">
        <v>2000000</v>
      </c>
      <c r="F21" s="77">
        <f t="shared" si="2"/>
        <v>2000000</v>
      </c>
      <c r="G21" s="77">
        <f t="shared" si="2"/>
        <v>2000000</v>
      </c>
      <c r="H21" s="132">
        <f t="shared" si="1"/>
        <v>7416227</v>
      </c>
      <c r="I21" s="77"/>
      <c r="J21" s="7"/>
      <c r="K21" s="7"/>
      <c r="L21" s="4"/>
      <c r="M21" s="4"/>
    </row>
    <row r="22" spans="1:13" ht="16.5" customHeight="1">
      <c r="A22" s="16"/>
      <c r="B22" s="20" t="s">
        <v>69</v>
      </c>
      <c r="C22" s="8"/>
      <c r="D22" s="77">
        <v>120000</v>
      </c>
      <c r="E22" s="77">
        <v>450000</v>
      </c>
      <c r="F22" s="77">
        <f t="shared" si="2"/>
        <v>450000</v>
      </c>
      <c r="G22" s="77">
        <f t="shared" si="2"/>
        <v>450000</v>
      </c>
      <c r="H22" s="132">
        <f t="shared" si="1"/>
        <v>1470000</v>
      </c>
      <c r="I22" s="77"/>
      <c r="J22" s="7"/>
      <c r="K22" s="7"/>
      <c r="L22" s="4"/>
      <c r="M22" s="4"/>
    </row>
    <row r="23" spans="1:13" ht="16.5" customHeight="1">
      <c r="A23" s="16"/>
      <c r="B23" s="20" t="s">
        <v>70</v>
      </c>
      <c r="C23" s="9"/>
      <c r="D23" s="77">
        <v>21747300</v>
      </c>
      <c r="E23" s="77">
        <v>25000000</v>
      </c>
      <c r="F23" s="77">
        <v>40000000</v>
      </c>
      <c r="G23" s="77">
        <f t="shared" si="2"/>
        <v>40000000</v>
      </c>
      <c r="H23" s="132">
        <f t="shared" si="1"/>
        <v>126747300</v>
      </c>
      <c r="I23" s="77"/>
      <c r="J23" s="7"/>
      <c r="K23" s="7"/>
      <c r="L23" s="4"/>
      <c r="M23" s="4"/>
    </row>
    <row r="24" spans="1:13" ht="16.5" customHeight="1">
      <c r="A24" s="16"/>
      <c r="B24" s="20" t="s">
        <v>71</v>
      </c>
      <c r="C24" s="8"/>
      <c r="D24" s="77">
        <v>9455500</v>
      </c>
      <c r="E24" s="77">
        <v>15000000</v>
      </c>
      <c r="F24" s="77">
        <f t="shared" si="2"/>
        <v>15000000</v>
      </c>
      <c r="G24" s="77">
        <f t="shared" si="2"/>
        <v>15000000</v>
      </c>
      <c r="H24" s="132">
        <f t="shared" si="1"/>
        <v>54455500</v>
      </c>
      <c r="I24" s="77"/>
      <c r="J24" s="7"/>
      <c r="K24" s="7"/>
      <c r="L24" s="4"/>
      <c r="M24" s="4"/>
    </row>
    <row r="25" spans="1:13" ht="16.5" customHeight="1">
      <c r="A25" s="22"/>
      <c r="B25" s="20" t="s">
        <v>72</v>
      </c>
      <c r="C25" s="8"/>
      <c r="D25" s="77">
        <v>4350113</v>
      </c>
      <c r="E25" s="77">
        <v>4500000</v>
      </c>
      <c r="F25" s="77">
        <f t="shared" si="2"/>
        <v>4500000</v>
      </c>
      <c r="G25" s="77">
        <f t="shared" si="2"/>
        <v>4500000</v>
      </c>
      <c r="H25" s="132">
        <f t="shared" si="1"/>
        <v>17850113</v>
      </c>
      <c r="I25" s="77"/>
      <c r="J25" s="7"/>
      <c r="K25" s="7"/>
      <c r="L25" s="4"/>
      <c r="M25" s="4"/>
    </row>
    <row r="26" spans="1:13" ht="16.5" customHeight="1">
      <c r="A26" s="22"/>
      <c r="B26" s="20" t="s">
        <v>73</v>
      </c>
      <c r="C26" s="8"/>
      <c r="D26" s="77">
        <v>958549</v>
      </c>
      <c r="E26" s="77">
        <v>1000000</v>
      </c>
      <c r="F26" s="77">
        <f t="shared" si="2"/>
        <v>1000000</v>
      </c>
      <c r="G26" s="77">
        <f t="shared" si="2"/>
        <v>1000000</v>
      </c>
      <c r="H26" s="132">
        <f t="shared" si="1"/>
        <v>3958549</v>
      </c>
      <c r="I26" s="77"/>
      <c r="J26" s="7"/>
      <c r="K26" s="7"/>
      <c r="L26" s="4"/>
      <c r="M26" s="4"/>
    </row>
    <row r="27" spans="1:13" ht="16.5" customHeight="1">
      <c r="A27" s="22"/>
      <c r="B27" s="20" t="s">
        <v>74</v>
      </c>
      <c r="C27" s="8"/>
      <c r="D27" s="77">
        <v>3970000</v>
      </c>
      <c r="E27" s="77">
        <v>3970000</v>
      </c>
      <c r="F27" s="77">
        <f t="shared" si="2"/>
        <v>3970000</v>
      </c>
      <c r="G27" s="77">
        <f t="shared" si="2"/>
        <v>3970000</v>
      </c>
      <c r="H27" s="132">
        <f t="shared" si="1"/>
        <v>15880000</v>
      </c>
      <c r="I27" s="77"/>
      <c r="J27" s="7"/>
      <c r="K27" s="7"/>
      <c r="L27" s="4"/>
      <c r="M27" s="4"/>
    </row>
    <row r="28" spans="1:13" ht="16.5" customHeight="1">
      <c r="A28" s="22"/>
      <c r="B28" s="20" t="s">
        <v>78</v>
      </c>
      <c r="C28" s="8"/>
      <c r="D28" s="77">
        <v>3000000</v>
      </c>
      <c r="E28" s="77">
        <v>3000000</v>
      </c>
      <c r="F28" s="77">
        <f t="shared" si="2"/>
        <v>3000000</v>
      </c>
      <c r="G28" s="77">
        <f t="shared" si="2"/>
        <v>3000000</v>
      </c>
      <c r="H28" s="132">
        <f t="shared" si="1"/>
        <v>12000000</v>
      </c>
      <c r="I28" s="77"/>
      <c r="J28" s="7"/>
      <c r="K28" s="7"/>
      <c r="L28" s="4"/>
      <c r="M28" s="4"/>
    </row>
    <row r="29" spans="1:13" ht="16.5" customHeight="1">
      <c r="A29" s="22"/>
      <c r="B29" s="20" t="s">
        <v>79</v>
      </c>
      <c r="C29" s="8"/>
      <c r="D29" s="77">
        <v>4750000</v>
      </c>
      <c r="E29" s="77">
        <v>4750000</v>
      </c>
      <c r="F29" s="77">
        <f t="shared" si="2"/>
        <v>4750000</v>
      </c>
      <c r="G29" s="77">
        <f t="shared" si="2"/>
        <v>4750000</v>
      </c>
      <c r="H29" s="132">
        <f t="shared" si="1"/>
        <v>19000000</v>
      </c>
      <c r="I29" s="77"/>
      <c r="J29" s="7"/>
      <c r="K29" s="7"/>
      <c r="L29" s="4"/>
      <c r="M29" s="4"/>
    </row>
    <row r="30" spans="1:13" ht="16.5" customHeight="1">
      <c r="A30" s="22"/>
      <c r="B30" s="20" t="s">
        <v>80</v>
      </c>
      <c r="C30" s="8"/>
      <c r="D30" s="77">
        <v>3050000</v>
      </c>
      <c r="E30" s="77">
        <v>4400000</v>
      </c>
      <c r="F30" s="77">
        <f t="shared" si="2"/>
        <v>4400000</v>
      </c>
      <c r="G30" s="77">
        <f t="shared" si="2"/>
        <v>4400000</v>
      </c>
      <c r="H30" s="132">
        <f t="shared" si="1"/>
        <v>16250000</v>
      </c>
      <c r="I30" s="77"/>
      <c r="J30" s="7"/>
      <c r="K30" s="7"/>
      <c r="L30" s="4"/>
      <c r="M30" s="4"/>
    </row>
    <row r="31" spans="1:13" ht="16.5" customHeight="1">
      <c r="A31" s="22"/>
      <c r="B31" s="20" t="s">
        <v>75</v>
      </c>
      <c r="C31" s="8"/>
      <c r="D31" s="77">
        <v>3750000</v>
      </c>
      <c r="E31" s="77">
        <v>40000000</v>
      </c>
      <c r="F31" s="77">
        <v>60000000</v>
      </c>
      <c r="G31" s="77">
        <f t="shared" si="2"/>
        <v>60000000</v>
      </c>
      <c r="H31" s="132">
        <f t="shared" si="1"/>
        <v>163750000</v>
      </c>
      <c r="I31" s="77"/>
      <c r="J31" s="7"/>
      <c r="K31" s="7"/>
      <c r="L31" s="4"/>
      <c r="M31" s="4"/>
    </row>
    <row r="32" spans="1:13" ht="16.5" customHeight="1">
      <c r="A32" s="22"/>
      <c r="B32" s="20" t="s">
        <v>76</v>
      </c>
      <c r="C32" s="8"/>
      <c r="D32" s="77">
        <v>65313905</v>
      </c>
      <c r="E32" s="77">
        <v>65313905</v>
      </c>
      <c r="F32" s="77">
        <f t="shared" si="2"/>
        <v>65313905</v>
      </c>
      <c r="G32" s="77">
        <f t="shared" si="2"/>
        <v>65313905</v>
      </c>
      <c r="H32" s="132">
        <f t="shared" si="1"/>
        <v>261255620</v>
      </c>
      <c r="I32" s="77"/>
      <c r="J32" s="7"/>
      <c r="K32" s="7"/>
      <c r="L32" s="4"/>
      <c r="M32" s="4"/>
    </row>
    <row r="33" spans="1:13" ht="16.5" customHeight="1">
      <c r="A33" s="22"/>
      <c r="B33" s="20" t="s">
        <v>110</v>
      </c>
      <c r="C33" s="8"/>
      <c r="D33" s="77">
        <f>935000+10610000+2250000</f>
        <v>13795000</v>
      </c>
      <c r="E33" s="77">
        <v>20000000</v>
      </c>
      <c r="F33" s="77">
        <v>25000000</v>
      </c>
      <c r="G33" s="77">
        <f t="shared" si="2"/>
        <v>25000000</v>
      </c>
      <c r="H33" s="132">
        <f t="shared" si="1"/>
        <v>83795000</v>
      </c>
      <c r="I33" s="77"/>
      <c r="J33" s="7"/>
      <c r="K33" s="7"/>
      <c r="L33" s="4"/>
      <c r="M33" s="4"/>
    </row>
    <row r="34" spans="1:13" ht="16.5" customHeight="1">
      <c r="A34" s="22"/>
      <c r="B34" s="20" t="s">
        <v>111</v>
      </c>
      <c r="C34" s="8"/>
      <c r="D34" s="77">
        <v>17433000</v>
      </c>
      <c r="E34" s="77">
        <v>17433000</v>
      </c>
      <c r="F34" s="77">
        <f t="shared" si="2"/>
        <v>17433000</v>
      </c>
      <c r="G34" s="77">
        <f t="shared" si="2"/>
        <v>17433000</v>
      </c>
      <c r="H34" s="132">
        <f t="shared" si="1"/>
        <v>69732000</v>
      </c>
      <c r="I34" s="77"/>
      <c r="J34" s="7"/>
      <c r="K34" s="7"/>
      <c r="L34" s="4"/>
      <c r="M34" s="4"/>
    </row>
    <row r="35" spans="1:13" ht="16.5" customHeight="1">
      <c r="A35" s="22"/>
      <c r="B35" s="20" t="s">
        <v>77</v>
      </c>
      <c r="C35" s="10"/>
      <c r="D35" s="77">
        <f>22373000+7594100</f>
        <v>29967100</v>
      </c>
      <c r="E35" s="77">
        <v>35000000</v>
      </c>
      <c r="F35" s="77">
        <f t="shared" si="2"/>
        <v>35000000</v>
      </c>
      <c r="G35" s="77">
        <f t="shared" si="2"/>
        <v>35000000</v>
      </c>
      <c r="H35" s="132">
        <f>SUM(D35:G35)</f>
        <v>134967100</v>
      </c>
      <c r="I35" s="77"/>
      <c r="J35" s="7"/>
      <c r="K35" s="7"/>
      <c r="L35" s="4"/>
      <c r="M35" s="4"/>
    </row>
    <row r="36" spans="1:13" s="137" customFormat="1" ht="16.5" customHeight="1">
      <c r="A36" s="22"/>
      <c r="B36" s="133" t="s">
        <v>114</v>
      </c>
      <c r="C36" s="134"/>
      <c r="D36" s="135"/>
      <c r="E36" s="135"/>
      <c r="F36" s="135"/>
      <c r="G36" s="135"/>
      <c r="H36" s="140">
        <f>H14-H15</f>
        <v>280601609</v>
      </c>
      <c r="I36" s="135"/>
      <c r="J36" s="136"/>
      <c r="K36" s="136"/>
      <c r="L36" s="68"/>
      <c r="M36" s="68"/>
    </row>
    <row r="37" spans="1:13" s="137" customFormat="1" ht="16.5" customHeight="1">
      <c r="A37" s="22"/>
      <c r="B37" s="133" t="s">
        <v>115</v>
      </c>
      <c r="C37" s="134"/>
      <c r="D37" s="135"/>
      <c r="E37" s="135"/>
      <c r="F37" s="135"/>
      <c r="G37" s="135"/>
      <c r="H37" s="140"/>
      <c r="I37" s="135"/>
      <c r="J37" s="136"/>
      <c r="K37" s="136"/>
      <c r="L37" s="68"/>
      <c r="M37" s="68"/>
    </row>
    <row r="38" spans="1:13" s="137" customFormat="1" ht="16.5" customHeight="1">
      <c r="A38" s="22"/>
      <c r="B38" s="133" t="s">
        <v>81</v>
      </c>
      <c r="C38" s="134"/>
      <c r="D38" s="135"/>
      <c r="E38" s="135"/>
      <c r="F38" s="135"/>
      <c r="G38" s="135"/>
      <c r="H38" s="142">
        <v>135000000</v>
      </c>
      <c r="I38" s="135"/>
      <c r="J38" s="136"/>
      <c r="K38" s="136"/>
      <c r="L38" s="68"/>
      <c r="M38" s="68"/>
    </row>
    <row r="39" spans="1:13" s="137" customFormat="1" ht="16.5" customHeight="1">
      <c r="A39" s="22"/>
      <c r="B39" s="133" t="s">
        <v>82</v>
      </c>
      <c r="C39" s="134"/>
      <c r="D39" s="135"/>
      <c r="E39" s="135"/>
      <c r="F39" s="135"/>
      <c r="G39" s="135"/>
      <c r="H39" s="142">
        <f>H36-H38</f>
        <v>145601609</v>
      </c>
      <c r="I39" s="135"/>
      <c r="J39" s="136"/>
      <c r="K39" s="136"/>
      <c r="L39" s="68"/>
      <c r="M39" s="68"/>
    </row>
    <row r="40" spans="1:13" s="137" customFormat="1" ht="16.5" customHeight="1">
      <c r="A40" s="22">
        <v>2</v>
      </c>
      <c r="B40" s="21" t="s">
        <v>121</v>
      </c>
      <c r="C40" s="134"/>
      <c r="D40" s="135">
        <v>245000000</v>
      </c>
      <c r="E40" s="135"/>
      <c r="F40" s="135"/>
      <c r="G40" s="135"/>
      <c r="H40" s="142">
        <f>D40</f>
        <v>245000000</v>
      </c>
      <c r="I40" s="135"/>
      <c r="J40" s="136"/>
      <c r="K40" s="136"/>
      <c r="L40" s="68"/>
      <c r="M40" s="68"/>
    </row>
    <row r="41" spans="1:13" s="137" customFormat="1" ht="16.5" customHeight="1">
      <c r="A41" s="22"/>
      <c r="B41" s="21" t="s">
        <v>122</v>
      </c>
      <c r="C41" s="134"/>
      <c r="D41" s="135"/>
      <c r="E41" s="135"/>
      <c r="F41" s="135"/>
      <c r="G41" s="135"/>
      <c r="H41" s="142">
        <f>SUM(H42:H45)</f>
        <v>245000000</v>
      </c>
      <c r="I41" s="135"/>
      <c r="J41" s="136"/>
      <c r="K41" s="136"/>
      <c r="L41" s="68"/>
      <c r="M41" s="68"/>
    </row>
    <row r="42" spans="1:13" ht="16.5" customHeight="1">
      <c r="A42" s="105"/>
      <c r="B42" s="115" t="s">
        <v>123</v>
      </c>
      <c r="C42" s="10"/>
      <c r="D42" s="77"/>
      <c r="E42" s="77"/>
      <c r="F42" s="77"/>
      <c r="G42" s="77"/>
      <c r="H42" s="144">
        <v>15000000</v>
      </c>
      <c r="I42" s="77"/>
      <c r="J42" s="7"/>
      <c r="K42" s="7"/>
      <c r="L42" s="4"/>
      <c r="M42" s="4"/>
    </row>
    <row r="43" spans="1:13" ht="16.5" customHeight="1">
      <c r="A43" s="105"/>
      <c r="B43" s="115" t="s">
        <v>124</v>
      </c>
      <c r="C43" s="10"/>
      <c r="D43" s="77"/>
      <c r="E43" s="77"/>
      <c r="F43" s="77"/>
      <c r="G43" s="77"/>
      <c r="H43" s="144">
        <v>60000000</v>
      </c>
      <c r="I43" s="77"/>
      <c r="J43" s="7"/>
      <c r="K43" s="7"/>
      <c r="L43" s="4"/>
      <c r="M43" s="4"/>
    </row>
    <row r="44" spans="1:13" ht="16.5" customHeight="1">
      <c r="A44" s="105"/>
      <c r="B44" s="115" t="s">
        <v>125</v>
      </c>
      <c r="C44" s="10"/>
      <c r="D44" s="77"/>
      <c r="E44" s="77"/>
      <c r="F44" s="77"/>
      <c r="G44" s="77"/>
      <c r="H44" s="144">
        <v>20000000</v>
      </c>
      <c r="I44" s="77"/>
      <c r="J44" s="7"/>
      <c r="K44" s="7"/>
      <c r="L44" s="4"/>
      <c r="M44" s="4"/>
    </row>
    <row r="45" spans="1:13" ht="16.5" customHeight="1">
      <c r="A45" s="105"/>
      <c r="B45" s="115" t="s">
        <v>126</v>
      </c>
      <c r="C45" s="10"/>
      <c r="D45" s="77"/>
      <c r="E45" s="77"/>
      <c r="F45" s="77"/>
      <c r="G45" s="77"/>
      <c r="H45" s="144">
        <v>150000000</v>
      </c>
      <c r="I45" s="77"/>
      <c r="J45" s="7"/>
      <c r="K45" s="7"/>
      <c r="L45" s="4"/>
      <c r="M45" s="4"/>
    </row>
    <row r="46" spans="1:13" ht="16.5" customHeight="1">
      <c r="A46" s="22">
        <v>3</v>
      </c>
      <c r="B46" s="21" t="s">
        <v>118</v>
      </c>
      <c r="C46" s="8"/>
      <c r="D46" s="81">
        <v>34071000000</v>
      </c>
      <c r="E46" s="81"/>
      <c r="F46" s="81"/>
      <c r="G46" s="81"/>
      <c r="H46" s="138">
        <f>D46</f>
        <v>34071000000</v>
      </c>
      <c r="I46" s="81">
        <f>I47</f>
        <v>0</v>
      </c>
      <c r="J46" s="7"/>
      <c r="K46" s="7"/>
      <c r="L46" s="4"/>
      <c r="M46" s="4"/>
    </row>
    <row r="47" spans="1:13" ht="16.5" customHeight="1">
      <c r="A47" s="22"/>
      <c r="B47" s="20" t="s">
        <v>119</v>
      </c>
      <c r="C47" s="9"/>
      <c r="D47" s="77">
        <v>7316101000</v>
      </c>
      <c r="E47" s="77"/>
      <c r="F47" s="77"/>
      <c r="G47" s="77"/>
      <c r="H47" s="141">
        <f>D47</f>
        <v>7316101000</v>
      </c>
      <c r="I47" s="77"/>
      <c r="J47" s="7"/>
      <c r="K47" s="7"/>
      <c r="L47" s="4"/>
      <c r="M47" s="4"/>
    </row>
    <row r="48" spans="1:13" ht="16.5" customHeight="1">
      <c r="A48" s="22">
        <v>4</v>
      </c>
      <c r="B48" s="21" t="s">
        <v>136</v>
      </c>
      <c r="C48" s="9"/>
      <c r="D48" s="77">
        <v>728274000</v>
      </c>
      <c r="E48" s="77"/>
      <c r="F48" s="77"/>
      <c r="G48" s="77"/>
      <c r="H48" s="143">
        <f>D48</f>
        <v>728274000</v>
      </c>
      <c r="I48" s="77"/>
      <c r="J48" s="7"/>
      <c r="K48" s="7"/>
      <c r="L48" s="4"/>
      <c r="M48" s="4"/>
    </row>
    <row r="49" spans="1:13" ht="16.5" customHeight="1">
      <c r="A49" s="22"/>
      <c r="B49" s="20" t="s">
        <v>120</v>
      </c>
      <c r="C49" s="9"/>
      <c r="D49" s="77">
        <v>0</v>
      </c>
      <c r="E49" s="77"/>
      <c r="F49" s="77">
        <f>D48</f>
        <v>728274000</v>
      </c>
      <c r="G49" s="77"/>
      <c r="H49" s="143">
        <f>D48</f>
        <v>728274000</v>
      </c>
      <c r="I49" s="77"/>
      <c r="J49" s="7"/>
      <c r="K49" s="7"/>
      <c r="L49" s="4"/>
      <c r="M49" s="4"/>
    </row>
    <row r="50" spans="1:13" ht="16.5" customHeight="1">
      <c r="A50" s="22">
        <v>5</v>
      </c>
      <c r="B50" s="21" t="s">
        <v>137</v>
      </c>
      <c r="C50" s="8"/>
      <c r="D50" s="81">
        <v>1000000000</v>
      </c>
      <c r="E50" s="81"/>
      <c r="F50" s="81"/>
      <c r="G50" s="81"/>
      <c r="H50" s="138">
        <f>D50</f>
        <v>1000000000</v>
      </c>
      <c r="I50" s="81">
        <f>I51</f>
        <v>0</v>
      </c>
      <c r="J50" s="7"/>
      <c r="K50" s="7"/>
      <c r="L50" s="4"/>
      <c r="M50" s="4"/>
    </row>
    <row r="51" spans="1:13" ht="16.5" customHeight="1">
      <c r="A51" s="16"/>
      <c r="B51" s="14" t="s">
        <v>84</v>
      </c>
      <c r="C51" s="6"/>
      <c r="D51" s="77"/>
      <c r="E51" s="77">
        <f>D50</f>
        <v>1000000000</v>
      </c>
      <c r="F51" s="77"/>
      <c r="G51" s="77"/>
      <c r="H51" s="76">
        <f>E51</f>
        <v>1000000000</v>
      </c>
      <c r="I51" s="77"/>
      <c r="J51" s="7"/>
      <c r="K51" s="7"/>
      <c r="L51" s="4"/>
      <c r="M51" s="4"/>
    </row>
    <row r="52" spans="1:13">
      <c r="A52" s="82"/>
      <c r="B52" s="83"/>
      <c r="C52" s="84"/>
      <c r="D52" s="85"/>
      <c r="E52" s="139"/>
      <c r="F52" s="139"/>
      <c r="G52" s="139"/>
      <c r="H52" s="84"/>
      <c r="I52" s="85"/>
      <c r="J52" s="86"/>
      <c r="K52" s="86"/>
      <c r="L52" s="4"/>
      <c r="M52" s="4"/>
    </row>
    <row r="53" spans="1:13" hidden="1">
      <c r="D53" s="2"/>
      <c r="E53" s="2"/>
      <c r="F53" s="2"/>
      <c r="G53" s="2"/>
      <c r="I53" s="238" t="s">
        <v>86</v>
      </c>
      <c r="J53" s="238"/>
      <c r="K53" s="238"/>
    </row>
    <row r="54" spans="1:13" hidden="1">
      <c r="B54" s="87" t="s">
        <v>87</v>
      </c>
      <c r="D54" s="2"/>
      <c r="E54" s="2"/>
      <c r="F54" s="2"/>
      <c r="G54" s="2"/>
      <c r="I54" s="239" t="s">
        <v>30</v>
      </c>
      <c r="J54" s="239"/>
      <c r="K54" s="239"/>
    </row>
    <row r="55" spans="1:13" hidden="1"/>
    <row r="56" spans="1:13" s="94" customFormat="1" ht="18.75">
      <c r="D56" s="145"/>
      <c r="E56" s="145"/>
      <c r="F56" s="145"/>
      <c r="G56" s="237" t="s">
        <v>129</v>
      </c>
      <c r="H56" s="237"/>
      <c r="I56" s="237"/>
      <c r="J56" s="237"/>
      <c r="K56" s="237"/>
    </row>
    <row r="57" spans="1:13" s="94" customFormat="1" ht="18.75">
      <c r="B57" s="94" t="s">
        <v>87</v>
      </c>
      <c r="D57" s="145" t="s">
        <v>130</v>
      </c>
      <c r="E57" s="145"/>
      <c r="F57" s="145"/>
      <c r="G57" s="237" t="s">
        <v>30</v>
      </c>
      <c r="H57" s="237"/>
      <c r="I57" s="237"/>
      <c r="J57" s="237"/>
      <c r="K57" s="237"/>
    </row>
    <row r="58" spans="1:13" s="94" customFormat="1" ht="18.75">
      <c r="D58" s="145"/>
      <c r="E58" s="145"/>
      <c r="F58" s="145"/>
      <c r="G58" s="145"/>
      <c r="I58" s="145"/>
    </row>
    <row r="59" spans="1:13" s="94" customFormat="1" ht="18.75">
      <c r="D59" s="145"/>
      <c r="E59" s="145"/>
      <c r="F59" s="145"/>
      <c r="G59" s="145"/>
      <c r="I59" s="145"/>
    </row>
    <row r="60" spans="1:13" s="94" customFormat="1" ht="18.75">
      <c r="D60" s="145"/>
      <c r="E60" s="145"/>
      <c r="F60" s="145"/>
      <c r="G60" s="145"/>
      <c r="I60" s="145"/>
    </row>
    <row r="61" spans="1:13" s="94" customFormat="1" ht="18.75">
      <c r="D61" s="145"/>
      <c r="E61" s="145"/>
      <c r="F61" s="145"/>
      <c r="G61" s="145"/>
      <c r="I61" s="145"/>
    </row>
    <row r="62" spans="1:13" s="94" customFormat="1" ht="18.75">
      <c r="B62" s="94" t="s">
        <v>131</v>
      </c>
      <c r="D62" s="145" t="s">
        <v>132</v>
      </c>
      <c r="E62" s="145"/>
      <c r="F62" s="145"/>
      <c r="G62" s="237" t="s">
        <v>103</v>
      </c>
      <c r="H62" s="237"/>
      <c r="I62" s="237"/>
      <c r="J62" s="237"/>
      <c r="K62" s="237"/>
    </row>
    <row r="63" spans="1:13" s="94" customFormat="1" ht="18.75">
      <c r="D63" s="145"/>
      <c r="E63" s="145"/>
      <c r="F63" s="145"/>
      <c r="G63" s="145"/>
      <c r="I63" s="145"/>
    </row>
  </sheetData>
  <mergeCells count="21">
    <mergeCell ref="A1:B1"/>
    <mergeCell ref="J1:K1"/>
    <mergeCell ref="A2:B2"/>
    <mergeCell ref="A3:K3"/>
    <mergeCell ref="A6:A7"/>
    <mergeCell ref="B6:B7"/>
    <mergeCell ref="C6:C7"/>
    <mergeCell ref="I6:I7"/>
    <mergeCell ref="J6:J7"/>
    <mergeCell ref="D6:D7"/>
    <mergeCell ref="H6:H7"/>
    <mergeCell ref="E6:E7"/>
    <mergeCell ref="G62:K62"/>
    <mergeCell ref="F6:F7"/>
    <mergeCell ref="G6:G7"/>
    <mergeCell ref="H5:K5"/>
    <mergeCell ref="G56:K56"/>
    <mergeCell ref="G57:K57"/>
    <mergeCell ref="K6:K7"/>
    <mergeCell ref="I53:K53"/>
    <mergeCell ref="I54:K54"/>
  </mergeCells>
  <pageMargins left="0.14000000000000001" right="0.14000000000000001" top="0.56000000000000005" bottom="0.2" header="0.14000000000000001" footer="0.14000000000000001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70"/>
  <sheetViews>
    <sheetView topLeftCell="A34" workbookViewId="0">
      <selection activeCell="B52" sqref="B52:B53"/>
    </sheetView>
  </sheetViews>
  <sheetFormatPr defaultColWidth="9" defaultRowHeight="18"/>
  <cols>
    <col min="1" max="1" width="5.28515625" style="2" customWidth="1"/>
    <col min="2" max="2" width="57.42578125" style="2" customWidth="1"/>
    <col min="3" max="3" width="3" style="2" hidden="1" customWidth="1"/>
    <col min="4" max="4" width="17" style="79" customWidth="1"/>
    <col min="5" max="6" width="15.7109375" style="79" customWidth="1"/>
    <col min="7" max="7" width="16.7109375" style="79" customWidth="1"/>
    <col min="8" max="8" width="16.140625" style="79" customWidth="1"/>
    <col min="9" max="9" width="18.42578125" style="2" customWidth="1"/>
    <col min="10" max="10" width="21.7109375" style="79" hidden="1" customWidth="1"/>
    <col min="11" max="11" width="12.42578125" style="2" hidden="1" customWidth="1"/>
    <col min="12" max="12" width="13.28515625" style="2" customWidth="1"/>
    <col min="13" max="16384" width="9" style="2"/>
  </cols>
  <sheetData>
    <row r="1" spans="1:14">
      <c r="A1" s="205" t="s">
        <v>59</v>
      </c>
      <c r="B1" s="205"/>
      <c r="C1" s="68"/>
      <c r="D1" s="73"/>
      <c r="E1" s="73"/>
      <c r="F1" s="73"/>
      <c r="G1" s="73"/>
      <c r="H1" s="73"/>
      <c r="I1" s="68"/>
      <c r="J1" s="73"/>
      <c r="K1" s="192"/>
      <c r="L1" s="192"/>
      <c r="M1" s="4"/>
      <c r="N1" s="4"/>
    </row>
    <row r="2" spans="1:14">
      <c r="A2" s="205" t="s">
        <v>56</v>
      </c>
      <c r="B2" s="205"/>
      <c r="C2" s="68"/>
      <c r="D2" s="73"/>
      <c r="E2" s="73"/>
      <c r="F2" s="73"/>
      <c r="G2" s="73"/>
      <c r="H2" s="73"/>
      <c r="I2" s="68"/>
      <c r="J2" s="73"/>
      <c r="K2" s="3"/>
      <c r="L2" s="68"/>
      <c r="M2" s="4"/>
      <c r="N2" s="4"/>
    </row>
    <row r="3" spans="1:14">
      <c r="A3" s="192" t="s">
        <v>138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4"/>
      <c r="N3" s="4"/>
    </row>
    <row r="4" spans="1:14" ht="8.25" customHeight="1">
      <c r="A4" s="146"/>
      <c r="B4" s="146"/>
      <c r="C4" s="146"/>
      <c r="D4" s="74"/>
      <c r="E4" s="74"/>
      <c r="F4" s="74"/>
      <c r="G4" s="74"/>
      <c r="H4" s="74"/>
      <c r="I4" s="146"/>
      <c r="J4" s="74"/>
      <c r="K4" s="146"/>
      <c r="L4" s="146"/>
      <c r="M4" s="13"/>
      <c r="N4" s="4"/>
    </row>
    <row r="5" spans="1:14">
      <c r="A5" s="13"/>
      <c r="B5" s="13"/>
      <c r="C5" s="146"/>
      <c r="D5" s="74"/>
      <c r="E5" s="74"/>
      <c r="F5" s="74"/>
      <c r="G5" s="74"/>
      <c r="H5" s="74"/>
      <c r="I5" s="193" t="s">
        <v>85</v>
      </c>
      <c r="J5" s="193"/>
      <c r="K5" s="193"/>
      <c r="L5" s="193"/>
      <c r="M5" s="146"/>
      <c r="N5" s="4"/>
    </row>
    <row r="6" spans="1:14" ht="18.75" customHeight="1">
      <c r="A6" s="194" t="s">
        <v>88</v>
      </c>
      <c r="B6" s="196" t="s">
        <v>4</v>
      </c>
      <c r="C6" s="198" t="s">
        <v>18</v>
      </c>
      <c r="D6" s="240" t="s">
        <v>108</v>
      </c>
      <c r="E6" s="240" t="s">
        <v>116</v>
      </c>
      <c r="F6" s="240" t="s">
        <v>139</v>
      </c>
      <c r="G6" s="240" t="s">
        <v>127</v>
      </c>
      <c r="H6" s="240" t="s">
        <v>117</v>
      </c>
      <c r="I6" s="242" t="s">
        <v>109</v>
      </c>
      <c r="J6" s="240"/>
      <c r="K6" s="245"/>
      <c r="L6" s="247" t="s">
        <v>60</v>
      </c>
      <c r="M6" s="4"/>
      <c r="N6" s="4"/>
    </row>
    <row r="7" spans="1:14" ht="25.5" customHeight="1">
      <c r="A7" s="195"/>
      <c r="B7" s="197"/>
      <c r="C7" s="199"/>
      <c r="D7" s="241"/>
      <c r="E7" s="241"/>
      <c r="F7" s="241"/>
      <c r="G7" s="241"/>
      <c r="H7" s="241"/>
      <c r="I7" s="243"/>
      <c r="J7" s="241"/>
      <c r="K7" s="246"/>
      <c r="L7" s="248"/>
      <c r="M7" s="4"/>
      <c r="N7" s="4"/>
    </row>
    <row r="8" spans="1:14" ht="15" customHeight="1">
      <c r="A8" s="147"/>
      <c r="B8" s="148"/>
      <c r="C8" s="149"/>
      <c r="D8" s="150">
        <v>1</v>
      </c>
      <c r="E8" s="150">
        <v>2</v>
      </c>
      <c r="F8" s="150">
        <v>3</v>
      </c>
      <c r="G8" s="150">
        <v>4</v>
      </c>
      <c r="H8" s="150">
        <v>5</v>
      </c>
      <c r="I8" s="149" t="s">
        <v>143</v>
      </c>
      <c r="J8" s="150"/>
      <c r="K8" s="151"/>
      <c r="L8" s="152"/>
      <c r="M8" s="4"/>
      <c r="N8" s="4"/>
    </row>
    <row r="9" spans="1:14" ht="16.5" customHeight="1">
      <c r="A9" s="147" t="s">
        <v>0</v>
      </c>
      <c r="B9" s="24" t="s">
        <v>53</v>
      </c>
      <c r="C9" s="149"/>
      <c r="D9" s="150"/>
      <c r="E9" s="150"/>
      <c r="F9" s="150"/>
      <c r="G9" s="150"/>
      <c r="H9" s="150"/>
      <c r="I9" s="149"/>
      <c r="J9" s="150"/>
      <c r="K9" s="151"/>
      <c r="L9" s="152"/>
      <c r="M9" s="4"/>
      <c r="N9" s="4"/>
    </row>
    <row r="10" spans="1:14" ht="16.5" customHeight="1">
      <c r="A10" s="17" t="s">
        <v>1</v>
      </c>
      <c r="B10" s="18" t="s">
        <v>34</v>
      </c>
      <c r="C10" s="6"/>
      <c r="D10" s="76"/>
      <c r="E10" s="76"/>
      <c r="F10" s="76"/>
      <c r="G10" s="76"/>
      <c r="H10" s="76"/>
      <c r="I10" s="6"/>
      <c r="J10" s="76"/>
      <c r="K10" s="6"/>
      <c r="L10" s="6"/>
      <c r="M10" s="4"/>
      <c r="N10" s="4"/>
    </row>
    <row r="11" spans="1:14" ht="16.5" customHeight="1">
      <c r="A11" s="16">
        <v>1</v>
      </c>
      <c r="B11" s="20" t="s">
        <v>62</v>
      </c>
      <c r="C11" s="10"/>
      <c r="D11" s="77">
        <v>38000000</v>
      </c>
      <c r="E11" s="77"/>
      <c r="F11" s="77"/>
      <c r="G11" s="77"/>
      <c r="H11" s="77"/>
      <c r="I11" s="10"/>
      <c r="J11" s="77"/>
      <c r="K11" s="7"/>
      <c r="L11" s="7"/>
      <c r="M11" s="4"/>
      <c r="N11" s="4"/>
    </row>
    <row r="12" spans="1:14" ht="16.5" customHeight="1">
      <c r="A12" s="17" t="s">
        <v>2</v>
      </c>
      <c r="B12" s="18" t="s">
        <v>43</v>
      </c>
      <c r="C12" s="9"/>
      <c r="D12" s="78"/>
      <c r="E12" s="78"/>
      <c r="F12" s="78"/>
      <c r="G12" s="78"/>
      <c r="H12" s="78"/>
      <c r="I12" s="9"/>
      <c r="J12" s="78"/>
      <c r="K12" s="11"/>
      <c r="L12" s="11"/>
      <c r="M12" s="5"/>
      <c r="N12" s="5"/>
    </row>
    <row r="13" spans="1:14" ht="16.5" customHeight="1">
      <c r="A13" s="17"/>
      <c r="B13" s="18" t="s">
        <v>61</v>
      </c>
      <c r="C13" s="9"/>
      <c r="D13" s="80">
        <v>38000000</v>
      </c>
      <c r="E13" s="80"/>
      <c r="F13" s="80"/>
      <c r="G13" s="80"/>
      <c r="H13" s="80"/>
      <c r="I13" s="9"/>
      <c r="J13" s="80"/>
      <c r="K13" s="11"/>
      <c r="L13" s="11"/>
      <c r="M13" s="5"/>
      <c r="N13" s="5"/>
    </row>
    <row r="14" spans="1:14" ht="16.5" customHeight="1">
      <c r="A14" s="22" t="s">
        <v>3</v>
      </c>
      <c r="B14" s="21" t="s">
        <v>83</v>
      </c>
      <c r="C14" s="8"/>
      <c r="D14" s="77"/>
      <c r="E14" s="77"/>
      <c r="F14" s="77"/>
      <c r="G14" s="77"/>
      <c r="H14" s="77"/>
      <c r="I14" s="8"/>
      <c r="J14" s="77"/>
      <c r="K14" s="7"/>
      <c r="L14" s="7"/>
      <c r="M14" s="4"/>
      <c r="N14" s="4"/>
    </row>
    <row r="15" spans="1:14" ht="16.5" customHeight="1">
      <c r="A15" s="22">
        <v>1</v>
      </c>
      <c r="B15" s="21" t="s">
        <v>112</v>
      </c>
      <c r="C15" s="8"/>
      <c r="D15" s="138">
        <v>7386000000</v>
      </c>
      <c r="E15" s="77"/>
      <c r="F15" s="77"/>
      <c r="G15" s="77"/>
      <c r="H15" s="77"/>
      <c r="I15" s="138">
        <v>7386000000</v>
      </c>
      <c r="J15" s="77"/>
      <c r="K15" s="7"/>
      <c r="L15" s="7"/>
      <c r="M15" s="4"/>
      <c r="N15" s="4"/>
    </row>
    <row r="16" spans="1:14" ht="16.5" customHeight="1">
      <c r="A16" s="22"/>
      <c r="B16" s="21" t="s">
        <v>113</v>
      </c>
      <c r="C16" s="8"/>
      <c r="D16" s="81">
        <f t="shared" ref="D16:H16" si="0">SUM(D17:D40)</f>
        <v>1619947676</v>
      </c>
      <c r="E16" s="81">
        <f t="shared" si="0"/>
        <v>1756816905</v>
      </c>
      <c r="F16" s="81">
        <f t="shared" si="0"/>
        <v>1854329466</v>
      </c>
      <c r="G16" s="81">
        <f t="shared" si="0"/>
        <v>1880653000</v>
      </c>
      <c r="H16" s="81">
        <f t="shared" si="0"/>
        <v>1799653000</v>
      </c>
      <c r="I16" s="81">
        <f>SUM(I17:I40)</f>
        <v>7154583142</v>
      </c>
      <c r="J16" s="81"/>
      <c r="K16" s="7"/>
      <c r="L16" s="7"/>
      <c r="M16" s="4"/>
      <c r="N16" s="4"/>
    </row>
    <row r="17" spans="1:14" ht="16.5" customHeight="1">
      <c r="A17" s="16"/>
      <c r="B17" s="20" t="s">
        <v>63</v>
      </c>
      <c r="C17" s="8"/>
      <c r="D17" s="77">
        <v>1190911384</v>
      </c>
      <c r="E17" s="77">
        <v>1260000000</v>
      </c>
      <c r="F17" s="77">
        <f>855387613+34005525+27007826+18687035+224569135+3480000</f>
        <v>1163137134</v>
      </c>
      <c r="G17" s="77">
        <v>1200000000</v>
      </c>
      <c r="H17" s="77">
        <v>1170000000</v>
      </c>
      <c r="I17" s="132">
        <f>D17+F17+G17+H17</f>
        <v>4724048518</v>
      </c>
      <c r="J17" s="77"/>
      <c r="K17" s="7"/>
      <c r="L17" s="7"/>
      <c r="M17" s="4"/>
      <c r="N17" s="4"/>
    </row>
    <row r="18" spans="1:14" ht="16.5" customHeight="1">
      <c r="A18" s="16"/>
      <c r="B18" s="20" t="s">
        <v>140</v>
      </c>
      <c r="C18" s="8"/>
      <c r="D18" s="77"/>
      <c r="E18" s="77"/>
      <c r="F18" s="77">
        <v>26150122</v>
      </c>
      <c r="G18" s="77">
        <v>10000000</v>
      </c>
      <c r="H18" s="77"/>
      <c r="I18" s="132">
        <f t="shared" ref="I18:I40" si="1">D18+F18+G18+H18</f>
        <v>36150122</v>
      </c>
      <c r="J18" s="77"/>
      <c r="K18" s="7"/>
      <c r="L18" s="7"/>
      <c r="M18" s="4"/>
      <c r="N18" s="4"/>
    </row>
    <row r="19" spans="1:14" ht="16.5" customHeight="1">
      <c r="A19" s="16"/>
      <c r="B19" s="20" t="s">
        <v>64</v>
      </c>
      <c r="C19" s="8"/>
      <c r="D19" s="77"/>
      <c r="E19" s="77"/>
      <c r="F19" s="77"/>
      <c r="G19" s="77">
        <v>40000000</v>
      </c>
      <c r="H19" s="77"/>
      <c r="I19" s="132">
        <f t="shared" si="1"/>
        <v>40000000</v>
      </c>
      <c r="J19" s="77"/>
      <c r="K19" s="7"/>
      <c r="L19" s="7"/>
      <c r="M19" s="4"/>
      <c r="N19" s="4"/>
    </row>
    <row r="20" spans="1:14" ht="16.5" customHeight="1">
      <c r="A20" s="16"/>
      <c r="B20" s="20" t="s">
        <v>65</v>
      </c>
      <c r="C20" s="8"/>
      <c r="D20" s="77"/>
      <c r="E20" s="77"/>
      <c r="F20" s="77"/>
      <c r="G20" s="77">
        <f>E20</f>
        <v>0</v>
      </c>
      <c r="H20" s="77">
        <f t="shared" ref="H20:H40" si="2">G20</f>
        <v>0</v>
      </c>
      <c r="I20" s="132">
        <f t="shared" si="1"/>
        <v>0</v>
      </c>
      <c r="J20" s="77"/>
      <c r="K20" s="7"/>
      <c r="L20" s="7"/>
      <c r="M20" s="4"/>
      <c r="N20" s="4"/>
    </row>
    <row r="21" spans="1:14" ht="16.5" customHeight="1">
      <c r="A21" s="16"/>
      <c r="B21" s="20" t="s">
        <v>66</v>
      </c>
      <c r="C21" s="8"/>
      <c r="D21" s="77">
        <v>214974116</v>
      </c>
      <c r="E21" s="77">
        <v>220000000</v>
      </c>
      <c r="F21" s="77">
        <f>167702783+28749048+19166033+565638</f>
        <v>216183502</v>
      </c>
      <c r="G21" s="77">
        <v>216000000</v>
      </c>
      <c r="H21" s="77">
        <v>215000000</v>
      </c>
      <c r="I21" s="132">
        <f t="shared" si="1"/>
        <v>862157618</v>
      </c>
      <c r="J21" s="77"/>
      <c r="K21" s="7"/>
      <c r="L21" s="7"/>
      <c r="M21" s="4"/>
      <c r="N21" s="4"/>
    </row>
    <row r="22" spans="1:14" ht="16.5" customHeight="1">
      <c r="A22" s="16"/>
      <c r="B22" s="20" t="s">
        <v>67</v>
      </c>
      <c r="C22" s="8"/>
      <c r="D22" s="77">
        <v>30985482</v>
      </c>
      <c r="E22" s="77">
        <v>35000000</v>
      </c>
      <c r="F22" s="77">
        <v>67159620</v>
      </c>
      <c r="G22" s="77">
        <v>60000000</v>
      </c>
      <c r="H22" s="77">
        <f>G22</f>
        <v>60000000</v>
      </c>
      <c r="I22" s="132">
        <f t="shared" si="1"/>
        <v>218145102</v>
      </c>
      <c r="J22" s="77"/>
      <c r="K22" s="7"/>
      <c r="L22" s="7"/>
      <c r="M22" s="4"/>
      <c r="N22" s="4"/>
    </row>
    <row r="23" spans="1:14" ht="16.5" customHeight="1">
      <c r="A23" s="16"/>
      <c r="B23" s="20" t="s">
        <v>68</v>
      </c>
      <c r="C23" s="8"/>
      <c r="D23" s="77">
        <v>1416227</v>
      </c>
      <c r="E23" s="77">
        <v>2000000</v>
      </c>
      <c r="F23" s="77">
        <v>1843920</v>
      </c>
      <c r="G23" s="77">
        <v>3000000</v>
      </c>
      <c r="H23" s="77">
        <f t="shared" si="2"/>
        <v>3000000</v>
      </c>
      <c r="I23" s="132">
        <f t="shared" si="1"/>
        <v>9260147</v>
      </c>
      <c r="J23" s="77"/>
      <c r="K23" s="7"/>
      <c r="L23" s="7"/>
      <c r="M23" s="4"/>
      <c r="N23" s="4"/>
    </row>
    <row r="24" spans="1:14" ht="16.5" customHeight="1">
      <c r="A24" s="16"/>
      <c r="B24" s="20" t="s">
        <v>69</v>
      </c>
      <c r="C24" s="8"/>
      <c r="D24" s="77">
        <v>120000</v>
      </c>
      <c r="E24" s="77">
        <v>450000</v>
      </c>
      <c r="F24" s="77">
        <v>360000</v>
      </c>
      <c r="G24" s="77">
        <f>E24</f>
        <v>450000</v>
      </c>
      <c r="H24" s="77">
        <f t="shared" si="2"/>
        <v>450000</v>
      </c>
      <c r="I24" s="132">
        <f t="shared" si="1"/>
        <v>1380000</v>
      </c>
      <c r="J24" s="77"/>
      <c r="K24" s="7"/>
      <c r="L24" s="7"/>
      <c r="M24" s="4"/>
      <c r="N24" s="4"/>
    </row>
    <row r="25" spans="1:14" ht="16.5" customHeight="1">
      <c r="A25" s="16"/>
      <c r="B25" s="20" t="s">
        <v>70</v>
      </c>
      <c r="C25" s="9"/>
      <c r="D25" s="77">
        <v>21747300</v>
      </c>
      <c r="E25" s="77">
        <v>25000000</v>
      </c>
      <c r="F25" s="77">
        <v>21458600</v>
      </c>
      <c r="G25" s="77">
        <v>40000000</v>
      </c>
      <c r="H25" s="77">
        <f t="shared" si="2"/>
        <v>40000000</v>
      </c>
      <c r="I25" s="132">
        <f t="shared" si="1"/>
        <v>123205900</v>
      </c>
      <c r="J25" s="77"/>
      <c r="K25" s="7"/>
      <c r="L25" s="7"/>
      <c r="M25" s="4"/>
      <c r="N25" s="4"/>
    </row>
    <row r="26" spans="1:14" ht="16.5" customHeight="1">
      <c r="A26" s="16"/>
      <c r="B26" s="20" t="s">
        <v>71</v>
      </c>
      <c r="C26" s="8"/>
      <c r="D26" s="77">
        <v>9455500</v>
      </c>
      <c r="E26" s="77">
        <v>15000000</v>
      </c>
      <c r="F26" s="77">
        <v>15427500</v>
      </c>
      <c r="G26" s="77">
        <v>25000000</v>
      </c>
      <c r="H26" s="77">
        <f t="shared" si="2"/>
        <v>25000000</v>
      </c>
      <c r="I26" s="132">
        <f t="shared" si="1"/>
        <v>74883000</v>
      </c>
      <c r="J26" s="77"/>
      <c r="K26" s="7"/>
      <c r="L26" s="7"/>
      <c r="M26" s="4"/>
      <c r="N26" s="4"/>
    </row>
    <row r="27" spans="1:14" ht="16.5" customHeight="1">
      <c r="A27" s="22"/>
      <c r="B27" s="20" t="s">
        <v>72</v>
      </c>
      <c r="C27" s="8"/>
      <c r="D27" s="77">
        <v>4350113</v>
      </c>
      <c r="E27" s="77">
        <v>4500000</v>
      </c>
      <c r="F27" s="77">
        <v>8587588</v>
      </c>
      <c r="G27" s="77">
        <v>8000000</v>
      </c>
      <c r="H27" s="77">
        <f t="shared" si="2"/>
        <v>8000000</v>
      </c>
      <c r="I27" s="132">
        <f t="shared" si="1"/>
        <v>28937701</v>
      </c>
      <c r="J27" s="77"/>
      <c r="K27" s="7"/>
      <c r="L27" s="7"/>
      <c r="M27" s="4"/>
      <c r="N27" s="4"/>
    </row>
    <row r="28" spans="1:14" ht="16.5" customHeight="1">
      <c r="A28" s="22"/>
      <c r="B28" s="20" t="s">
        <v>73</v>
      </c>
      <c r="C28" s="8"/>
      <c r="D28" s="77">
        <v>958549</v>
      </c>
      <c r="E28" s="77">
        <v>1000000</v>
      </c>
      <c r="F28" s="77">
        <v>1423192</v>
      </c>
      <c r="G28" s="77">
        <v>1500000</v>
      </c>
      <c r="H28" s="77">
        <f t="shared" si="2"/>
        <v>1500000</v>
      </c>
      <c r="I28" s="132">
        <f t="shared" si="1"/>
        <v>5381741</v>
      </c>
      <c r="J28" s="77"/>
      <c r="K28" s="7"/>
      <c r="L28" s="7"/>
      <c r="M28" s="4"/>
      <c r="N28" s="4"/>
    </row>
    <row r="29" spans="1:14" ht="16.5" customHeight="1">
      <c r="A29" s="22"/>
      <c r="B29" s="20" t="s">
        <v>74</v>
      </c>
      <c r="C29" s="8"/>
      <c r="D29" s="77">
        <v>3970000</v>
      </c>
      <c r="E29" s="77">
        <v>3970000</v>
      </c>
      <c r="F29" s="77">
        <v>2970000</v>
      </c>
      <c r="G29" s="77">
        <f>E29</f>
        <v>3970000</v>
      </c>
      <c r="H29" s="77">
        <f t="shared" si="2"/>
        <v>3970000</v>
      </c>
      <c r="I29" s="132">
        <f t="shared" si="1"/>
        <v>14880000</v>
      </c>
      <c r="J29" s="77"/>
      <c r="K29" s="7"/>
      <c r="L29" s="7"/>
      <c r="M29" s="4"/>
      <c r="N29" s="4"/>
    </row>
    <row r="30" spans="1:14" ht="16.5" customHeight="1">
      <c r="A30" s="22"/>
      <c r="B30" s="20" t="s">
        <v>78</v>
      </c>
      <c r="C30" s="8"/>
      <c r="D30" s="77">
        <v>3000000</v>
      </c>
      <c r="E30" s="77">
        <v>3000000</v>
      </c>
      <c r="F30" s="77">
        <v>9020000</v>
      </c>
      <c r="G30" s="77">
        <v>7000000</v>
      </c>
      <c r="H30" s="77">
        <f t="shared" si="2"/>
        <v>7000000</v>
      </c>
      <c r="I30" s="132">
        <f t="shared" si="1"/>
        <v>26020000</v>
      </c>
      <c r="J30" s="77"/>
      <c r="K30" s="7"/>
      <c r="L30" s="7"/>
      <c r="M30" s="4"/>
      <c r="N30" s="4"/>
    </row>
    <row r="31" spans="1:14" ht="16.5" customHeight="1">
      <c r="A31" s="22"/>
      <c r="B31" s="20" t="s">
        <v>79</v>
      </c>
      <c r="C31" s="8"/>
      <c r="D31" s="77">
        <v>4750000</v>
      </c>
      <c r="E31" s="77">
        <v>4750000</v>
      </c>
      <c r="F31" s="77">
        <v>14725600</v>
      </c>
      <c r="G31" s="77">
        <v>8000000</v>
      </c>
      <c r="H31" s="77">
        <f t="shared" si="2"/>
        <v>8000000</v>
      </c>
      <c r="I31" s="132">
        <f t="shared" si="1"/>
        <v>35475600</v>
      </c>
      <c r="J31" s="77"/>
      <c r="K31" s="7"/>
      <c r="L31" s="7"/>
      <c r="M31" s="4"/>
      <c r="N31" s="4"/>
    </row>
    <row r="32" spans="1:14" ht="16.5" customHeight="1">
      <c r="A32" s="22"/>
      <c r="B32" s="20" t="s">
        <v>80</v>
      </c>
      <c r="C32" s="8"/>
      <c r="D32" s="77">
        <v>3050000</v>
      </c>
      <c r="E32" s="77">
        <v>4400000</v>
      </c>
      <c r="F32" s="77">
        <v>3300000</v>
      </c>
      <c r="G32" s="77">
        <v>3300000</v>
      </c>
      <c r="H32" s="77">
        <f t="shared" si="2"/>
        <v>3300000</v>
      </c>
      <c r="I32" s="132">
        <f t="shared" si="1"/>
        <v>12950000</v>
      </c>
      <c r="J32" s="77"/>
      <c r="K32" s="7"/>
      <c r="L32" s="7"/>
      <c r="M32" s="4"/>
      <c r="N32" s="4"/>
    </row>
    <row r="33" spans="1:14" ht="16.5" customHeight="1">
      <c r="A33" s="22"/>
      <c r="B33" s="20" t="s">
        <v>75</v>
      </c>
      <c r="C33" s="8"/>
      <c r="D33" s="77">
        <v>3750000</v>
      </c>
      <c r="E33" s="77">
        <v>40000000</v>
      </c>
      <c r="F33" s="77">
        <f>36869000+22500000+3000000</f>
        <v>62369000</v>
      </c>
      <c r="G33" s="77">
        <v>70000000</v>
      </c>
      <c r="H33" s="77">
        <f t="shared" si="2"/>
        <v>70000000</v>
      </c>
      <c r="I33" s="132">
        <f t="shared" si="1"/>
        <v>206119000</v>
      </c>
      <c r="J33" s="77"/>
      <c r="K33" s="7"/>
      <c r="L33" s="7"/>
      <c r="M33" s="4"/>
      <c r="N33" s="4"/>
    </row>
    <row r="34" spans="1:14" ht="16.5" customHeight="1">
      <c r="A34" s="22"/>
      <c r="B34" s="20" t="s">
        <v>76</v>
      </c>
      <c r="C34" s="8"/>
      <c r="D34" s="77">
        <v>65313905</v>
      </c>
      <c r="E34" s="77">
        <v>65313905</v>
      </c>
      <c r="F34" s="77">
        <v>69613905</v>
      </c>
      <c r="G34" s="77">
        <v>77000000</v>
      </c>
      <c r="H34" s="77">
        <f t="shared" si="2"/>
        <v>77000000</v>
      </c>
      <c r="I34" s="132">
        <f t="shared" si="1"/>
        <v>288927810</v>
      </c>
      <c r="J34" s="77"/>
      <c r="K34" s="7"/>
      <c r="L34" s="7"/>
      <c r="M34" s="4"/>
      <c r="N34" s="4"/>
    </row>
    <row r="35" spans="1:14" ht="16.5" customHeight="1">
      <c r="A35" s="22"/>
      <c r="B35" s="20" t="s">
        <v>110</v>
      </c>
      <c r="C35" s="8"/>
      <c r="D35" s="77">
        <f>935000+10610000+2250000</f>
        <v>13795000</v>
      </c>
      <c r="E35" s="77">
        <v>20000000</v>
      </c>
      <c r="F35" s="77">
        <f>3250000+15000000</f>
        <v>18250000</v>
      </c>
      <c r="G35" s="77">
        <v>25000000</v>
      </c>
      <c r="H35" s="77">
        <f t="shared" si="2"/>
        <v>25000000</v>
      </c>
      <c r="I35" s="132">
        <f t="shared" si="1"/>
        <v>82045000</v>
      </c>
      <c r="J35" s="77"/>
      <c r="K35" s="7"/>
      <c r="L35" s="7"/>
      <c r="M35" s="4"/>
      <c r="N35" s="4"/>
    </row>
    <row r="36" spans="1:14" ht="16.5" customHeight="1">
      <c r="A36" s="22"/>
      <c r="B36" s="20" t="s">
        <v>142</v>
      </c>
      <c r="C36" s="8"/>
      <c r="D36" s="77"/>
      <c r="E36" s="77"/>
      <c r="F36" s="77">
        <f>5600000+1410000+8974000</f>
        <v>15984000</v>
      </c>
      <c r="G36" s="77">
        <v>15000000</v>
      </c>
      <c r="H36" s="77">
        <f t="shared" si="2"/>
        <v>15000000</v>
      </c>
      <c r="I36" s="132">
        <f t="shared" si="1"/>
        <v>45984000</v>
      </c>
      <c r="J36" s="77"/>
      <c r="K36" s="7"/>
      <c r="L36" s="7"/>
      <c r="M36" s="4"/>
      <c r="N36" s="4"/>
    </row>
    <row r="37" spans="1:14" ht="16.5" customHeight="1">
      <c r="A37" s="22"/>
      <c r="B37" s="20" t="s">
        <v>111</v>
      </c>
      <c r="C37" s="8"/>
      <c r="D37" s="77">
        <v>17433000</v>
      </c>
      <c r="E37" s="77">
        <v>17433000</v>
      </c>
      <c r="F37" s="77">
        <v>17433000</v>
      </c>
      <c r="G37" s="77">
        <f>E37</f>
        <v>17433000</v>
      </c>
      <c r="H37" s="77">
        <f t="shared" si="2"/>
        <v>17433000</v>
      </c>
      <c r="I37" s="132">
        <f t="shared" si="1"/>
        <v>69732000</v>
      </c>
      <c r="J37" s="77"/>
      <c r="K37" s="7"/>
      <c r="L37" s="7"/>
      <c r="M37" s="4"/>
      <c r="N37" s="4"/>
    </row>
    <row r="38" spans="1:14" ht="16.5" customHeight="1">
      <c r="A38" s="22"/>
      <c r="B38" s="20" t="s">
        <v>141</v>
      </c>
      <c r="C38" s="8"/>
      <c r="D38" s="77"/>
      <c r="E38" s="77"/>
      <c r="F38" s="77">
        <v>25832683</v>
      </c>
      <c r="G38" s="77"/>
      <c r="H38" s="77"/>
      <c r="I38" s="132">
        <f t="shared" si="1"/>
        <v>25832683</v>
      </c>
      <c r="J38" s="77"/>
      <c r="K38" s="7"/>
      <c r="L38" s="7"/>
      <c r="M38" s="4"/>
      <c r="N38" s="4"/>
    </row>
    <row r="39" spans="1:14" ht="16.5" customHeight="1">
      <c r="A39" s="22"/>
      <c r="B39" s="20" t="s">
        <v>77</v>
      </c>
      <c r="C39" s="10"/>
      <c r="D39" s="77">
        <f>22373000+7594100</f>
        <v>29967100</v>
      </c>
      <c r="E39" s="77">
        <v>35000000</v>
      </c>
      <c r="F39" s="77">
        <f>17970000+44130100</f>
        <v>62100100</v>
      </c>
      <c r="G39" s="77">
        <v>50000000</v>
      </c>
      <c r="H39" s="77">
        <f t="shared" ref="H39" si="3">G39</f>
        <v>50000000</v>
      </c>
      <c r="I39" s="132">
        <f t="shared" ref="I39" si="4">D39+F39+G39+H39</f>
        <v>192067200</v>
      </c>
      <c r="J39" s="77"/>
      <c r="K39" s="7"/>
      <c r="L39" s="7"/>
      <c r="M39" s="4"/>
      <c r="N39" s="4"/>
    </row>
    <row r="40" spans="1:14" ht="16.5" customHeight="1">
      <c r="A40" s="22"/>
      <c r="B40" s="20" t="s">
        <v>147</v>
      </c>
      <c r="C40" s="10"/>
      <c r="D40" s="77"/>
      <c r="E40" s="77"/>
      <c r="F40" s="77">
        <v>31000000</v>
      </c>
      <c r="G40" s="77"/>
      <c r="H40" s="77">
        <f t="shared" si="2"/>
        <v>0</v>
      </c>
      <c r="I40" s="132">
        <f t="shared" si="1"/>
        <v>31000000</v>
      </c>
      <c r="J40" s="77"/>
      <c r="K40" s="7"/>
      <c r="L40" s="7"/>
      <c r="M40" s="4"/>
      <c r="N40" s="4"/>
    </row>
    <row r="41" spans="1:14" s="137" customFormat="1" ht="16.5" customHeight="1">
      <c r="A41" s="22"/>
      <c r="B41" s="133" t="s">
        <v>114</v>
      </c>
      <c r="C41" s="134"/>
      <c r="D41" s="135"/>
      <c r="E41" s="135"/>
      <c r="F41" s="135"/>
      <c r="G41" s="135"/>
      <c r="H41" s="135"/>
      <c r="I41" s="140">
        <f>I15-I16</f>
        <v>231416858</v>
      </c>
      <c r="J41" s="135"/>
      <c r="K41" s="136"/>
      <c r="L41" s="136"/>
      <c r="M41" s="68"/>
      <c r="N41" s="68"/>
    </row>
    <row r="42" spans="1:14" s="137" customFormat="1" ht="16.5" customHeight="1">
      <c r="A42" s="22"/>
      <c r="B42" s="133" t="s">
        <v>115</v>
      </c>
      <c r="C42" s="134"/>
      <c r="D42" s="135"/>
      <c r="E42" s="135"/>
      <c r="F42" s="135"/>
      <c r="G42" s="135"/>
      <c r="H42" s="135"/>
      <c r="I42" s="140"/>
      <c r="J42" s="135"/>
      <c r="K42" s="136"/>
      <c r="L42" s="136"/>
      <c r="M42" s="68"/>
      <c r="N42" s="68"/>
    </row>
    <row r="43" spans="1:14" s="137" customFormat="1" ht="16.5" customHeight="1">
      <c r="A43" s="22"/>
      <c r="B43" s="133" t="s">
        <v>81</v>
      </c>
      <c r="C43" s="134"/>
      <c r="D43" s="135"/>
      <c r="E43" s="135"/>
      <c r="F43" s="135"/>
      <c r="G43" s="135"/>
      <c r="H43" s="135"/>
      <c r="I43" s="142">
        <v>135000000</v>
      </c>
      <c r="J43" s="135"/>
      <c r="K43" s="136"/>
      <c r="L43" s="136"/>
      <c r="M43" s="68"/>
      <c r="N43" s="68"/>
    </row>
    <row r="44" spans="1:14" s="137" customFormat="1" ht="16.5" customHeight="1">
      <c r="A44" s="22"/>
      <c r="B44" s="133" t="s">
        <v>82</v>
      </c>
      <c r="C44" s="134"/>
      <c r="D44" s="135"/>
      <c r="E44" s="135"/>
      <c r="F44" s="135"/>
      <c r="G44" s="135"/>
      <c r="H44" s="135"/>
      <c r="I44" s="142">
        <f>I41-I43</f>
        <v>96416858</v>
      </c>
      <c r="J44" s="135"/>
      <c r="K44" s="136"/>
      <c r="L44" s="136"/>
      <c r="M44" s="68"/>
      <c r="N44" s="68"/>
    </row>
    <row r="45" spans="1:14" s="137" customFormat="1" ht="16.5" customHeight="1">
      <c r="A45" s="22">
        <v>2</v>
      </c>
      <c r="B45" s="21" t="s">
        <v>121</v>
      </c>
      <c r="C45" s="134"/>
      <c r="D45" s="135">
        <v>245000000</v>
      </c>
      <c r="E45" s="135"/>
      <c r="F45" s="135"/>
      <c r="G45" s="135"/>
      <c r="H45" s="135"/>
      <c r="I45" s="142">
        <f>D45</f>
        <v>245000000</v>
      </c>
      <c r="J45" s="135"/>
      <c r="K45" s="136"/>
      <c r="L45" s="136"/>
      <c r="M45" s="68"/>
      <c r="N45" s="68"/>
    </row>
    <row r="46" spans="1:14" s="137" customFormat="1" ht="16.5" customHeight="1">
      <c r="A46" s="22"/>
      <c r="B46" s="21" t="s">
        <v>122</v>
      </c>
      <c r="C46" s="134"/>
      <c r="D46" s="135"/>
      <c r="E46" s="135"/>
      <c r="F46" s="135"/>
      <c r="G46" s="135"/>
      <c r="H46" s="135"/>
      <c r="I46" s="142">
        <f>SUM(I47:I50)</f>
        <v>245000000</v>
      </c>
      <c r="J46" s="135"/>
      <c r="K46" s="136"/>
      <c r="L46" s="136"/>
      <c r="M46" s="68"/>
      <c r="N46" s="68"/>
    </row>
    <row r="47" spans="1:14" ht="16.5" customHeight="1">
      <c r="A47" s="105"/>
      <c r="B47" s="115" t="s">
        <v>123</v>
      </c>
      <c r="C47" s="10"/>
      <c r="D47" s="77"/>
      <c r="E47" s="77"/>
      <c r="F47" s="77"/>
      <c r="G47" s="77"/>
      <c r="H47" s="77"/>
      <c r="I47" s="144">
        <v>15000000</v>
      </c>
      <c r="J47" s="77"/>
      <c r="K47" s="7"/>
      <c r="L47" s="7"/>
      <c r="M47" s="4"/>
      <c r="N47" s="4"/>
    </row>
    <row r="48" spans="1:14" ht="16.5" customHeight="1">
      <c r="A48" s="105"/>
      <c r="B48" s="115" t="s">
        <v>124</v>
      </c>
      <c r="C48" s="10"/>
      <c r="D48" s="77"/>
      <c r="E48" s="77"/>
      <c r="F48" s="77">
        <v>23674000</v>
      </c>
      <c r="G48" s="77"/>
      <c r="H48" s="77"/>
      <c r="I48" s="144">
        <v>60000000</v>
      </c>
      <c r="J48" s="77"/>
      <c r="K48" s="7"/>
      <c r="L48" s="7"/>
      <c r="M48" s="4"/>
      <c r="N48" s="4"/>
    </row>
    <row r="49" spans="1:14" ht="16.5" customHeight="1">
      <c r="A49" s="105"/>
      <c r="B49" s="115" t="s">
        <v>125</v>
      </c>
      <c r="C49" s="10"/>
      <c r="D49" s="77"/>
      <c r="E49" s="77"/>
      <c r="F49" s="77"/>
      <c r="G49" s="77"/>
      <c r="H49" s="77"/>
      <c r="I49" s="144">
        <v>20000000</v>
      </c>
      <c r="J49" s="77"/>
      <c r="K49" s="7"/>
      <c r="L49" s="7"/>
      <c r="M49" s="4"/>
      <c r="N49" s="4"/>
    </row>
    <row r="50" spans="1:14" ht="16.5" customHeight="1">
      <c r="A50" s="105"/>
      <c r="B50" s="115" t="s">
        <v>126</v>
      </c>
      <c r="C50" s="10"/>
      <c r="D50" s="77"/>
      <c r="E50" s="77"/>
      <c r="F50" s="77"/>
      <c r="G50" s="77"/>
      <c r="H50" s="77"/>
      <c r="I50" s="144">
        <v>150000000</v>
      </c>
      <c r="J50" s="77"/>
      <c r="K50" s="7"/>
      <c r="L50" s="7"/>
      <c r="M50" s="4"/>
      <c r="N50" s="4"/>
    </row>
    <row r="51" spans="1:14" ht="16.5" customHeight="1">
      <c r="A51" s="22">
        <v>3</v>
      </c>
      <c r="B51" s="21" t="s">
        <v>118</v>
      </c>
      <c r="C51" s="8"/>
      <c r="D51" s="81">
        <f>13840000000+20231000000</f>
        <v>34071000000</v>
      </c>
      <c r="E51" s="81"/>
      <c r="F51" s="81"/>
      <c r="G51" s="81"/>
      <c r="H51" s="81"/>
      <c r="I51" s="138">
        <f>D51</f>
        <v>34071000000</v>
      </c>
      <c r="J51" s="81">
        <f>J52</f>
        <v>0</v>
      </c>
      <c r="K51" s="7"/>
      <c r="L51" s="7"/>
      <c r="M51" s="4"/>
      <c r="N51" s="4"/>
    </row>
    <row r="52" spans="1:14" ht="16.5" customHeight="1">
      <c r="A52" s="22"/>
      <c r="B52" s="20" t="s">
        <v>146</v>
      </c>
      <c r="C52" s="9"/>
      <c r="D52" s="77">
        <v>7316101000</v>
      </c>
      <c r="E52" s="77"/>
      <c r="F52" s="80">
        <v>9364466950</v>
      </c>
      <c r="G52" s="77"/>
      <c r="H52" s="77"/>
      <c r="I52" s="141">
        <f>D51</f>
        <v>34071000000</v>
      </c>
      <c r="J52" s="77"/>
      <c r="K52" s="7"/>
      <c r="L52" s="7"/>
      <c r="M52" s="4"/>
      <c r="N52" s="4"/>
    </row>
    <row r="53" spans="1:14" ht="16.5" customHeight="1">
      <c r="A53" s="22">
        <v>4</v>
      </c>
      <c r="B53" s="21" t="s">
        <v>136</v>
      </c>
      <c r="C53" s="9"/>
      <c r="D53" s="77">
        <v>728274000</v>
      </c>
      <c r="E53" s="77"/>
      <c r="F53" s="77"/>
      <c r="G53" s="77"/>
      <c r="H53" s="77"/>
      <c r="I53" s="143">
        <f>D53</f>
        <v>728274000</v>
      </c>
      <c r="J53" s="77"/>
      <c r="K53" s="7"/>
      <c r="L53" s="7"/>
      <c r="M53" s="4"/>
      <c r="N53" s="4"/>
    </row>
    <row r="54" spans="1:14" ht="16.5" customHeight="1">
      <c r="A54" s="22"/>
      <c r="B54" s="20" t="s">
        <v>120</v>
      </c>
      <c r="C54" s="9"/>
      <c r="D54" s="77">
        <v>0</v>
      </c>
      <c r="E54" s="77"/>
      <c r="F54" s="77"/>
      <c r="G54" s="77">
        <f>D53</f>
        <v>728274000</v>
      </c>
      <c r="H54" s="77"/>
      <c r="I54" s="143">
        <f>D53</f>
        <v>728274000</v>
      </c>
      <c r="J54" s="77"/>
      <c r="K54" s="7"/>
      <c r="L54" s="7"/>
      <c r="M54" s="4"/>
      <c r="N54" s="4"/>
    </row>
    <row r="55" spans="1:14" ht="16.5" customHeight="1">
      <c r="A55" s="22">
        <v>5</v>
      </c>
      <c r="B55" s="20" t="s">
        <v>144</v>
      </c>
      <c r="C55" s="9"/>
      <c r="D55" s="77"/>
      <c r="E55" s="77"/>
      <c r="F55" s="77"/>
      <c r="G55" s="77"/>
      <c r="H55" s="77"/>
      <c r="I55" s="143"/>
      <c r="J55" s="77"/>
      <c r="K55" s="7"/>
      <c r="L55" s="7"/>
      <c r="M55" s="4"/>
      <c r="N55" s="4"/>
    </row>
    <row r="56" spans="1:14" ht="16.5" customHeight="1">
      <c r="A56" s="22"/>
      <c r="B56" s="20" t="s">
        <v>145</v>
      </c>
      <c r="C56" s="9"/>
      <c r="D56" s="77">
        <v>193100000</v>
      </c>
      <c r="E56" s="77"/>
      <c r="F56" s="77"/>
      <c r="G56" s="77">
        <v>111000000</v>
      </c>
      <c r="H56" s="77"/>
      <c r="I56" s="143">
        <f>G56</f>
        <v>111000000</v>
      </c>
      <c r="J56" s="77"/>
      <c r="K56" s="7"/>
      <c r="L56" s="7"/>
      <c r="M56" s="4"/>
      <c r="N56" s="4"/>
    </row>
    <row r="57" spans="1:14" ht="16.5" customHeight="1">
      <c r="A57" s="22">
        <v>6</v>
      </c>
      <c r="B57" s="21" t="s">
        <v>137</v>
      </c>
      <c r="C57" s="8"/>
      <c r="D57" s="81">
        <v>1000000000</v>
      </c>
      <c r="E57" s="81"/>
      <c r="F57" s="81"/>
      <c r="G57" s="81"/>
      <c r="H57" s="81"/>
      <c r="I57" s="138">
        <f>D57</f>
        <v>1000000000</v>
      </c>
      <c r="J57" s="81">
        <f>J58</f>
        <v>0</v>
      </c>
      <c r="K57" s="7"/>
      <c r="L57" s="7"/>
      <c r="M57" s="4"/>
      <c r="N57" s="4"/>
    </row>
    <row r="58" spans="1:14" ht="16.5" customHeight="1">
      <c r="A58" s="16"/>
      <c r="B58" s="14" t="s">
        <v>84</v>
      </c>
      <c r="C58" s="6"/>
      <c r="D58" s="77"/>
      <c r="E58" s="77">
        <f>D57</f>
        <v>1000000000</v>
      </c>
      <c r="F58" s="77">
        <v>1000000000</v>
      </c>
      <c r="G58" s="77"/>
      <c r="H58" s="77"/>
      <c r="I58" s="76">
        <f>E58</f>
        <v>1000000000</v>
      </c>
      <c r="J58" s="77"/>
      <c r="K58" s="7"/>
      <c r="L58" s="7"/>
      <c r="M58" s="4"/>
      <c r="N58" s="4"/>
    </row>
    <row r="59" spans="1:14">
      <c r="A59" s="82"/>
      <c r="B59" s="83"/>
      <c r="C59" s="84"/>
      <c r="D59" s="85"/>
      <c r="E59" s="139"/>
      <c r="F59" s="139"/>
      <c r="G59" s="139"/>
      <c r="H59" s="139"/>
      <c r="I59" s="84"/>
      <c r="J59" s="85"/>
      <c r="K59" s="86"/>
      <c r="L59" s="86"/>
      <c r="M59" s="4"/>
      <c r="N59" s="4"/>
    </row>
    <row r="60" spans="1:14" hidden="1">
      <c r="D60" s="2"/>
      <c r="E60" s="2"/>
      <c r="F60" s="2"/>
      <c r="G60" s="2"/>
      <c r="H60" s="2"/>
      <c r="J60" s="238" t="s">
        <v>86</v>
      </c>
      <c r="K60" s="238"/>
      <c r="L60" s="238"/>
    </row>
    <row r="61" spans="1:14" hidden="1">
      <c r="B61" s="87" t="s">
        <v>87</v>
      </c>
      <c r="D61" s="2"/>
      <c r="E61" s="2"/>
      <c r="F61" s="2"/>
      <c r="G61" s="2"/>
      <c r="H61" s="2"/>
      <c r="J61" s="239" t="s">
        <v>30</v>
      </c>
      <c r="K61" s="239"/>
      <c r="L61" s="239"/>
    </row>
    <row r="62" spans="1:14" hidden="1"/>
    <row r="63" spans="1:14" s="94" customFormat="1" ht="18.75">
      <c r="D63" s="145"/>
      <c r="E63" s="145"/>
      <c r="F63" s="145"/>
      <c r="G63" s="145"/>
      <c r="H63" s="244" t="s">
        <v>148</v>
      </c>
      <c r="I63" s="244"/>
      <c r="J63" s="244"/>
      <c r="K63" s="244"/>
      <c r="L63" s="244"/>
    </row>
    <row r="64" spans="1:14" s="94" customFormat="1" ht="18.75">
      <c r="B64" s="94" t="s">
        <v>87</v>
      </c>
      <c r="D64" s="145" t="s">
        <v>130</v>
      </c>
      <c r="E64" s="145"/>
      <c r="F64" s="145"/>
      <c r="G64" s="145"/>
      <c r="H64" s="244" t="s">
        <v>30</v>
      </c>
      <c r="I64" s="244"/>
      <c r="J64" s="244"/>
      <c r="K64" s="244"/>
      <c r="L64" s="244"/>
    </row>
    <row r="65" spans="2:12" s="94" customFormat="1" ht="18.75">
      <c r="D65" s="145"/>
      <c r="E65" s="145"/>
      <c r="F65" s="145"/>
      <c r="G65" s="145"/>
      <c r="H65" s="162"/>
      <c r="I65" s="163"/>
      <c r="J65" s="162"/>
      <c r="K65" s="163"/>
      <c r="L65" s="163"/>
    </row>
    <row r="66" spans="2:12" s="94" customFormat="1" ht="18.75">
      <c r="D66" s="145"/>
      <c r="E66" s="145"/>
      <c r="F66" s="145"/>
      <c r="G66" s="145"/>
      <c r="H66" s="162"/>
      <c r="I66" s="163"/>
      <c r="J66" s="162"/>
      <c r="K66" s="163"/>
      <c r="L66" s="163"/>
    </row>
    <row r="67" spans="2:12" s="94" customFormat="1" ht="18.75">
      <c r="D67" s="145"/>
      <c r="E67" s="145"/>
      <c r="F67" s="145"/>
      <c r="G67" s="145"/>
      <c r="H67" s="162"/>
      <c r="I67" s="163"/>
      <c r="J67" s="162"/>
      <c r="K67" s="163"/>
      <c r="L67" s="163"/>
    </row>
    <row r="68" spans="2:12" s="94" customFormat="1" ht="18.75">
      <c r="D68" s="145"/>
      <c r="E68" s="145"/>
      <c r="F68" s="145"/>
      <c r="G68" s="145"/>
      <c r="H68" s="162"/>
      <c r="I68" s="163"/>
      <c r="J68" s="162"/>
      <c r="K68" s="163"/>
      <c r="L68" s="163"/>
    </row>
    <row r="69" spans="2:12" s="94" customFormat="1" ht="18.75">
      <c r="B69" s="94" t="s">
        <v>131</v>
      </c>
      <c r="D69" s="145" t="s">
        <v>132</v>
      </c>
      <c r="E69" s="145"/>
      <c r="F69" s="145"/>
      <c r="G69" s="145"/>
      <c r="H69" s="244" t="s">
        <v>103</v>
      </c>
      <c r="I69" s="244"/>
      <c r="J69" s="244"/>
      <c r="K69" s="244"/>
      <c r="L69" s="244"/>
    </row>
    <row r="70" spans="2:12" s="94" customFormat="1" ht="18.75">
      <c r="D70" s="145"/>
      <c r="E70" s="145"/>
      <c r="F70" s="145"/>
      <c r="G70" s="145"/>
      <c r="H70" s="162"/>
      <c r="I70" s="163"/>
      <c r="J70" s="162"/>
      <c r="K70" s="163"/>
      <c r="L70" s="163"/>
    </row>
  </sheetData>
  <mergeCells count="22">
    <mergeCell ref="H69:L69"/>
    <mergeCell ref="J6:J7"/>
    <mergeCell ref="J60:L60"/>
    <mergeCell ref="J61:L61"/>
    <mergeCell ref="H63:L63"/>
    <mergeCell ref="H64:L64"/>
    <mergeCell ref="K6:K7"/>
    <mergeCell ref="L6:L7"/>
    <mergeCell ref="A1:B1"/>
    <mergeCell ref="K1:L1"/>
    <mergeCell ref="A2:B2"/>
    <mergeCell ref="A3:L3"/>
    <mergeCell ref="I5:L5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pageMargins left="0.14000000000000001" right="0.14000000000000001" top="0.56000000000000005" bottom="0.2" header="0.14000000000000001" footer="0.14000000000000001"/>
  <pageSetup paperSize="9"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40"/>
  <sheetViews>
    <sheetView topLeftCell="A22" workbookViewId="0">
      <selection activeCell="D28" sqref="D28"/>
    </sheetView>
  </sheetViews>
  <sheetFormatPr defaultColWidth="9" defaultRowHeight="18.75"/>
  <cols>
    <col min="1" max="1" width="4.42578125" style="94" customWidth="1"/>
    <col min="2" max="2" width="36.28515625" style="94" customWidth="1"/>
    <col min="3" max="3" width="12.42578125" style="128" customWidth="1"/>
    <col min="4" max="4" width="18.140625" style="128" customWidth="1"/>
    <col min="5" max="5" width="10.5703125" style="129" customWidth="1"/>
    <col min="6" max="6" width="13.7109375" style="129" customWidth="1"/>
    <col min="7" max="16384" width="9" style="94"/>
  </cols>
  <sheetData>
    <row r="1" spans="1:8">
      <c r="A1" s="208" t="s">
        <v>59</v>
      </c>
      <c r="B1" s="208"/>
      <c r="C1" s="91"/>
      <c r="D1" s="92"/>
      <c r="E1" s="209" t="s">
        <v>133</v>
      </c>
      <c r="F1" s="209"/>
      <c r="G1" s="153"/>
      <c r="H1" s="153"/>
    </row>
    <row r="2" spans="1:8">
      <c r="A2" s="208" t="s">
        <v>56</v>
      </c>
      <c r="B2" s="208"/>
      <c r="C2" s="91"/>
      <c r="D2" s="92"/>
      <c r="E2" s="95"/>
      <c r="F2" s="96"/>
      <c r="G2" s="153"/>
      <c r="H2" s="153"/>
    </row>
    <row r="3" spans="1:8">
      <c r="A3" s="207" t="s">
        <v>149</v>
      </c>
      <c r="B3" s="207"/>
      <c r="C3" s="207"/>
      <c r="D3" s="207"/>
      <c r="E3" s="207"/>
      <c r="F3" s="207"/>
      <c r="G3" s="153"/>
      <c r="H3" s="153"/>
    </row>
    <row r="4" spans="1:8">
      <c r="A4" s="97"/>
      <c r="B4" s="97"/>
      <c r="C4" s="98"/>
      <c r="D4" s="98"/>
      <c r="E4" s="99"/>
      <c r="F4" s="99"/>
      <c r="G4" s="100"/>
      <c r="H4" s="153"/>
    </row>
    <row r="5" spans="1:8">
      <c r="A5" s="100"/>
      <c r="B5" s="100" t="s">
        <v>50</v>
      </c>
      <c r="C5" s="98"/>
      <c r="D5" s="98"/>
      <c r="E5" s="99"/>
      <c r="F5" s="99"/>
      <c r="G5" s="100"/>
      <c r="H5" s="153"/>
    </row>
    <row r="6" spans="1:8">
      <c r="A6" s="100" t="s">
        <v>51</v>
      </c>
      <c r="B6" s="131"/>
      <c r="C6" s="98"/>
      <c r="D6" s="98"/>
      <c r="E6" s="99"/>
      <c r="F6" s="99"/>
      <c r="G6" s="100"/>
      <c r="H6" s="153"/>
    </row>
    <row r="7" spans="1:8">
      <c r="A7" s="100"/>
      <c r="B7" s="100" t="s">
        <v>106</v>
      </c>
      <c r="C7" s="98"/>
      <c r="D7" s="98"/>
      <c r="E7" s="99"/>
      <c r="F7" s="99"/>
      <c r="G7" s="100"/>
      <c r="H7" s="153"/>
    </row>
    <row r="8" spans="1:8">
      <c r="A8" s="100" t="s">
        <v>52</v>
      </c>
      <c r="B8" s="100"/>
      <c r="C8" s="101"/>
      <c r="D8" s="101"/>
      <c r="E8" s="102"/>
      <c r="F8" s="102"/>
      <c r="G8" s="100"/>
      <c r="H8" s="153"/>
    </row>
    <row r="9" spans="1:8">
      <c r="A9" s="100"/>
      <c r="B9" s="100" t="s">
        <v>105</v>
      </c>
      <c r="C9" s="101"/>
      <c r="D9" s="101"/>
      <c r="E9" s="102"/>
      <c r="F9" s="102"/>
      <c r="G9" s="100"/>
      <c r="H9" s="153"/>
    </row>
    <row r="10" spans="1:8">
      <c r="A10" s="100"/>
      <c r="B10" s="100" t="s">
        <v>104</v>
      </c>
      <c r="C10" s="101"/>
      <c r="D10" s="101"/>
      <c r="E10" s="102"/>
      <c r="F10" s="102"/>
      <c r="G10" s="100"/>
      <c r="H10" s="153"/>
    </row>
    <row r="11" spans="1:8">
      <c r="A11" s="100"/>
      <c r="B11" s="130" t="s">
        <v>107</v>
      </c>
      <c r="C11" s="101"/>
      <c r="D11" s="101"/>
      <c r="E11" s="102"/>
      <c r="F11" s="102"/>
      <c r="G11" s="100"/>
      <c r="H11" s="153"/>
    </row>
    <row r="12" spans="1:8">
      <c r="A12" s="100"/>
      <c r="B12" s="100"/>
      <c r="C12" s="98"/>
      <c r="D12" s="98"/>
      <c r="E12" s="211" t="s">
        <v>17</v>
      </c>
      <c r="F12" s="211"/>
      <c r="G12" s="97"/>
      <c r="H12" s="153"/>
    </row>
    <row r="13" spans="1:8" ht="21.75" customHeight="1">
      <c r="A13" s="212" t="s">
        <v>5</v>
      </c>
      <c r="B13" s="214" t="s">
        <v>4</v>
      </c>
      <c r="C13" s="216" t="s">
        <v>18</v>
      </c>
      <c r="D13" s="218" t="s">
        <v>31</v>
      </c>
      <c r="E13" s="221" t="s">
        <v>55</v>
      </c>
      <c r="F13" s="223" t="s">
        <v>49</v>
      </c>
      <c r="G13" s="153"/>
      <c r="H13" s="153"/>
    </row>
    <row r="14" spans="1:8" ht="57" customHeight="1">
      <c r="A14" s="213"/>
      <c r="B14" s="215"/>
      <c r="C14" s="217"/>
      <c r="D14" s="219"/>
      <c r="E14" s="222"/>
      <c r="F14" s="224"/>
      <c r="G14" s="153"/>
      <c r="H14" s="153"/>
    </row>
    <row r="15" spans="1:8" ht="23.25" customHeight="1">
      <c r="A15" s="22" t="s">
        <v>1</v>
      </c>
      <c r="B15" s="21" t="s">
        <v>89</v>
      </c>
      <c r="C15" s="103"/>
      <c r="D15" s="103"/>
      <c r="E15" s="104"/>
      <c r="F15" s="104"/>
      <c r="G15" s="153"/>
      <c r="H15" s="153"/>
    </row>
    <row r="16" spans="1:8">
      <c r="A16" s="105">
        <v>1</v>
      </c>
      <c r="B16" s="20" t="s">
        <v>90</v>
      </c>
      <c r="C16" s="106"/>
      <c r="D16" s="107"/>
      <c r="E16" s="108"/>
      <c r="F16" s="108"/>
      <c r="G16" s="153"/>
      <c r="H16" s="153"/>
    </row>
    <row r="17" spans="1:8">
      <c r="A17" s="105"/>
      <c r="B17" s="20" t="s">
        <v>91</v>
      </c>
      <c r="C17" s="109">
        <v>38</v>
      </c>
      <c r="D17" s="107">
        <v>38</v>
      </c>
      <c r="E17" s="108">
        <v>1</v>
      </c>
      <c r="F17" s="108">
        <v>1</v>
      </c>
      <c r="G17" s="153"/>
      <c r="H17" s="153"/>
    </row>
    <row r="18" spans="1:8">
      <c r="A18" s="105">
        <v>2</v>
      </c>
      <c r="B18" s="20" t="s">
        <v>92</v>
      </c>
      <c r="C18" s="110">
        <v>0</v>
      </c>
      <c r="D18" s="107"/>
      <c r="E18" s="108">
        <v>0</v>
      </c>
      <c r="F18" s="108">
        <v>0</v>
      </c>
      <c r="G18" s="153"/>
      <c r="H18" s="153"/>
    </row>
    <row r="19" spans="1:8">
      <c r="A19" s="105">
        <v>3</v>
      </c>
      <c r="B19" s="20" t="s">
        <v>93</v>
      </c>
      <c r="C19" s="109">
        <v>38</v>
      </c>
      <c r="D19" s="107">
        <v>38</v>
      </c>
      <c r="E19" s="108">
        <v>1</v>
      </c>
      <c r="F19" s="108">
        <v>1</v>
      </c>
      <c r="G19" s="153"/>
      <c r="H19" s="153"/>
    </row>
    <row r="20" spans="1:8">
      <c r="A20" s="22" t="s">
        <v>2</v>
      </c>
      <c r="B20" s="21" t="s">
        <v>27</v>
      </c>
      <c r="C20" s="110"/>
      <c r="D20" s="111"/>
      <c r="E20" s="112"/>
      <c r="F20" s="112"/>
      <c r="G20" s="113"/>
      <c r="H20" s="113"/>
    </row>
    <row r="21" spans="1:8">
      <c r="A21" s="22">
        <v>1</v>
      </c>
      <c r="B21" s="21" t="s">
        <v>6</v>
      </c>
      <c r="C21" s="114"/>
      <c r="D21" s="107"/>
      <c r="E21" s="108"/>
      <c r="F21" s="108"/>
      <c r="G21" s="153"/>
      <c r="H21" s="153"/>
    </row>
    <row r="22" spans="1:8">
      <c r="A22" s="105" t="s">
        <v>19</v>
      </c>
      <c r="B22" s="115" t="s">
        <v>25</v>
      </c>
      <c r="C22" s="114">
        <v>7386</v>
      </c>
      <c r="D22" s="107">
        <v>3440</v>
      </c>
      <c r="E22" s="108">
        <v>1</v>
      </c>
      <c r="F22" s="108">
        <v>1</v>
      </c>
      <c r="G22" s="153"/>
      <c r="H22" s="153"/>
    </row>
    <row r="23" spans="1:8">
      <c r="A23" s="105" t="s">
        <v>20</v>
      </c>
      <c r="B23" s="115" t="s">
        <v>26</v>
      </c>
      <c r="C23" s="114">
        <v>245</v>
      </c>
      <c r="D23" s="107">
        <v>23.67</v>
      </c>
      <c r="E23" s="108">
        <v>1</v>
      </c>
      <c r="F23" s="108">
        <v>1</v>
      </c>
      <c r="G23" s="153"/>
      <c r="H23" s="153"/>
    </row>
    <row r="24" spans="1:8" ht="32.25">
      <c r="A24" s="116">
        <v>2</v>
      </c>
      <c r="B24" s="21" t="s">
        <v>29</v>
      </c>
      <c r="C24" s="114"/>
      <c r="D24" s="107"/>
      <c r="E24" s="108"/>
      <c r="F24" s="108"/>
      <c r="G24" s="153"/>
      <c r="H24" s="153"/>
    </row>
    <row r="25" spans="1:8">
      <c r="A25" s="117" t="s">
        <v>94</v>
      </c>
      <c r="B25" s="115" t="s">
        <v>22</v>
      </c>
      <c r="C25" s="107"/>
      <c r="D25" s="107"/>
      <c r="E25" s="108"/>
      <c r="F25" s="108"/>
      <c r="G25" s="153"/>
      <c r="H25" s="153"/>
    </row>
    <row r="26" spans="1:8">
      <c r="A26" s="23" t="s">
        <v>95</v>
      </c>
      <c r="B26" s="115" t="s">
        <v>28</v>
      </c>
      <c r="C26" s="118">
        <v>34071</v>
      </c>
      <c r="D26" s="118">
        <v>16680</v>
      </c>
      <c r="E26" s="119">
        <v>1</v>
      </c>
      <c r="F26" s="119">
        <v>1</v>
      </c>
      <c r="G26" s="120"/>
      <c r="H26" s="153"/>
    </row>
    <row r="27" spans="1:8">
      <c r="A27" s="116">
        <v>3</v>
      </c>
      <c r="B27" s="21" t="s">
        <v>96</v>
      </c>
      <c r="C27" s="118"/>
      <c r="D27" s="118"/>
      <c r="E27" s="119"/>
      <c r="F27" s="119"/>
      <c r="G27" s="120"/>
      <c r="H27" s="153"/>
    </row>
    <row r="28" spans="1:8">
      <c r="A28" s="117" t="s">
        <v>98</v>
      </c>
      <c r="B28" s="115" t="s">
        <v>22</v>
      </c>
      <c r="C28" s="118"/>
      <c r="D28" s="118"/>
      <c r="E28" s="119"/>
      <c r="F28" s="119"/>
      <c r="G28" s="120"/>
      <c r="H28" s="153"/>
    </row>
    <row r="29" spans="1:8">
      <c r="A29" s="23" t="s">
        <v>99</v>
      </c>
      <c r="B29" s="115" t="s">
        <v>28</v>
      </c>
      <c r="C29" s="118">
        <v>25313</v>
      </c>
      <c r="D29" s="121">
        <v>18690</v>
      </c>
      <c r="E29" s="122">
        <v>1</v>
      </c>
      <c r="F29" s="122">
        <v>1</v>
      </c>
      <c r="G29" s="120"/>
      <c r="H29" s="153"/>
    </row>
    <row r="30" spans="1:8">
      <c r="A30" s="116">
        <v>4</v>
      </c>
      <c r="B30" s="21" t="s">
        <v>97</v>
      </c>
      <c r="C30" s="107"/>
      <c r="D30" s="121"/>
      <c r="E30" s="122"/>
      <c r="F30" s="122"/>
      <c r="G30" s="123"/>
      <c r="H30" s="153"/>
    </row>
    <row r="31" spans="1:8">
      <c r="A31" s="117" t="s">
        <v>100</v>
      </c>
      <c r="B31" s="115" t="s">
        <v>22</v>
      </c>
      <c r="C31" s="111"/>
      <c r="D31" s="107"/>
      <c r="E31" s="108"/>
      <c r="F31" s="104"/>
      <c r="G31" s="153"/>
      <c r="H31" s="153"/>
    </row>
    <row r="32" spans="1:8">
      <c r="A32" s="23" t="s">
        <v>101</v>
      </c>
      <c r="B32" s="115" t="s">
        <v>28</v>
      </c>
      <c r="C32" s="107">
        <v>1000</v>
      </c>
      <c r="D32" s="107">
        <v>1000</v>
      </c>
      <c r="E32" s="108">
        <v>1</v>
      </c>
      <c r="F32" s="108">
        <v>1</v>
      </c>
      <c r="G32" s="153"/>
      <c r="H32" s="153"/>
    </row>
    <row r="33" spans="1:6">
      <c r="A33" s="124"/>
      <c r="B33" s="125"/>
      <c r="C33" s="126"/>
      <c r="D33" s="126"/>
      <c r="E33" s="127"/>
      <c r="F33" s="127"/>
    </row>
    <row r="34" spans="1:6">
      <c r="D34" s="220" t="s">
        <v>150</v>
      </c>
      <c r="E34" s="220"/>
      <c r="F34" s="220"/>
    </row>
    <row r="35" spans="1:6">
      <c r="D35" s="210" t="s">
        <v>30</v>
      </c>
      <c r="E35" s="210"/>
      <c r="F35" s="210"/>
    </row>
    <row r="40" spans="1:6">
      <c r="D40" s="206" t="s">
        <v>103</v>
      </c>
      <c r="E40" s="206"/>
      <c r="F40" s="206"/>
    </row>
  </sheetData>
  <mergeCells count="14">
    <mergeCell ref="F13:F14"/>
    <mergeCell ref="D34:F34"/>
    <mergeCell ref="D35:F35"/>
    <mergeCell ref="D40:F40"/>
    <mergeCell ref="A1:B1"/>
    <mergeCell ref="E1:F1"/>
    <mergeCell ref="A2:B2"/>
    <mergeCell ref="A3:F3"/>
    <mergeCell ref="E12:F12"/>
    <mergeCell ref="A13:A14"/>
    <mergeCell ref="B13:B14"/>
    <mergeCell ref="C13:C14"/>
    <mergeCell ref="D13:D14"/>
    <mergeCell ref="E13:E14"/>
  </mergeCells>
  <pageMargins left="0.51181102362204722" right="0.15" top="0.35" bottom="0.18" header="0.14000000000000001" footer="0.1400000000000000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70"/>
  <sheetViews>
    <sheetView workbookViewId="0">
      <selection activeCell="H22" sqref="H22"/>
    </sheetView>
  </sheetViews>
  <sheetFormatPr defaultColWidth="9" defaultRowHeight="18"/>
  <cols>
    <col min="1" max="1" width="5.28515625" style="2" customWidth="1"/>
    <col min="2" max="2" width="51" style="2" customWidth="1"/>
    <col min="3" max="3" width="3" style="2" hidden="1" customWidth="1"/>
    <col min="4" max="4" width="17.85546875" style="79" customWidth="1"/>
    <col min="5" max="5" width="15.7109375" style="79" hidden="1" customWidth="1"/>
    <col min="6" max="6" width="15.7109375" style="79" customWidth="1"/>
    <col min="7" max="7" width="16.7109375" style="79" customWidth="1"/>
    <col min="8" max="8" width="16.5703125" style="79" customWidth="1"/>
    <col min="9" max="9" width="16.5703125" style="79" hidden="1" customWidth="1"/>
    <col min="10" max="10" width="15.7109375" style="79" customWidth="1"/>
    <col min="11" max="11" width="18" style="2" customWidth="1"/>
    <col min="12" max="12" width="21.7109375" style="79" hidden="1" customWidth="1"/>
    <col min="13" max="13" width="12.42578125" style="2" hidden="1" customWidth="1"/>
    <col min="14" max="14" width="15.140625" style="2" customWidth="1"/>
    <col min="15" max="16384" width="9" style="2"/>
  </cols>
  <sheetData>
    <row r="1" spans="1:16">
      <c r="A1" s="205" t="s">
        <v>59</v>
      </c>
      <c r="B1" s="205"/>
      <c r="C1" s="68"/>
      <c r="D1" s="73"/>
      <c r="E1" s="73"/>
      <c r="F1" s="73"/>
      <c r="G1" s="73"/>
      <c r="H1" s="73"/>
      <c r="I1" s="73"/>
      <c r="J1" s="73"/>
      <c r="K1" s="68"/>
      <c r="L1" s="73"/>
      <c r="M1" s="192"/>
      <c r="N1" s="192"/>
      <c r="O1" s="4"/>
      <c r="P1" s="4"/>
    </row>
    <row r="2" spans="1:16">
      <c r="A2" s="205" t="s">
        <v>56</v>
      </c>
      <c r="B2" s="205"/>
      <c r="C2" s="68"/>
      <c r="D2" s="73"/>
      <c r="E2" s="73"/>
      <c r="F2" s="73"/>
      <c r="G2" s="73"/>
      <c r="H2" s="73"/>
      <c r="I2" s="73"/>
      <c r="J2" s="73"/>
      <c r="K2" s="68"/>
      <c r="L2" s="73"/>
      <c r="M2" s="3"/>
      <c r="N2" s="68"/>
      <c r="O2" s="4"/>
      <c r="P2" s="4"/>
    </row>
    <row r="3" spans="1:16">
      <c r="A3" s="192" t="s">
        <v>155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4"/>
      <c r="P3" s="4"/>
    </row>
    <row r="4" spans="1:16" ht="8.25" customHeight="1">
      <c r="A4" s="154"/>
      <c r="B4" s="154"/>
      <c r="C4" s="154"/>
      <c r="D4" s="74"/>
      <c r="E4" s="74"/>
      <c r="F4" s="74"/>
      <c r="G4" s="74"/>
      <c r="H4" s="74"/>
      <c r="I4" s="74"/>
      <c r="J4" s="74"/>
      <c r="K4" s="154"/>
      <c r="L4" s="74"/>
      <c r="M4" s="154"/>
      <c r="N4" s="154"/>
      <c r="O4" s="13"/>
      <c r="P4" s="4"/>
    </row>
    <row r="5" spans="1:16">
      <c r="A5" s="13"/>
      <c r="B5" s="13"/>
      <c r="C5" s="154"/>
      <c r="D5" s="74"/>
      <c r="E5" s="74"/>
      <c r="F5" s="74"/>
      <c r="G5" s="74"/>
      <c r="H5" s="74"/>
      <c r="I5" s="74"/>
      <c r="J5" s="74"/>
      <c r="K5" s="193" t="s">
        <v>85</v>
      </c>
      <c r="L5" s="193"/>
      <c r="M5" s="193"/>
      <c r="N5" s="193"/>
      <c r="O5" s="154"/>
      <c r="P5" s="4"/>
    </row>
    <row r="6" spans="1:16" ht="18.75" customHeight="1">
      <c r="A6" s="194" t="s">
        <v>88</v>
      </c>
      <c r="B6" s="196" t="s">
        <v>4</v>
      </c>
      <c r="C6" s="198" t="s">
        <v>18</v>
      </c>
      <c r="D6" s="240" t="s">
        <v>108</v>
      </c>
      <c r="E6" s="240" t="s">
        <v>116</v>
      </c>
      <c r="F6" s="240" t="s">
        <v>139</v>
      </c>
      <c r="G6" s="240" t="s">
        <v>127</v>
      </c>
      <c r="H6" s="240" t="s">
        <v>151</v>
      </c>
      <c r="I6" s="240" t="s">
        <v>152</v>
      </c>
      <c r="J6" s="240" t="s">
        <v>117</v>
      </c>
      <c r="K6" s="242" t="s">
        <v>109</v>
      </c>
      <c r="L6" s="240"/>
      <c r="M6" s="245"/>
      <c r="N6" s="247" t="s">
        <v>153</v>
      </c>
      <c r="O6" s="4"/>
      <c r="P6" s="4"/>
    </row>
    <row r="7" spans="1:16" ht="25.5" customHeight="1">
      <c r="A7" s="195"/>
      <c r="B7" s="197"/>
      <c r="C7" s="199"/>
      <c r="D7" s="241"/>
      <c r="E7" s="241"/>
      <c r="F7" s="241"/>
      <c r="G7" s="241"/>
      <c r="H7" s="241"/>
      <c r="I7" s="241"/>
      <c r="J7" s="241"/>
      <c r="K7" s="243"/>
      <c r="L7" s="241"/>
      <c r="M7" s="246"/>
      <c r="N7" s="248"/>
      <c r="O7" s="4"/>
      <c r="P7" s="4"/>
    </row>
    <row r="8" spans="1:16" ht="15" customHeight="1">
      <c r="A8" s="156"/>
      <c r="B8" s="157"/>
      <c r="C8" s="158"/>
      <c r="D8" s="159">
        <v>1</v>
      </c>
      <c r="E8" s="159">
        <v>2</v>
      </c>
      <c r="F8" s="159">
        <v>3</v>
      </c>
      <c r="G8" s="159">
        <v>4</v>
      </c>
      <c r="H8" s="159"/>
      <c r="I8" s="159"/>
      <c r="J8" s="159">
        <v>5</v>
      </c>
      <c r="K8" s="158" t="s">
        <v>143</v>
      </c>
      <c r="L8" s="159"/>
      <c r="M8" s="160"/>
      <c r="N8" s="161"/>
      <c r="O8" s="4"/>
      <c r="P8" s="4"/>
    </row>
    <row r="9" spans="1:16" ht="16.5" customHeight="1">
      <c r="A9" s="156" t="s">
        <v>0</v>
      </c>
      <c r="B9" s="24" t="s">
        <v>53</v>
      </c>
      <c r="C9" s="158"/>
      <c r="D9" s="159"/>
      <c r="E9" s="159"/>
      <c r="F9" s="159"/>
      <c r="G9" s="159"/>
      <c r="H9" s="159"/>
      <c r="I9" s="159"/>
      <c r="J9" s="159"/>
      <c r="K9" s="158"/>
      <c r="L9" s="159"/>
      <c r="M9" s="160"/>
      <c r="N9" s="161"/>
      <c r="O9" s="4"/>
      <c r="P9" s="4"/>
    </row>
    <row r="10" spans="1:16" ht="16.5" customHeight="1">
      <c r="A10" s="17" t="s">
        <v>1</v>
      </c>
      <c r="B10" s="18" t="s">
        <v>34</v>
      </c>
      <c r="C10" s="6"/>
      <c r="D10" s="76"/>
      <c r="E10" s="76"/>
      <c r="F10" s="76"/>
      <c r="G10" s="76"/>
      <c r="H10" s="76"/>
      <c r="I10" s="76"/>
      <c r="J10" s="76"/>
      <c r="K10" s="6"/>
      <c r="L10" s="76"/>
      <c r="M10" s="6"/>
      <c r="N10" s="6"/>
      <c r="O10" s="4"/>
      <c r="P10" s="4"/>
    </row>
    <row r="11" spans="1:16" ht="16.5" customHeight="1">
      <c r="A11" s="16">
        <v>1</v>
      </c>
      <c r="B11" s="20" t="s">
        <v>62</v>
      </c>
      <c r="C11" s="10"/>
      <c r="D11" s="77">
        <v>38000000</v>
      </c>
      <c r="E11" s="77"/>
      <c r="F11" s="77"/>
      <c r="G11" s="77"/>
      <c r="H11" s="77"/>
      <c r="I11" s="77"/>
      <c r="J11" s="77"/>
      <c r="K11" s="10"/>
      <c r="L11" s="77"/>
      <c r="M11" s="7"/>
      <c r="N11" s="7"/>
      <c r="O11" s="4"/>
      <c r="P11" s="4"/>
    </row>
    <row r="12" spans="1:16" ht="16.5" customHeight="1">
      <c r="A12" s="17" t="s">
        <v>2</v>
      </c>
      <c r="B12" s="18" t="s">
        <v>43</v>
      </c>
      <c r="C12" s="9"/>
      <c r="D12" s="78"/>
      <c r="E12" s="78"/>
      <c r="F12" s="78"/>
      <c r="G12" s="78"/>
      <c r="H12" s="78"/>
      <c r="I12" s="78"/>
      <c r="J12" s="78"/>
      <c r="K12" s="9"/>
      <c r="L12" s="78"/>
      <c r="M12" s="11"/>
      <c r="N12" s="11"/>
      <c r="O12" s="5"/>
      <c r="P12" s="5"/>
    </row>
    <row r="13" spans="1:16" ht="16.5" customHeight="1">
      <c r="A13" s="17"/>
      <c r="B13" s="18" t="s">
        <v>61</v>
      </c>
      <c r="C13" s="9"/>
      <c r="D13" s="80">
        <v>38000000</v>
      </c>
      <c r="E13" s="80"/>
      <c r="F13" s="80"/>
      <c r="G13" s="80"/>
      <c r="H13" s="80"/>
      <c r="I13" s="80"/>
      <c r="J13" s="80"/>
      <c r="K13" s="9"/>
      <c r="L13" s="80"/>
      <c r="M13" s="11"/>
      <c r="N13" s="11"/>
      <c r="O13" s="5"/>
      <c r="P13" s="5"/>
    </row>
    <row r="14" spans="1:16" ht="16.5" customHeight="1">
      <c r="A14" s="22" t="s">
        <v>3</v>
      </c>
      <c r="B14" s="21" t="s">
        <v>83</v>
      </c>
      <c r="C14" s="8"/>
      <c r="D14" s="77"/>
      <c r="E14" s="77"/>
      <c r="F14" s="77"/>
      <c r="G14" s="77"/>
      <c r="H14" s="77"/>
      <c r="I14" s="77"/>
      <c r="J14" s="77"/>
      <c r="K14" s="8"/>
      <c r="L14" s="77"/>
      <c r="M14" s="7"/>
      <c r="N14" s="7"/>
      <c r="O14" s="4"/>
      <c r="P14" s="4"/>
    </row>
    <row r="15" spans="1:16" ht="16.5" customHeight="1">
      <c r="A15" s="22">
        <v>1</v>
      </c>
      <c r="B15" s="21" t="s">
        <v>112</v>
      </c>
      <c r="C15" s="8"/>
      <c r="D15" s="138">
        <v>7354900000</v>
      </c>
      <c r="E15" s="77"/>
      <c r="F15" s="77"/>
      <c r="G15" s="77"/>
      <c r="H15" s="77"/>
      <c r="I15" s="77"/>
      <c r="J15" s="77"/>
      <c r="K15" s="138">
        <f>D15</f>
        <v>7354900000</v>
      </c>
      <c r="L15" s="77"/>
      <c r="M15" s="7"/>
      <c r="N15" s="164">
        <f>K15-K16</f>
        <v>301775718</v>
      </c>
      <c r="O15" s="4"/>
      <c r="P15" s="4"/>
    </row>
    <row r="16" spans="1:16" ht="16.5" customHeight="1">
      <c r="A16" s="22"/>
      <c r="B16" s="21" t="s">
        <v>113</v>
      </c>
      <c r="C16" s="8"/>
      <c r="D16" s="81">
        <f t="shared" ref="D16:J16" si="0">SUM(D17:D40)</f>
        <v>1619947676</v>
      </c>
      <c r="E16" s="81">
        <f t="shared" si="0"/>
        <v>1756816905</v>
      </c>
      <c r="F16" s="81">
        <f t="shared" si="0"/>
        <v>1823329466</v>
      </c>
      <c r="G16" s="81">
        <f t="shared" si="0"/>
        <v>1880653000</v>
      </c>
      <c r="H16" s="81">
        <f t="shared" si="0"/>
        <v>1721611140</v>
      </c>
      <c r="I16" s="81">
        <f>D15-D16-F16-H16</f>
        <v>2190011718</v>
      </c>
      <c r="J16" s="81">
        <f t="shared" si="0"/>
        <v>1888236000</v>
      </c>
      <c r="K16" s="81">
        <f>SUM(K17:K40)</f>
        <v>7053124282</v>
      </c>
      <c r="L16" s="81"/>
      <c r="M16" s="7"/>
      <c r="N16" s="7"/>
      <c r="O16" s="4"/>
      <c r="P16" s="4"/>
    </row>
    <row r="17" spans="1:16" ht="16.5" customHeight="1">
      <c r="A17" s="16"/>
      <c r="B17" s="20" t="s">
        <v>63</v>
      </c>
      <c r="C17" s="8"/>
      <c r="D17" s="77">
        <v>1190911384</v>
      </c>
      <c r="E17" s="77">
        <v>1260000000</v>
      </c>
      <c r="F17" s="77">
        <f>855387613+34005525+27007826+18687035+224569135+3480000</f>
        <v>1163137134</v>
      </c>
      <c r="G17" s="77">
        <v>1200000000</v>
      </c>
      <c r="H17" s="77">
        <v>1163207316</v>
      </c>
      <c r="I17" s="77"/>
      <c r="J17" s="77">
        <v>1170000000</v>
      </c>
      <c r="K17" s="132">
        <f>D17+F17+H17+J17</f>
        <v>4687255834</v>
      </c>
      <c r="L17" s="77"/>
      <c r="M17" s="7"/>
      <c r="N17" s="7"/>
      <c r="O17" s="4"/>
      <c r="P17" s="4"/>
    </row>
    <row r="18" spans="1:16" ht="16.5" customHeight="1">
      <c r="A18" s="16"/>
      <c r="B18" s="20" t="s">
        <v>140</v>
      </c>
      <c r="C18" s="8"/>
      <c r="D18" s="77"/>
      <c r="E18" s="77"/>
      <c r="F18" s="77">
        <v>26150122</v>
      </c>
      <c r="G18" s="77">
        <v>10000000</v>
      </c>
      <c r="H18" s="77">
        <v>31737436</v>
      </c>
      <c r="I18" s="77"/>
      <c r="J18" s="77">
        <v>20000000</v>
      </c>
      <c r="K18" s="132">
        <f t="shared" ref="K18:K39" si="1">D18+F18+H18+J18</f>
        <v>77887558</v>
      </c>
      <c r="L18" s="77"/>
      <c r="M18" s="7"/>
      <c r="N18" s="7"/>
      <c r="O18" s="4"/>
      <c r="P18" s="4"/>
    </row>
    <row r="19" spans="1:16" ht="16.5" customHeight="1">
      <c r="A19" s="16"/>
      <c r="B19" s="20" t="s">
        <v>64</v>
      </c>
      <c r="C19" s="8"/>
      <c r="D19" s="77"/>
      <c r="E19" s="77"/>
      <c r="F19" s="77"/>
      <c r="G19" s="77">
        <v>40000000</v>
      </c>
      <c r="H19" s="77"/>
      <c r="I19" s="77"/>
      <c r="J19" s="77"/>
      <c r="K19" s="132">
        <f t="shared" si="1"/>
        <v>0</v>
      </c>
      <c r="L19" s="77"/>
      <c r="M19" s="7"/>
      <c r="N19" s="7"/>
      <c r="O19" s="4"/>
      <c r="P19" s="4"/>
    </row>
    <row r="20" spans="1:16" ht="16.5" customHeight="1">
      <c r="A20" s="16"/>
      <c r="B20" s="20" t="s">
        <v>65</v>
      </c>
      <c r="C20" s="8"/>
      <c r="D20" s="77"/>
      <c r="E20" s="77"/>
      <c r="F20" s="77"/>
      <c r="G20" s="77"/>
      <c r="H20" s="77"/>
      <c r="I20" s="77"/>
      <c r="J20" s="77"/>
      <c r="K20" s="132">
        <f t="shared" si="1"/>
        <v>0</v>
      </c>
      <c r="L20" s="77"/>
      <c r="M20" s="7"/>
      <c r="N20" s="7"/>
      <c r="O20" s="4"/>
      <c r="P20" s="4"/>
    </row>
    <row r="21" spans="1:16" ht="16.5" customHeight="1">
      <c r="A21" s="16"/>
      <c r="B21" s="20" t="s">
        <v>66</v>
      </c>
      <c r="C21" s="8"/>
      <c r="D21" s="77">
        <v>214974116</v>
      </c>
      <c r="E21" s="77">
        <v>220000000</v>
      </c>
      <c r="F21" s="77">
        <f>167702783+28749048+19166033+565638</f>
        <v>216183502</v>
      </c>
      <c r="G21" s="77">
        <v>216000000</v>
      </c>
      <c r="H21" s="77">
        <v>235000000</v>
      </c>
      <c r="I21" s="77"/>
      <c r="J21" s="77">
        <v>260000000</v>
      </c>
      <c r="K21" s="132">
        <f t="shared" si="1"/>
        <v>926157618</v>
      </c>
      <c r="L21" s="77"/>
      <c r="M21" s="7"/>
      <c r="N21" s="7"/>
      <c r="O21" s="4"/>
      <c r="P21" s="4"/>
    </row>
    <row r="22" spans="1:16" ht="16.5" customHeight="1">
      <c r="A22" s="16"/>
      <c r="B22" s="20" t="s">
        <v>67</v>
      </c>
      <c r="C22" s="8"/>
      <c r="D22" s="77">
        <v>30985482</v>
      </c>
      <c r="E22" s="77">
        <v>35000000</v>
      </c>
      <c r="F22" s="77">
        <v>67159620</v>
      </c>
      <c r="G22" s="77">
        <v>60000000</v>
      </c>
      <c r="H22" s="77">
        <f>58205004+400000</f>
        <v>58605004</v>
      </c>
      <c r="I22" s="77"/>
      <c r="J22" s="77">
        <f>G22</f>
        <v>60000000</v>
      </c>
      <c r="K22" s="132">
        <f t="shared" si="1"/>
        <v>216750106</v>
      </c>
      <c r="L22" s="77"/>
      <c r="M22" s="7"/>
      <c r="N22" s="7"/>
      <c r="O22" s="4"/>
      <c r="P22" s="4"/>
    </row>
    <row r="23" spans="1:16" ht="16.5" customHeight="1">
      <c r="A23" s="16"/>
      <c r="B23" s="20" t="s">
        <v>68</v>
      </c>
      <c r="C23" s="8"/>
      <c r="D23" s="77">
        <v>1416227</v>
      </c>
      <c r="E23" s="77">
        <v>2000000</v>
      </c>
      <c r="F23" s="77">
        <v>1843920</v>
      </c>
      <c r="G23" s="77">
        <v>3000000</v>
      </c>
      <c r="H23" s="77">
        <v>2723760</v>
      </c>
      <c r="I23" s="77"/>
      <c r="J23" s="77">
        <f>G23</f>
        <v>3000000</v>
      </c>
      <c r="K23" s="132">
        <f t="shared" si="1"/>
        <v>8983907</v>
      </c>
      <c r="L23" s="77"/>
      <c r="M23" s="7"/>
      <c r="N23" s="7"/>
      <c r="O23" s="4"/>
      <c r="P23" s="4"/>
    </row>
    <row r="24" spans="1:16" ht="16.5" customHeight="1">
      <c r="A24" s="16"/>
      <c r="B24" s="20" t="s">
        <v>69</v>
      </c>
      <c r="C24" s="8"/>
      <c r="D24" s="77">
        <v>120000</v>
      </c>
      <c r="E24" s="77">
        <v>450000</v>
      </c>
      <c r="F24" s="77">
        <v>360000</v>
      </c>
      <c r="G24" s="77">
        <f>E24</f>
        <v>450000</v>
      </c>
      <c r="H24" s="77">
        <v>360000</v>
      </c>
      <c r="I24" s="77"/>
      <c r="J24" s="77">
        <v>600000</v>
      </c>
      <c r="K24" s="132">
        <f t="shared" si="1"/>
        <v>1440000</v>
      </c>
      <c r="L24" s="77"/>
      <c r="M24" s="7"/>
      <c r="N24" s="7"/>
      <c r="O24" s="4"/>
      <c r="P24" s="4"/>
    </row>
    <row r="25" spans="1:16" ht="16.5" customHeight="1">
      <c r="A25" s="16"/>
      <c r="B25" s="20" t="s">
        <v>70</v>
      </c>
      <c r="C25" s="9"/>
      <c r="D25" s="77">
        <v>21747300</v>
      </c>
      <c r="E25" s="77">
        <v>25000000</v>
      </c>
      <c r="F25" s="77">
        <v>21458600</v>
      </c>
      <c r="G25" s="77">
        <v>40000000</v>
      </c>
      <c r="H25" s="77">
        <v>11128500</v>
      </c>
      <c r="I25" s="77"/>
      <c r="J25" s="77">
        <f>G25</f>
        <v>40000000</v>
      </c>
      <c r="K25" s="132">
        <f t="shared" si="1"/>
        <v>94334400</v>
      </c>
      <c r="L25" s="77"/>
      <c r="M25" s="7"/>
      <c r="N25" s="7"/>
      <c r="O25" s="4"/>
      <c r="P25" s="4"/>
    </row>
    <row r="26" spans="1:16" ht="16.5" customHeight="1">
      <c r="A26" s="16"/>
      <c r="B26" s="20" t="s">
        <v>71</v>
      </c>
      <c r="C26" s="8"/>
      <c r="D26" s="77">
        <v>9455500</v>
      </c>
      <c r="E26" s="77">
        <v>15000000</v>
      </c>
      <c r="F26" s="77">
        <v>15427500</v>
      </c>
      <c r="G26" s="77">
        <v>25000000</v>
      </c>
      <c r="H26" s="77">
        <v>18119000</v>
      </c>
      <c r="I26" s="77"/>
      <c r="J26" s="77">
        <f>G26</f>
        <v>25000000</v>
      </c>
      <c r="K26" s="132">
        <f t="shared" si="1"/>
        <v>68002000</v>
      </c>
      <c r="L26" s="77"/>
      <c r="M26" s="7"/>
      <c r="N26" s="7"/>
      <c r="O26" s="4"/>
      <c r="P26" s="4"/>
    </row>
    <row r="27" spans="1:16" ht="16.5" customHeight="1">
      <c r="A27" s="22"/>
      <c r="B27" s="20" t="s">
        <v>72</v>
      </c>
      <c r="C27" s="8"/>
      <c r="D27" s="77">
        <v>4350113</v>
      </c>
      <c r="E27" s="77">
        <v>4500000</v>
      </c>
      <c r="F27" s="77">
        <v>8587588</v>
      </c>
      <c r="G27" s="77">
        <v>8000000</v>
      </c>
      <c r="H27" s="77">
        <v>6546023</v>
      </c>
      <c r="I27" s="77"/>
      <c r="J27" s="77">
        <f>G27</f>
        <v>8000000</v>
      </c>
      <c r="K27" s="132">
        <f t="shared" si="1"/>
        <v>27483724</v>
      </c>
      <c r="L27" s="77"/>
      <c r="M27" s="7"/>
      <c r="N27" s="7"/>
      <c r="O27" s="4"/>
      <c r="P27" s="4"/>
    </row>
    <row r="28" spans="1:16" ht="16.5" customHeight="1">
      <c r="A28" s="22"/>
      <c r="B28" s="20" t="s">
        <v>73</v>
      </c>
      <c r="C28" s="8"/>
      <c r="D28" s="77">
        <v>958549</v>
      </c>
      <c r="E28" s="77">
        <v>1000000</v>
      </c>
      <c r="F28" s="77">
        <v>1423192</v>
      </c>
      <c r="G28" s="77">
        <v>1500000</v>
      </c>
      <c r="H28" s="77">
        <v>2234701</v>
      </c>
      <c r="I28" s="77"/>
      <c r="J28" s="77">
        <f>G28</f>
        <v>1500000</v>
      </c>
      <c r="K28" s="132">
        <f t="shared" si="1"/>
        <v>6116442</v>
      </c>
      <c r="L28" s="77"/>
      <c r="M28" s="7"/>
      <c r="N28" s="7"/>
      <c r="O28" s="4"/>
      <c r="P28" s="4"/>
    </row>
    <row r="29" spans="1:16" ht="16.5" customHeight="1">
      <c r="A29" s="22"/>
      <c r="B29" s="20" t="s">
        <v>74</v>
      </c>
      <c r="C29" s="8"/>
      <c r="D29" s="77">
        <v>3970000</v>
      </c>
      <c r="E29" s="77">
        <v>3970000</v>
      </c>
      <c r="F29" s="77">
        <v>2970000</v>
      </c>
      <c r="G29" s="77">
        <f>E29</f>
        <v>3970000</v>
      </c>
      <c r="H29" s="77">
        <v>2970000</v>
      </c>
      <c r="I29" s="77"/>
      <c r="J29" s="77">
        <v>2970000</v>
      </c>
      <c r="K29" s="132">
        <f t="shared" si="1"/>
        <v>12880000</v>
      </c>
      <c r="L29" s="77"/>
      <c r="M29" s="7"/>
      <c r="N29" s="7"/>
      <c r="O29" s="4"/>
      <c r="P29" s="4"/>
    </row>
    <row r="30" spans="1:16" ht="16.5" customHeight="1">
      <c r="A30" s="22"/>
      <c r="B30" s="20" t="s">
        <v>78</v>
      </c>
      <c r="C30" s="8"/>
      <c r="D30" s="77">
        <v>3000000</v>
      </c>
      <c r="E30" s="77">
        <v>3000000</v>
      </c>
      <c r="F30" s="77">
        <v>9020000</v>
      </c>
      <c r="G30" s="77">
        <v>7000000</v>
      </c>
      <c r="H30" s="77">
        <v>2000000</v>
      </c>
      <c r="I30" s="77"/>
      <c r="J30" s="77">
        <f>G30</f>
        <v>7000000</v>
      </c>
      <c r="K30" s="132">
        <f t="shared" si="1"/>
        <v>21020000</v>
      </c>
      <c r="L30" s="77"/>
      <c r="M30" s="7"/>
      <c r="N30" s="7"/>
      <c r="O30" s="4"/>
      <c r="P30" s="4"/>
    </row>
    <row r="31" spans="1:16" ht="16.5" customHeight="1">
      <c r="A31" s="22"/>
      <c r="B31" s="20" t="s">
        <v>79</v>
      </c>
      <c r="C31" s="8"/>
      <c r="D31" s="77">
        <v>4750000</v>
      </c>
      <c r="E31" s="77">
        <v>4750000</v>
      </c>
      <c r="F31" s="77">
        <v>14725600</v>
      </c>
      <c r="G31" s="77">
        <v>8000000</v>
      </c>
      <c r="H31" s="77">
        <v>2868000</v>
      </c>
      <c r="I31" s="77"/>
      <c r="J31" s="77">
        <v>4000000</v>
      </c>
      <c r="K31" s="132">
        <f t="shared" si="1"/>
        <v>26343600</v>
      </c>
      <c r="L31" s="77"/>
      <c r="M31" s="7"/>
      <c r="N31" s="7"/>
      <c r="O31" s="4"/>
      <c r="P31" s="4"/>
    </row>
    <row r="32" spans="1:16" ht="16.5" customHeight="1">
      <c r="A32" s="22"/>
      <c r="B32" s="20" t="s">
        <v>80</v>
      </c>
      <c r="C32" s="8"/>
      <c r="D32" s="77">
        <v>3050000</v>
      </c>
      <c r="E32" s="77">
        <v>4400000</v>
      </c>
      <c r="F32" s="77">
        <v>3300000</v>
      </c>
      <c r="G32" s="77">
        <v>3300000</v>
      </c>
      <c r="H32" s="77">
        <v>3300000</v>
      </c>
      <c r="I32" s="77"/>
      <c r="J32" s="77">
        <f>G32</f>
        <v>3300000</v>
      </c>
      <c r="K32" s="132">
        <f t="shared" si="1"/>
        <v>12950000</v>
      </c>
      <c r="L32" s="77"/>
      <c r="M32" s="7"/>
      <c r="N32" s="7"/>
      <c r="O32" s="4"/>
      <c r="P32" s="4"/>
    </row>
    <row r="33" spans="1:16" ht="16.5" customHeight="1">
      <c r="A33" s="22"/>
      <c r="B33" s="20" t="s">
        <v>75</v>
      </c>
      <c r="C33" s="8"/>
      <c r="D33" s="77">
        <v>3750000</v>
      </c>
      <c r="E33" s="77">
        <v>40000000</v>
      </c>
      <c r="F33" s="77">
        <f>36869000+22500000+3000000</f>
        <v>62369000</v>
      </c>
      <c r="G33" s="77">
        <v>70000000</v>
      </c>
      <c r="H33" s="77">
        <v>7960000</v>
      </c>
      <c r="I33" s="77"/>
      <c r="J33" s="77">
        <v>20000000</v>
      </c>
      <c r="K33" s="132">
        <f t="shared" si="1"/>
        <v>94079000</v>
      </c>
      <c r="L33" s="77"/>
      <c r="M33" s="7"/>
      <c r="N33" s="7"/>
      <c r="O33" s="4"/>
      <c r="P33" s="4"/>
    </row>
    <row r="34" spans="1:16" ht="16.5" customHeight="1">
      <c r="A34" s="22"/>
      <c r="B34" s="20" t="s">
        <v>76</v>
      </c>
      <c r="C34" s="8"/>
      <c r="D34" s="77">
        <v>65313905</v>
      </c>
      <c r="E34" s="77">
        <v>65313905</v>
      </c>
      <c r="F34" s="77">
        <v>69613905</v>
      </c>
      <c r="G34" s="77">
        <v>77000000</v>
      </c>
      <c r="H34" s="77">
        <f>72512900+500000</f>
        <v>73012900</v>
      </c>
      <c r="I34" s="77"/>
      <c r="J34" s="77">
        <v>73000000</v>
      </c>
      <c r="K34" s="132">
        <f t="shared" si="1"/>
        <v>280940710</v>
      </c>
      <c r="L34" s="77"/>
      <c r="M34" s="7"/>
      <c r="N34" s="7"/>
      <c r="O34" s="4"/>
      <c r="P34" s="4"/>
    </row>
    <row r="35" spans="1:16" ht="16.5" customHeight="1">
      <c r="A35" s="22"/>
      <c r="B35" s="20" t="s">
        <v>110</v>
      </c>
      <c r="C35" s="8"/>
      <c r="D35" s="77">
        <f>935000+10610000+2250000</f>
        <v>13795000</v>
      </c>
      <c r="E35" s="77">
        <v>20000000</v>
      </c>
      <c r="F35" s="77">
        <f>3250000+15000000</f>
        <v>18250000</v>
      </c>
      <c r="G35" s="77">
        <v>25000000</v>
      </c>
      <c r="H35" s="77">
        <v>7600000</v>
      </c>
      <c r="I35" s="77"/>
      <c r="J35" s="77">
        <v>70000000</v>
      </c>
      <c r="K35" s="132">
        <f t="shared" si="1"/>
        <v>109645000</v>
      </c>
      <c r="L35" s="77"/>
      <c r="M35" s="7"/>
      <c r="N35" s="7"/>
      <c r="O35" s="4"/>
      <c r="P35" s="4"/>
    </row>
    <row r="36" spans="1:16" ht="16.5" customHeight="1">
      <c r="A36" s="22"/>
      <c r="B36" s="20" t="s">
        <v>142</v>
      </c>
      <c r="C36" s="8"/>
      <c r="D36" s="77"/>
      <c r="E36" s="77"/>
      <c r="F36" s="77">
        <f>5600000+1410000+8974000</f>
        <v>15984000</v>
      </c>
      <c r="G36" s="77">
        <v>15000000</v>
      </c>
      <c r="H36" s="77"/>
      <c r="I36" s="77"/>
      <c r="J36" s="77">
        <f>G36</f>
        <v>15000000</v>
      </c>
      <c r="K36" s="132">
        <f t="shared" si="1"/>
        <v>30984000</v>
      </c>
      <c r="L36" s="77"/>
      <c r="M36" s="7"/>
      <c r="N36" s="7"/>
      <c r="O36" s="4"/>
      <c r="P36" s="4"/>
    </row>
    <row r="37" spans="1:16" ht="16.5" customHeight="1">
      <c r="A37" s="22"/>
      <c r="B37" s="20" t="s">
        <v>111</v>
      </c>
      <c r="C37" s="8"/>
      <c r="D37" s="77">
        <v>17433000</v>
      </c>
      <c r="E37" s="77">
        <v>17433000</v>
      </c>
      <c r="F37" s="77">
        <v>17433000</v>
      </c>
      <c r="G37" s="77">
        <f>E37</f>
        <v>17433000</v>
      </c>
      <c r="H37" s="77"/>
      <c r="I37" s="77"/>
      <c r="J37" s="77">
        <v>34866000</v>
      </c>
      <c r="K37" s="132">
        <f t="shared" si="1"/>
        <v>69732000</v>
      </c>
      <c r="L37" s="77"/>
      <c r="M37" s="7"/>
      <c r="N37" s="7"/>
      <c r="O37" s="4"/>
      <c r="P37" s="4"/>
    </row>
    <row r="38" spans="1:16" ht="16.5" customHeight="1">
      <c r="A38" s="22"/>
      <c r="B38" s="20" t="s">
        <v>141</v>
      </c>
      <c r="C38" s="8"/>
      <c r="D38" s="77"/>
      <c r="E38" s="77"/>
      <c r="F38" s="77">
        <v>25832683</v>
      </c>
      <c r="G38" s="77"/>
      <c r="H38" s="77"/>
      <c r="I38" s="77"/>
      <c r="J38" s="77"/>
      <c r="K38" s="132">
        <f t="shared" si="1"/>
        <v>25832683</v>
      </c>
      <c r="L38" s="77"/>
      <c r="M38" s="7"/>
      <c r="N38" s="7"/>
      <c r="O38" s="4"/>
      <c r="P38" s="4"/>
    </row>
    <row r="39" spans="1:16" ht="16.5" customHeight="1">
      <c r="A39" s="22"/>
      <c r="B39" s="20" t="s">
        <v>77</v>
      </c>
      <c r="C39" s="10"/>
      <c r="D39" s="77">
        <f>22373000+7594100</f>
        <v>29967100</v>
      </c>
      <c r="E39" s="77">
        <v>35000000</v>
      </c>
      <c r="F39" s="77">
        <f>17970000+44130100</f>
        <v>62100100</v>
      </c>
      <c r="G39" s="77">
        <v>50000000</v>
      </c>
      <c r="H39" s="77">
        <f>73524900+18713600</f>
        <v>92238500</v>
      </c>
      <c r="I39" s="77"/>
      <c r="J39" s="77">
        <v>70000000</v>
      </c>
      <c r="K39" s="132">
        <f t="shared" si="1"/>
        <v>254305700</v>
      </c>
      <c r="L39" s="77"/>
      <c r="M39" s="7"/>
      <c r="N39" s="7"/>
      <c r="O39" s="4"/>
      <c r="P39" s="4"/>
    </row>
    <row r="40" spans="1:16" ht="16.5" customHeight="1">
      <c r="A40" s="22"/>
      <c r="B40" s="20" t="s">
        <v>147</v>
      </c>
      <c r="C40" s="10"/>
      <c r="D40" s="77"/>
      <c r="E40" s="77"/>
      <c r="F40" s="77"/>
      <c r="G40" s="77"/>
      <c r="H40" s="77"/>
      <c r="I40" s="77"/>
      <c r="J40" s="77">
        <f>G40</f>
        <v>0</v>
      </c>
      <c r="K40" s="132"/>
      <c r="L40" s="77"/>
      <c r="M40" s="7"/>
      <c r="N40" s="7"/>
      <c r="O40" s="4"/>
      <c r="P40" s="4"/>
    </row>
    <row r="41" spans="1:16" s="137" customFormat="1" ht="16.5" customHeight="1">
      <c r="A41" s="22"/>
      <c r="B41" s="133" t="s">
        <v>114</v>
      </c>
      <c r="C41" s="134"/>
      <c r="D41" s="135"/>
      <c r="E41" s="135"/>
      <c r="F41" s="135"/>
      <c r="G41" s="135"/>
      <c r="H41" s="135"/>
      <c r="I41" s="135"/>
      <c r="J41" s="135"/>
      <c r="K41" s="140">
        <f>K15-K16</f>
        <v>301775718</v>
      </c>
      <c r="L41" s="135"/>
      <c r="M41" s="136"/>
      <c r="N41" s="136"/>
      <c r="O41" s="68"/>
      <c r="P41" s="68"/>
    </row>
    <row r="42" spans="1:16" s="137" customFormat="1" ht="16.5" customHeight="1">
      <c r="A42" s="22"/>
      <c r="B42" s="133" t="s">
        <v>115</v>
      </c>
      <c r="C42" s="134"/>
      <c r="D42" s="135"/>
      <c r="E42" s="135"/>
      <c r="F42" s="135"/>
      <c r="G42" s="135"/>
      <c r="H42" s="135"/>
      <c r="I42" s="135"/>
      <c r="J42" s="135"/>
      <c r="K42" s="140"/>
      <c r="L42" s="135"/>
      <c r="M42" s="136"/>
      <c r="N42" s="136"/>
      <c r="O42" s="68"/>
      <c r="P42" s="68"/>
    </row>
    <row r="43" spans="1:16" s="137" customFormat="1" ht="16.5" customHeight="1">
      <c r="A43" s="22"/>
      <c r="B43" s="133" t="s">
        <v>81</v>
      </c>
      <c r="C43" s="134"/>
      <c r="D43" s="135"/>
      <c r="E43" s="135"/>
      <c r="F43" s="135"/>
      <c r="G43" s="135"/>
      <c r="H43" s="135"/>
      <c r="I43" s="135"/>
      <c r="J43" s="135"/>
      <c r="K43" s="142">
        <v>135000000</v>
      </c>
      <c r="L43" s="135"/>
      <c r="M43" s="136"/>
      <c r="N43" s="136"/>
      <c r="O43" s="68"/>
      <c r="P43" s="68"/>
    </row>
    <row r="44" spans="1:16" s="137" customFormat="1" ht="16.5" customHeight="1">
      <c r="A44" s="22"/>
      <c r="B44" s="133" t="s">
        <v>82</v>
      </c>
      <c r="C44" s="134"/>
      <c r="D44" s="135"/>
      <c r="E44" s="135"/>
      <c r="F44" s="135"/>
      <c r="G44" s="135"/>
      <c r="H44" s="135"/>
      <c r="I44" s="135"/>
      <c r="J44" s="135"/>
      <c r="K44" s="142">
        <f>K41-K43</f>
        <v>166775718</v>
      </c>
      <c r="L44" s="135"/>
      <c r="M44" s="136"/>
      <c r="N44" s="136"/>
      <c r="O44" s="68"/>
      <c r="P44" s="68"/>
    </row>
    <row r="45" spans="1:16" s="137" customFormat="1" ht="16.5" customHeight="1">
      <c r="A45" s="22">
        <v>2</v>
      </c>
      <c r="B45" s="21" t="s">
        <v>121</v>
      </c>
      <c r="C45" s="134"/>
      <c r="D45" s="135">
        <v>245000000</v>
      </c>
      <c r="E45" s="135"/>
      <c r="F45" s="135"/>
      <c r="G45" s="135"/>
      <c r="H45" s="135"/>
      <c r="I45" s="135"/>
      <c r="J45" s="135"/>
      <c r="K45" s="142">
        <f>D45</f>
        <v>245000000</v>
      </c>
      <c r="L45" s="135"/>
      <c r="M45" s="136"/>
      <c r="N45" s="136"/>
      <c r="O45" s="68"/>
      <c r="P45" s="68"/>
    </row>
    <row r="46" spans="1:16" s="137" customFormat="1" ht="16.5" customHeight="1">
      <c r="A46" s="22"/>
      <c r="B46" s="21" t="s">
        <v>122</v>
      </c>
      <c r="C46" s="134"/>
      <c r="D46" s="135"/>
      <c r="E46" s="135"/>
      <c r="F46" s="135"/>
      <c r="G46" s="135"/>
      <c r="H46" s="135"/>
      <c r="I46" s="135"/>
      <c r="J46" s="135"/>
      <c r="K46" s="142">
        <f>SUM(K47:K50)</f>
        <v>245000000</v>
      </c>
      <c r="L46" s="135"/>
      <c r="M46" s="136"/>
      <c r="N46" s="136"/>
      <c r="O46" s="68"/>
      <c r="P46" s="68"/>
    </row>
    <row r="47" spans="1:16" ht="16.5" customHeight="1">
      <c r="A47" s="105"/>
      <c r="B47" s="115" t="s">
        <v>123</v>
      </c>
      <c r="C47" s="10"/>
      <c r="D47" s="77"/>
      <c r="E47" s="77"/>
      <c r="F47" s="77"/>
      <c r="G47" s="77"/>
      <c r="H47" s="77"/>
      <c r="I47" s="77"/>
      <c r="J47" s="77"/>
      <c r="K47" s="144">
        <v>15000000</v>
      </c>
      <c r="L47" s="77"/>
      <c r="M47" s="7"/>
      <c r="N47" s="7"/>
      <c r="O47" s="4"/>
      <c r="P47" s="4"/>
    </row>
    <row r="48" spans="1:16" ht="16.5" customHeight="1">
      <c r="A48" s="105"/>
      <c r="B48" s="115" t="s">
        <v>124</v>
      </c>
      <c r="C48" s="10"/>
      <c r="D48" s="77"/>
      <c r="E48" s="77"/>
      <c r="F48" s="77">
        <v>23674000</v>
      </c>
      <c r="G48" s="77"/>
      <c r="H48" s="77"/>
      <c r="I48" s="77"/>
      <c r="J48" s="77"/>
      <c r="K48" s="144">
        <v>60000000</v>
      </c>
      <c r="L48" s="77"/>
      <c r="M48" s="7"/>
      <c r="N48" s="7"/>
      <c r="O48" s="4"/>
      <c r="P48" s="4"/>
    </row>
    <row r="49" spans="1:16" ht="16.5" customHeight="1">
      <c r="A49" s="105"/>
      <c r="B49" s="115" t="s">
        <v>125</v>
      </c>
      <c r="C49" s="10"/>
      <c r="D49" s="77"/>
      <c r="E49" s="77"/>
      <c r="F49" s="77"/>
      <c r="G49" s="77"/>
      <c r="H49" s="77"/>
      <c r="I49" s="77"/>
      <c r="J49" s="77"/>
      <c r="K49" s="144">
        <v>20000000</v>
      </c>
      <c r="L49" s="77"/>
      <c r="M49" s="7"/>
      <c r="N49" s="7"/>
      <c r="O49" s="4"/>
      <c r="P49" s="4"/>
    </row>
    <row r="50" spans="1:16" ht="16.5" customHeight="1">
      <c r="A50" s="105"/>
      <c r="B50" s="115" t="s">
        <v>126</v>
      </c>
      <c r="C50" s="10"/>
      <c r="D50" s="77"/>
      <c r="E50" s="77"/>
      <c r="F50" s="77"/>
      <c r="G50" s="77"/>
      <c r="H50" s="77"/>
      <c r="I50" s="77"/>
      <c r="J50" s="77"/>
      <c r="K50" s="144">
        <v>150000000</v>
      </c>
      <c r="L50" s="77"/>
      <c r="M50" s="7"/>
      <c r="N50" s="7"/>
      <c r="O50" s="4"/>
      <c r="P50" s="4"/>
    </row>
    <row r="51" spans="1:16" ht="16.5" customHeight="1">
      <c r="A51" s="22">
        <v>3</v>
      </c>
      <c r="B51" s="21" t="s">
        <v>118</v>
      </c>
      <c r="C51" s="8"/>
      <c r="D51" s="81">
        <f>13840000000+20231000000</f>
        <v>34071000000</v>
      </c>
      <c r="E51" s="81"/>
      <c r="F51" s="81"/>
      <c r="G51" s="81"/>
      <c r="H51" s="81"/>
      <c r="I51" s="81"/>
      <c r="J51" s="81"/>
      <c r="K51" s="138">
        <f>D51</f>
        <v>34071000000</v>
      </c>
      <c r="L51" s="81">
        <f>L52</f>
        <v>0</v>
      </c>
      <c r="M51" s="7"/>
      <c r="N51" s="7"/>
      <c r="O51" s="4"/>
      <c r="P51" s="4"/>
    </row>
    <row r="52" spans="1:16" ht="16.5" customHeight="1">
      <c r="A52" s="22"/>
      <c r="B52" s="20" t="s">
        <v>146</v>
      </c>
      <c r="C52" s="9"/>
      <c r="D52" s="77">
        <v>7316101000</v>
      </c>
      <c r="E52" s="77"/>
      <c r="F52" s="80">
        <v>9364466950</v>
      </c>
      <c r="G52" s="77"/>
      <c r="H52" s="77"/>
      <c r="I52" s="77"/>
      <c r="J52" s="77"/>
      <c r="K52" s="141">
        <f>D51</f>
        <v>34071000000</v>
      </c>
      <c r="L52" s="77"/>
      <c r="M52" s="7"/>
      <c r="N52" s="7"/>
      <c r="O52" s="4"/>
      <c r="P52" s="4"/>
    </row>
    <row r="53" spans="1:16" ht="16.5" customHeight="1">
      <c r="A53" s="22">
        <v>4</v>
      </c>
      <c r="B53" s="21" t="s">
        <v>136</v>
      </c>
      <c r="C53" s="9"/>
      <c r="D53" s="77">
        <v>728274000</v>
      </c>
      <c r="E53" s="77"/>
      <c r="F53" s="77"/>
      <c r="G53" s="77"/>
      <c r="H53" s="77"/>
      <c r="I53" s="77"/>
      <c r="J53" s="77"/>
      <c r="K53" s="143">
        <f>D53</f>
        <v>728274000</v>
      </c>
      <c r="L53" s="77"/>
      <c r="M53" s="7"/>
      <c r="N53" s="7"/>
      <c r="O53" s="4"/>
      <c r="P53" s="4"/>
    </row>
    <row r="54" spans="1:16" ht="16.5" customHeight="1">
      <c r="A54" s="22"/>
      <c r="B54" s="20" t="s">
        <v>120</v>
      </c>
      <c r="C54" s="9"/>
      <c r="D54" s="77">
        <v>0</v>
      </c>
      <c r="E54" s="77"/>
      <c r="F54" s="77"/>
      <c r="G54" s="77">
        <f>D53</f>
        <v>728274000</v>
      </c>
      <c r="H54" s="77"/>
      <c r="I54" s="77"/>
      <c r="J54" s="77"/>
      <c r="K54" s="143">
        <f>D53</f>
        <v>728274000</v>
      </c>
      <c r="L54" s="77"/>
      <c r="M54" s="7"/>
      <c r="N54" s="7"/>
      <c r="O54" s="4"/>
      <c r="P54" s="4"/>
    </row>
    <row r="55" spans="1:16" ht="16.5" customHeight="1">
      <c r="A55" s="22">
        <v>5</v>
      </c>
      <c r="B55" s="20" t="s">
        <v>144</v>
      </c>
      <c r="C55" s="9"/>
      <c r="D55" s="77"/>
      <c r="E55" s="77"/>
      <c r="F55" s="77"/>
      <c r="G55" s="77"/>
      <c r="H55" s="77"/>
      <c r="I55" s="77"/>
      <c r="J55" s="77"/>
      <c r="K55" s="143"/>
      <c r="L55" s="77"/>
      <c r="M55" s="7"/>
      <c r="N55" s="7"/>
      <c r="O55" s="4"/>
      <c r="P55" s="4"/>
    </row>
    <row r="56" spans="1:16" ht="16.5" customHeight="1">
      <c r="A56" s="22"/>
      <c r="B56" s="20" t="s">
        <v>145</v>
      </c>
      <c r="C56" s="9"/>
      <c r="D56" s="77">
        <v>193100000</v>
      </c>
      <c r="E56" s="77"/>
      <c r="F56" s="77"/>
      <c r="G56" s="77">
        <v>111000000</v>
      </c>
      <c r="H56" s="77"/>
      <c r="I56" s="77"/>
      <c r="J56" s="77"/>
      <c r="K56" s="143">
        <f>G56</f>
        <v>111000000</v>
      </c>
      <c r="L56" s="77"/>
      <c r="M56" s="7"/>
      <c r="N56" s="7"/>
      <c r="O56" s="4"/>
      <c r="P56" s="4"/>
    </row>
    <row r="57" spans="1:16" ht="16.5" customHeight="1">
      <c r="A57" s="22">
        <v>6</v>
      </c>
      <c r="B57" s="21" t="s">
        <v>137</v>
      </c>
      <c r="C57" s="8"/>
      <c r="D57" s="81">
        <v>1000000000</v>
      </c>
      <c r="E57" s="81"/>
      <c r="F57" s="81"/>
      <c r="G57" s="81"/>
      <c r="H57" s="81"/>
      <c r="I57" s="81"/>
      <c r="J57" s="81"/>
      <c r="K57" s="138">
        <f>D57</f>
        <v>1000000000</v>
      </c>
      <c r="L57" s="81">
        <f>L58</f>
        <v>0</v>
      </c>
      <c r="M57" s="7"/>
      <c r="N57" s="7"/>
      <c r="O57" s="4"/>
      <c r="P57" s="4"/>
    </row>
    <row r="58" spans="1:16" ht="16.5" customHeight="1">
      <c r="A58" s="16"/>
      <c r="B58" s="14" t="s">
        <v>84</v>
      </c>
      <c r="C58" s="6"/>
      <c r="D58" s="77"/>
      <c r="E58" s="77">
        <f>D57</f>
        <v>1000000000</v>
      </c>
      <c r="F58" s="77">
        <v>1000000000</v>
      </c>
      <c r="G58" s="77"/>
      <c r="H58" s="77"/>
      <c r="I58" s="77"/>
      <c r="J58" s="77"/>
      <c r="K58" s="76">
        <f>E58</f>
        <v>1000000000</v>
      </c>
      <c r="L58" s="77"/>
      <c r="M58" s="7"/>
      <c r="N58" s="7"/>
      <c r="O58" s="4"/>
      <c r="P58" s="4"/>
    </row>
    <row r="59" spans="1:16">
      <c r="A59" s="82"/>
      <c r="B59" s="83"/>
      <c r="C59" s="84"/>
      <c r="D59" s="85"/>
      <c r="E59" s="139"/>
      <c r="F59" s="139"/>
      <c r="G59" s="139"/>
      <c r="H59" s="139"/>
      <c r="I59" s="139"/>
      <c r="J59" s="139"/>
      <c r="K59" s="84"/>
      <c r="L59" s="85"/>
      <c r="M59" s="86"/>
      <c r="N59" s="86"/>
      <c r="O59" s="4"/>
      <c r="P59" s="4"/>
    </row>
    <row r="60" spans="1:16" hidden="1">
      <c r="D60" s="2"/>
      <c r="E60" s="2"/>
      <c r="F60" s="2"/>
      <c r="G60" s="2"/>
      <c r="H60" s="2"/>
      <c r="I60" s="2"/>
      <c r="J60" s="2"/>
      <c r="L60" s="238" t="s">
        <v>86</v>
      </c>
      <c r="M60" s="238"/>
      <c r="N60" s="238"/>
    </row>
    <row r="61" spans="1:16" hidden="1">
      <c r="B61" s="87" t="s">
        <v>87</v>
      </c>
      <c r="D61" s="2"/>
      <c r="E61" s="2"/>
      <c r="F61" s="2"/>
      <c r="G61" s="2"/>
      <c r="H61" s="2"/>
      <c r="I61" s="2"/>
      <c r="J61" s="2"/>
      <c r="L61" s="239" t="s">
        <v>30</v>
      </c>
      <c r="M61" s="239"/>
      <c r="N61" s="239"/>
    </row>
    <row r="62" spans="1:16" hidden="1"/>
    <row r="63" spans="1:16" s="94" customFormat="1" ht="18.75">
      <c r="D63" s="145"/>
      <c r="E63" s="145"/>
      <c r="F63" s="145"/>
      <c r="G63" s="145"/>
      <c r="H63" s="145"/>
      <c r="I63" s="145"/>
      <c r="J63" s="244" t="s">
        <v>154</v>
      </c>
      <c r="K63" s="244"/>
      <c r="L63" s="244"/>
      <c r="M63" s="244"/>
      <c r="N63" s="244"/>
    </row>
    <row r="64" spans="1:16" s="94" customFormat="1" ht="18.75">
      <c r="B64" s="94" t="s">
        <v>87</v>
      </c>
      <c r="D64" s="145" t="s">
        <v>130</v>
      </c>
      <c r="E64" s="145"/>
      <c r="F64" s="145"/>
      <c r="G64" s="145"/>
      <c r="H64" s="145"/>
      <c r="I64" s="145"/>
      <c r="J64" s="244" t="s">
        <v>30</v>
      </c>
      <c r="K64" s="244"/>
      <c r="L64" s="244"/>
      <c r="M64" s="244"/>
      <c r="N64" s="244"/>
    </row>
    <row r="65" spans="2:14" s="94" customFormat="1" ht="18.75">
      <c r="D65" s="145"/>
      <c r="E65" s="145"/>
      <c r="F65" s="145"/>
      <c r="G65" s="145"/>
      <c r="H65" s="145"/>
      <c r="I65" s="145"/>
      <c r="J65" s="162"/>
      <c r="K65" s="163"/>
      <c r="L65" s="162"/>
      <c r="M65" s="163"/>
      <c r="N65" s="163"/>
    </row>
    <row r="66" spans="2:14" s="94" customFormat="1" ht="18.75">
      <c r="D66" s="145"/>
      <c r="E66" s="145"/>
      <c r="F66" s="145"/>
      <c r="G66" s="145"/>
      <c r="H66" s="145"/>
      <c r="I66" s="145"/>
      <c r="J66" s="162"/>
      <c r="K66" s="163"/>
      <c r="L66" s="162"/>
      <c r="M66" s="163"/>
      <c r="N66" s="163"/>
    </row>
    <row r="67" spans="2:14" s="94" customFormat="1" ht="18.75">
      <c r="D67" s="145"/>
      <c r="E67" s="145"/>
      <c r="F67" s="145"/>
      <c r="G67" s="145"/>
      <c r="H67" s="145"/>
      <c r="I67" s="145"/>
      <c r="J67" s="162"/>
      <c r="K67" s="163"/>
      <c r="L67" s="162"/>
      <c r="M67" s="163"/>
      <c r="N67" s="163"/>
    </row>
    <row r="68" spans="2:14" s="94" customFormat="1" ht="18.75">
      <c r="D68" s="145"/>
      <c r="E68" s="145"/>
      <c r="F68" s="145"/>
      <c r="G68" s="145"/>
      <c r="H68" s="145"/>
      <c r="I68" s="145"/>
      <c r="J68" s="162"/>
      <c r="K68" s="163"/>
      <c r="L68" s="162"/>
      <c r="M68" s="163"/>
      <c r="N68" s="163"/>
    </row>
    <row r="69" spans="2:14" s="94" customFormat="1" ht="18.75">
      <c r="B69" s="94" t="s">
        <v>131</v>
      </c>
      <c r="D69" s="145" t="s">
        <v>132</v>
      </c>
      <c r="E69" s="145"/>
      <c r="F69" s="145"/>
      <c r="G69" s="145"/>
      <c r="H69" s="145"/>
      <c r="I69" s="145"/>
      <c r="J69" s="244" t="s">
        <v>103</v>
      </c>
      <c r="K69" s="244"/>
      <c r="L69" s="244"/>
      <c r="M69" s="244"/>
      <c r="N69" s="244"/>
    </row>
    <row r="70" spans="2:14" s="94" customFormat="1" ht="18.75">
      <c r="D70" s="145"/>
      <c r="E70" s="145"/>
      <c r="F70" s="145"/>
      <c r="G70" s="145"/>
      <c r="H70" s="145"/>
      <c r="I70" s="145"/>
      <c r="J70" s="162"/>
      <c r="K70" s="163"/>
      <c r="L70" s="162"/>
      <c r="M70" s="163"/>
      <c r="N70" s="163"/>
    </row>
  </sheetData>
  <mergeCells count="24">
    <mergeCell ref="J69:N69"/>
    <mergeCell ref="F6:F7"/>
    <mergeCell ref="G6:G7"/>
    <mergeCell ref="J6:J7"/>
    <mergeCell ref="K6:K7"/>
    <mergeCell ref="L6:L7"/>
    <mergeCell ref="M6:M7"/>
    <mergeCell ref="H6:H7"/>
    <mergeCell ref="I6:I7"/>
    <mergeCell ref="N6:N7"/>
    <mergeCell ref="L60:N60"/>
    <mergeCell ref="L61:N61"/>
    <mergeCell ref="J63:N63"/>
    <mergeCell ref="J64:N64"/>
    <mergeCell ref="A1:B1"/>
    <mergeCell ref="M1:N1"/>
    <mergeCell ref="A2:B2"/>
    <mergeCell ref="A3:N3"/>
    <mergeCell ref="K5:N5"/>
    <mergeCell ref="A6:A7"/>
    <mergeCell ref="B6:B7"/>
    <mergeCell ref="C6:C7"/>
    <mergeCell ref="D6:D7"/>
    <mergeCell ref="E6:E7"/>
  </mergeCells>
  <pageMargins left="0.14000000000000001" right="0.14000000000000001" top="0.56000000000000005" bottom="0.2" header="0.14000000000000001" footer="0.1400000000000000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40"/>
  <sheetViews>
    <sheetView workbookViewId="0">
      <selection activeCell="D25" sqref="D25"/>
    </sheetView>
  </sheetViews>
  <sheetFormatPr defaultColWidth="9" defaultRowHeight="18.75"/>
  <cols>
    <col min="1" max="1" width="4.42578125" style="94" customWidth="1"/>
    <col min="2" max="2" width="36.28515625" style="94" customWidth="1"/>
    <col min="3" max="3" width="12.42578125" style="128" customWidth="1"/>
    <col min="4" max="4" width="18.140625" style="128" customWidth="1"/>
    <col min="5" max="5" width="10.5703125" style="129" customWidth="1"/>
    <col min="6" max="6" width="13.7109375" style="129" customWidth="1"/>
    <col min="7" max="16384" width="9" style="94"/>
  </cols>
  <sheetData>
    <row r="1" spans="1:8">
      <c r="A1" s="208" t="s">
        <v>59</v>
      </c>
      <c r="B1" s="208"/>
      <c r="C1" s="91"/>
      <c r="D1" s="92"/>
      <c r="E1" s="209" t="s">
        <v>133</v>
      </c>
      <c r="F1" s="209"/>
      <c r="G1" s="155"/>
      <c r="H1" s="155"/>
    </row>
    <row r="2" spans="1:8">
      <c r="A2" s="208" t="s">
        <v>56</v>
      </c>
      <c r="B2" s="208"/>
      <c r="C2" s="91"/>
      <c r="D2" s="92"/>
      <c r="E2" s="95"/>
      <c r="F2" s="96"/>
      <c r="G2" s="155"/>
      <c r="H2" s="155"/>
    </row>
    <row r="3" spans="1:8">
      <c r="A3" s="207" t="s">
        <v>156</v>
      </c>
      <c r="B3" s="207"/>
      <c r="C3" s="207"/>
      <c r="D3" s="207"/>
      <c r="E3" s="207"/>
      <c r="F3" s="207"/>
      <c r="G3" s="155"/>
      <c r="H3" s="155"/>
    </row>
    <row r="4" spans="1:8">
      <c r="A4" s="97"/>
      <c r="B4" s="97"/>
      <c r="C4" s="98"/>
      <c r="D4" s="98"/>
      <c r="E4" s="99"/>
      <c r="F4" s="99"/>
      <c r="G4" s="100"/>
      <c r="H4" s="155"/>
    </row>
    <row r="5" spans="1:8">
      <c r="A5" s="100"/>
      <c r="B5" s="100" t="s">
        <v>50</v>
      </c>
      <c r="C5" s="98"/>
      <c r="D5" s="98"/>
      <c r="E5" s="99"/>
      <c r="F5" s="99"/>
      <c r="G5" s="100"/>
      <c r="H5" s="155"/>
    </row>
    <row r="6" spans="1:8">
      <c r="A6" s="100" t="s">
        <v>51</v>
      </c>
      <c r="B6" s="131"/>
      <c r="C6" s="98"/>
      <c r="D6" s="98"/>
      <c r="E6" s="99"/>
      <c r="F6" s="99"/>
      <c r="G6" s="100"/>
      <c r="H6" s="155"/>
    </row>
    <row r="7" spans="1:8">
      <c r="A7" s="100"/>
      <c r="B7" s="100" t="s">
        <v>106</v>
      </c>
      <c r="C7" s="98"/>
      <c r="D7" s="98"/>
      <c r="E7" s="99"/>
      <c r="F7" s="99"/>
      <c r="G7" s="100"/>
      <c r="H7" s="155"/>
    </row>
    <row r="8" spans="1:8">
      <c r="A8" s="100" t="s">
        <v>52</v>
      </c>
      <c r="B8" s="100"/>
      <c r="C8" s="101"/>
      <c r="D8" s="101"/>
      <c r="E8" s="102"/>
      <c r="F8" s="102"/>
      <c r="G8" s="100"/>
      <c r="H8" s="155"/>
    </row>
    <row r="9" spans="1:8">
      <c r="A9" s="100"/>
      <c r="B9" s="100" t="s">
        <v>157</v>
      </c>
      <c r="C9" s="101"/>
      <c r="D9" s="101"/>
      <c r="E9" s="102"/>
      <c r="F9" s="102"/>
      <c r="G9" s="100"/>
      <c r="H9" s="155"/>
    </row>
    <row r="10" spans="1:8">
      <c r="A10" s="100"/>
      <c r="B10" s="100" t="s">
        <v>104</v>
      </c>
      <c r="C10" s="101"/>
      <c r="D10" s="101"/>
      <c r="E10" s="102"/>
      <c r="F10" s="102"/>
      <c r="G10" s="100"/>
      <c r="H10" s="155"/>
    </row>
    <row r="11" spans="1:8">
      <c r="A11" s="100"/>
      <c r="B11" s="130" t="s">
        <v>107</v>
      </c>
      <c r="C11" s="101"/>
      <c r="D11" s="101"/>
      <c r="E11" s="102"/>
      <c r="F11" s="102"/>
      <c r="G11" s="100"/>
      <c r="H11" s="155"/>
    </row>
    <row r="12" spans="1:8">
      <c r="A12" s="100"/>
      <c r="B12" s="100"/>
      <c r="C12" s="98"/>
      <c r="D12" s="98"/>
      <c r="E12" s="211" t="s">
        <v>17</v>
      </c>
      <c r="F12" s="211"/>
      <c r="G12" s="97"/>
      <c r="H12" s="155"/>
    </row>
    <row r="13" spans="1:8" ht="21.75" customHeight="1">
      <c r="A13" s="212" t="s">
        <v>5</v>
      </c>
      <c r="B13" s="214" t="s">
        <v>4</v>
      </c>
      <c r="C13" s="216" t="s">
        <v>18</v>
      </c>
      <c r="D13" s="218" t="s">
        <v>31</v>
      </c>
      <c r="E13" s="221" t="s">
        <v>55</v>
      </c>
      <c r="F13" s="223" t="s">
        <v>49</v>
      </c>
      <c r="G13" s="155"/>
      <c r="H13" s="155"/>
    </row>
    <row r="14" spans="1:8" ht="57" customHeight="1">
      <c r="A14" s="213"/>
      <c r="B14" s="215"/>
      <c r="C14" s="217"/>
      <c r="D14" s="219"/>
      <c r="E14" s="222"/>
      <c r="F14" s="224"/>
      <c r="G14" s="155"/>
      <c r="H14" s="155"/>
    </row>
    <row r="15" spans="1:8" ht="23.25" customHeight="1">
      <c r="A15" s="22" t="s">
        <v>1</v>
      </c>
      <c r="B15" s="21" t="s">
        <v>89</v>
      </c>
      <c r="C15" s="103"/>
      <c r="D15" s="103"/>
      <c r="E15" s="104"/>
      <c r="F15" s="104"/>
      <c r="G15" s="155"/>
      <c r="H15" s="155"/>
    </row>
    <row r="16" spans="1:8">
      <c r="A16" s="105">
        <v>1</v>
      </c>
      <c r="B16" s="20" t="s">
        <v>90</v>
      </c>
      <c r="C16" s="106"/>
      <c r="D16" s="107"/>
      <c r="E16" s="108"/>
      <c r="F16" s="108"/>
      <c r="G16" s="155"/>
      <c r="H16" s="155"/>
    </row>
    <row r="17" spans="1:8">
      <c r="A17" s="105"/>
      <c r="B17" s="20" t="s">
        <v>91</v>
      </c>
      <c r="C17" s="109">
        <v>38</v>
      </c>
      <c r="D17" s="107">
        <v>38</v>
      </c>
      <c r="E17" s="108">
        <v>1</v>
      </c>
      <c r="F17" s="108">
        <v>1</v>
      </c>
      <c r="G17" s="155"/>
      <c r="H17" s="155"/>
    </row>
    <row r="18" spans="1:8">
      <c r="A18" s="105">
        <v>2</v>
      </c>
      <c r="B18" s="20" t="s">
        <v>92</v>
      </c>
      <c r="C18" s="110">
        <v>0</v>
      </c>
      <c r="D18" s="107"/>
      <c r="E18" s="108">
        <v>0</v>
      </c>
      <c r="F18" s="108">
        <v>0</v>
      </c>
      <c r="G18" s="155"/>
      <c r="H18" s="155"/>
    </row>
    <row r="19" spans="1:8">
      <c r="A19" s="105">
        <v>3</v>
      </c>
      <c r="B19" s="20" t="s">
        <v>93</v>
      </c>
      <c r="C19" s="109">
        <v>38</v>
      </c>
      <c r="D19" s="107">
        <v>38</v>
      </c>
      <c r="E19" s="108">
        <v>1</v>
      </c>
      <c r="F19" s="108">
        <v>1</v>
      </c>
      <c r="G19" s="155"/>
      <c r="H19" s="155"/>
    </row>
    <row r="20" spans="1:8">
      <c r="A20" s="22" t="s">
        <v>2</v>
      </c>
      <c r="B20" s="21" t="s">
        <v>27</v>
      </c>
      <c r="C20" s="110"/>
      <c r="D20" s="111"/>
      <c r="E20" s="112"/>
      <c r="F20" s="112"/>
      <c r="G20" s="113"/>
      <c r="H20" s="113"/>
    </row>
    <row r="21" spans="1:8">
      <c r="A21" s="22">
        <v>1</v>
      </c>
      <c r="B21" s="21" t="s">
        <v>6</v>
      </c>
      <c r="C21" s="114"/>
      <c r="D21" s="107"/>
      <c r="E21" s="108"/>
      <c r="F21" s="108"/>
      <c r="G21" s="155"/>
      <c r="H21" s="155"/>
    </row>
    <row r="22" spans="1:8">
      <c r="A22" s="105" t="s">
        <v>19</v>
      </c>
      <c r="B22" s="115" t="s">
        <v>25</v>
      </c>
      <c r="C22" s="114">
        <v>7354</v>
      </c>
      <c r="D22" s="107">
        <v>1721</v>
      </c>
      <c r="E22" s="108">
        <v>1</v>
      </c>
      <c r="F22" s="108">
        <v>1</v>
      </c>
      <c r="G22" s="155"/>
      <c r="H22" s="155"/>
    </row>
    <row r="23" spans="1:8">
      <c r="A23" s="105" t="s">
        <v>20</v>
      </c>
      <c r="B23" s="115" t="s">
        <v>26</v>
      </c>
      <c r="C23" s="114">
        <v>245</v>
      </c>
      <c r="D23" s="107">
        <v>23.67</v>
      </c>
      <c r="E23" s="108">
        <v>1</v>
      </c>
      <c r="F23" s="108">
        <v>1</v>
      </c>
      <c r="G23" s="155"/>
      <c r="H23" s="155"/>
    </row>
    <row r="24" spans="1:8" ht="32.25">
      <c r="A24" s="116">
        <v>2</v>
      </c>
      <c r="B24" s="21" t="s">
        <v>29</v>
      </c>
      <c r="C24" s="114"/>
      <c r="D24" s="107"/>
      <c r="E24" s="108"/>
      <c r="F24" s="108"/>
      <c r="G24" s="155"/>
      <c r="H24" s="155"/>
    </row>
    <row r="25" spans="1:8">
      <c r="A25" s="117" t="s">
        <v>94</v>
      </c>
      <c r="B25" s="115" t="s">
        <v>22</v>
      </c>
      <c r="C25" s="107"/>
      <c r="D25" s="107"/>
      <c r="E25" s="108"/>
      <c r="F25" s="108"/>
      <c r="G25" s="155"/>
      <c r="H25" s="155"/>
    </row>
    <row r="26" spans="1:8">
      <c r="A26" s="23" t="s">
        <v>95</v>
      </c>
      <c r="B26" s="115" t="s">
        <v>28</v>
      </c>
      <c r="C26" s="118">
        <v>34071</v>
      </c>
      <c r="D26" s="118">
        <v>16680</v>
      </c>
      <c r="E26" s="119">
        <v>1</v>
      </c>
      <c r="F26" s="119">
        <v>1</v>
      </c>
      <c r="G26" s="120"/>
      <c r="H26" s="155"/>
    </row>
    <row r="27" spans="1:8">
      <c r="A27" s="116">
        <v>3</v>
      </c>
      <c r="B27" s="21" t="s">
        <v>96</v>
      </c>
      <c r="C27" s="118"/>
      <c r="D27" s="118"/>
      <c r="E27" s="119"/>
      <c r="F27" s="119"/>
      <c r="G27" s="120"/>
      <c r="H27" s="155"/>
    </row>
    <row r="28" spans="1:8">
      <c r="A28" s="117" t="s">
        <v>98</v>
      </c>
      <c r="B28" s="115" t="s">
        <v>22</v>
      </c>
      <c r="C28" s="118"/>
      <c r="D28" s="118"/>
      <c r="E28" s="119"/>
      <c r="F28" s="119"/>
      <c r="G28" s="120"/>
      <c r="H28" s="155"/>
    </row>
    <row r="29" spans="1:8">
      <c r="A29" s="23" t="s">
        <v>99</v>
      </c>
      <c r="B29" s="115" t="s">
        <v>28</v>
      </c>
      <c r="C29" s="118">
        <v>25313</v>
      </c>
      <c r="D29" s="121">
        <v>5450</v>
      </c>
      <c r="E29" s="122">
        <v>1</v>
      </c>
      <c r="F29" s="122">
        <v>1</v>
      </c>
      <c r="G29" s="120"/>
      <c r="H29" s="155"/>
    </row>
    <row r="30" spans="1:8">
      <c r="A30" s="116">
        <v>4</v>
      </c>
      <c r="B30" s="21" t="s">
        <v>97</v>
      </c>
      <c r="C30" s="107"/>
      <c r="D30" s="121"/>
      <c r="E30" s="122"/>
      <c r="F30" s="122"/>
      <c r="G30" s="123"/>
      <c r="H30" s="155"/>
    </row>
    <row r="31" spans="1:8">
      <c r="A31" s="117" t="s">
        <v>100</v>
      </c>
      <c r="B31" s="115" t="s">
        <v>22</v>
      </c>
      <c r="C31" s="111"/>
      <c r="D31" s="107"/>
      <c r="E31" s="108"/>
      <c r="F31" s="104"/>
      <c r="G31" s="155"/>
      <c r="H31" s="155"/>
    </row>
    <row r="32" spans="1:8">
      <c r="A32" s="23" t="s">
        <v>101</v>
      </c>
      <c r="B32" s="115" t="s">
        <v>28</v>
      </c>
      <c r="C32" s="107">
        <v>1000</v>
      </c>
      <c r="D32" s="107">
        <v>1000</v>
      </c>
      <c r="E32" s="108">
        <v>1</v>
      </c>
      <c r="F32" s="108">
        <v>1</v>
      </c>
      <c r="G32" s="155"/>
      <c r="H32" s="155"/>
    </row>
    <row r="33" spans="1:6">
      <c r="A33" s="124"/>
      <c r="B33" s="125"/>
      <c r="C33" s="126"/>
      <c r="D33" s="126"/>
      <c r="E33" s="127"/>
      <c r="F33" s="127"/>
    </row>
    <row r="34" spans="1:6">
      <c r="D34" s="220" t="s">
        <v>158</v>
      </c>
      <c r="E34" s="220"/>
      <c r="F34" s="220"/>
    </row>
    <row r="35" spans="1:6">
      <c r="D35" s="210" t="s">
        <v>30</v>
      </c>
      <c r="E35" s="210"/>
      <c r="F35" s="210"/>
    </row>
    <row r="40" spans="1:6">
      <c r="D40" s="206" t="s">
        <v>103</v>
      </c>
      <c r="E40" s="206"/>
      <c r="F40" s="206"/>
    </row>
  </sheetData>
  <mergeCells count="14">
    <mergeCell ref="F13:F14"/>
    <mergeCell ref="D34:F34"/>
    <mergeCell ref="D35:F35"/>
    <mergeCell ref="D40:F40"/>
    <mergeCell ref="A1:B1"/>
    <mergeCell ref="E1:F1"/>
    <mergeCell ref="A2:B2"/>
    <mergeCell ref="A3:F3"/>
    <mergeCell ref="E12:F12"/>
    <mergeCell ref="A13:A14"/>
    <mergeCell ref="B13:B14"/>
    <mergeCell ref="C13:C14"/>
    <mergeCell ref="D13:D14"/>
    <mergeCell ref="E13:E14"/>
  </mergeCells>
  <pageMargins left="0.51181102362204722" right="0.15" top="0.35" bottom="0.18" header="0.14000000000000001" footer="0.1400000000000000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workbookViewId="0">
      <selection activeCell="D43" sqref="D43"/>
    </sheetView>
  </sheetViews>
  <sheetFormatPr defaultColWidth="9" defaultRowHeight="18.75"/>
  <cols>
    <col min="1" max="1" width="4.42578125" style="94" customWidth="1"/>
    <col min="2" max="2" width="36.28515625" style="94" customWidth="1"/>
    <col min="3" max="3" width="12.42578125" style="128" customWidth="1"/>
    <col min="4" max="4" width="18.140625" style="128" customWidth="1"/>
    <col min="5" max="5" width="10.5703125" style="129" customWidth="1"/>
    <col min="6" max="6" width="13.7109375" style="129" customWidth="1"/>
    <col min="7" max="16384" width="9" style="94"/>
  </cols>
  <sheetData>
    <row r="1" spans="1:8">
      <c r="A1" s="208" t="s">
        <v>59</v>
      </c>
      <c r="B1" s="208"/>
      <c r="C1" s="91"/>
      <c r="D1" s="92"/>
      <c r="E1" s="209" t="s">
        <v>133</v>
      </c>
      <c r="F1" s="209"/>
      <c r="G1" s="167"/>
      <c r="H1" s="167"/>
    </row>
    <row r="2" spans="1:8">
      <c r="A2" s="208" t="s">
        <v>56</v>
      </c>
      <c r="B2" s="208"/>
      <c r="C2" s="91"/>
      <c r="D2" s="92"/>
      <c r="E2" s="95"/>
      <c r="F2" s="96"/>
      <c r="G2" s="167"/>
      <c r="H2" s="167"/>
    </row>
    <row r="3" spans="1:8">
      <c r="A3" s="207" t="s">
        <v>163</v>
      </c>
      <c r="B3" s="207"/>
      <c r="C3" s="207"/>
      <c r="D3" s="207"/>
      <c r="E3" s="207"/>
      <c r="F3" s="207"/>
      <c r="G3" s="167"/>
      <c r="H3" s="167"/>
    </row>
    <row r="4" spans="1:8">
      <c r="A4" s="97"/>
      <c r="B4" s="97"/>
      <c r="C4" s="98"/>
      <c r="D4" s="98"/>
      <c r="E4" s="99"/>
      <c r="F4" s="99"/>
      <c r="G4" s="100"/>
      <c r="H4" s="167"/>
    </row>
    <row r="5" spans="1:8">
      <c r="A5" s="100"/>
      <c r="B5" s="100" t="s">
        <v>50</v>
      </c>
      <c r="C5" s="98"/>
      <c r="D5" s="98"/>
      <c r="E5" s="99"/>
      <c r="F5" s="99"/>
      <c r="G5" s="100"/>
      <c r="H5" s="167"/>
    </row>
    <row r="6" spans="1:8">
      <c r="A6" s="100" t="s">
        <v>51</v>
      </c>
      <c r="B6" s="131"/>
      <c r="C6" s="98"/>
      <c r="D6" s="98"/>
      <c r="E6" s="99"/>
      <c r="F6" s="99"/>
      <c r="G6" s="100"/>
      <c r="H6" s="167"/>
    </row>
    <row r="7" spans="1:8">
      <c r="A7" s="100"/>
      <c r="B7" s="100" t="s">
        <v>106</v>
      </c>
      <c r="C7" s="98"/>
      <c r="D7" s="98"/>
      <c r="E7" s="99"/>
      <c r="F7" s="99"/>
      <c r="G7" s="100"/>
      <c r="H7" s="167"/>
    </row>
    <row r="8" spans="1:8">
      <c r="A8" s="100" t="s">
        <v>52</v>
      </c>
      <c r="B8" s="100"/>
      <c r="C8" s="101"/>
      <c r="D8" s="101"/>
      <c r="E8" s="102"/>
      <c r="F8" s="102"/>
      <c r="G8" s="100"/>
      <c r="H8" s="167"/>
    </row>
    <row r="9" spans="1:8" hidden="1">
      <c r="A9" s="100"/>
      <c r="B9" s="100" t="s">
        <v>105</v>
      </c>
      <c r="C9" s="101"/>
      <c r="D9" s="101"/>
      <c r="E9" s="102"/>
      <c r="F9" s="102"/>
      <c r="G9" s="100"/>
      <c r="H9" s="167"/>
    </row>
    <row r="10" spans="1:8">
      <c r="A10" s="100"/>
      <c r="B10" s="100" t="s">
        <v>104</v>
      </c>
      <c r="C10" s="101"/>
      <c r="D10" s="101"/>
      <c r="E10" s="102"/>
      <c r="F10" s="102"/>
      <c r="G10" s="100"/>
      <c r="H10" s="167"/>
    </row>
    <row r="11" spans="1:8">
      <c r="A11" s="100"/>
      <c r="B11" s="130" t="s">
        <v>107</v>
      </c>
      <c r="C11" s="101"/>
      <c r="D11" s="101"/>
      <c r="E11" s="102"/>
      <c r="F11" s="102"/>
      <c r="G11" s="100"/>
      <c r="H11" s="167"/>
    </row>
    <row r="12" spans="1:8">
      <c r="A12" s="100"/>
      <c r="B12" s="100"/>
      <c r="C12" s="98"/>
      <c r="D12" s="98"/>
      <c r="E12" s="211" t="s">
        <v>17</v>
      </c>
      <c r="F12" s="211"/>
      <c r="G12" s="97"/>
      <c r="H12" s="167"/>
    </row>
    <row r="13" spans="1:8" ht="21.75" customHeight="1">
      <c r="A13" s="212" t="s">
        <v>5</v>
      </c>
      <c r="B13" s="214" t="s">
        <v>4</v>
      </c>
      <c r="C13" s="216" t="s">
        <v>18</v>
      </c>
      <c r="D13" s="218" t="s">
        <v>31</v>
      </c>
      <c r="E13" s="221" t="s">
        <v>55</v>
      </c>
      <c r="F13" s="223" t="s">
        <v>49</v>
      </c>
      <c r="G13" s="167"/>
      <c r="H13" s="167"/>
    </row>
    <row r="14" spans="1:8" ht="57" customHeight="1">
      <c r="A14" s="213"/>
      <c r="B14" s="215"/>
      <c r="C14" s="217"/>
      <c r="D14" s="219"/>
      <c r="E14" s="222"/>
      <c r="F14" s="224"/>
      <c r="G14" s="167"/>
      <c r="H14" s="167"/>
    </row>
    <row r="15" spans="1:8" ht="23.25" customHeight="1">
      <c r="A15" s="22" t="s">
        <v>1</v>
      </c>
      <c r="B15" s="21" t="s">
        <v>89</v>
      </c>
      <c r="C15" s="103"/>
      <c r="D15" s="103"/>
      <c r="E15" s="104"/>
      <c r="F15" s="104"/>
      <c r="G15" s="167"/>
      <c r="H15" s="167"/>
    </row>
    <row r="16" spans="1:8">
      <c r="A16" s="105">
        <v>1</v>
      </c>
      <c r="B16" s="20" t="s">
        <v>90</v>
      </c>
      <c r="C16" s="106"/>
      <c r="D16" s="107"/>
      <c r="E16" s="108"/>
      <c r="F16" s="108"/>
      <c r="G16" s="167"/>
      <c r="H16" s="167"/>
    </row>
    <row r="17" spans="1:8">
      <c r="A17" s="105"/>
      <c r="B17" s="20" t="s">
        <v>91</v>
      </c>
      <c r="C17" s="109">
        <v>38</v>
      </c>
      <c r="D17" s="107">
        <v>56000</v>
      </c>
      <c r="E17" s="108">
        <f>D17/C17</f>
        <v>1473.6842105263158</v>
      </c>
      <c r="F17" s="108">
        <v>1</v>
      </c>
      <c r="G17" s="167"/>
      <c r="H17" s="167"/>
    </row>
    <row r="18" spans="1:8">
      <c r="A18" s="105">
        <v>2</v>
      </c>
      <c r="B18" s="20" t="s">
        <v>92</v>
      </c>
      <c r="C18" s="110">
        <v>0</v>
      </c>
      <c r="D18" s="107"/>
      <c r="E18" s="108"/>
      <c r="F18" s="108">
        <v>0</v>
      </c>
      <c r="G18" s="167"/>
      <c r="H18" s="167"/>
    </row>
    <row r="19" spans="1:8">
      <c r="A19" s="105">
        <v>3</v>
      </c>
      <c r="B19" s="20" t="s">
        <v>93</v>
      </c>
      <c r="C19" s="109">
        <v>38</v>
      </c>
      <c r="D19" s="107"/>
      <c r="E19" s="108">
        <f t="shared" ref="E19" si="0">D19/C19</f>
        <v>0</v>
      </c>
      <c r="F19" s="108">
        <v>1</v>
      </c>
      <c r="G19" s="167"/>
      <c r="H19" s="167"/>
    </row>
    <row r="20" spans="1:8">
      <c r="A20" s="22" t="s">
        <v>2</v>
      </c>
      <c r="B20" s="21" t="s">
        <v>27</v>
      </c>
      <c r="C20" s="110"/>
      <c r="D20" s="111"/>
      <c r="E20" s="112"/>
      <c r="F20" s="112"/>
      <c r="G20" s="113"/>
      <c r="H20" s="113"/>
    </row>
    <row r="21" spans="1:8">
      <c r="A21" s="22">
        <v>1</v>
      </c>
      <c r="B21" s="21" t="s">
        <v>6</v>
      </c>
      <c r="C21" s="114"/>
      <c r="D21" s="107"/>
      <c r="E21" s="108"/>
      <c r="F21" s="108"/>
      <c r="G21" s="167"/>
      <c r="H21" s="167"/>
    </row>
    <row r="22" spans="1:8">
      <c r="A22" s="105" t="s">
        <v>19</v>
      </c>
      <c r="B22" s="115" t="s">
        <v>25</v>
      </c>
      <c r="C22" s="114">
        <v>7354</v>
      </c>
      <c r="D22" s="107">
        <v>2206.4870000000001</v>
      </c>
      <c r="E22" s="108">
        <v>1</v>
      </c>
      <c r="F22" s="108">
        <v>1</v>
      </c>
      <c r="G22" s="167"/>
      <c r="H22" s="167"/>
    </row>
    <row r="23" spans="1:8">
      <c r="A23" s="105" t="s">
        <v>20</v>
      </c>
      <c r="B23" s="115" t="s">
        <v>26</v>
      </c>
      <c r="C23" s="114">
        <v>245</v>
      </c>
      <c r="D23" s="107">
        <v>141</v>
      </c>
      <c r="E23" s="108">
        <f>177.4/245</f>
        <v>0.72408163265306125</v>
      </c>
      <c r="F23" s="108">
        <v>1</v>
      </c>
      <c r="G23" s="167"/>
      <c r="H23" s="167"/>
    </row>
    <row r="24" spans="1:8" ht="32.25">
      <c r="A24" s="116">
        <v>2</v>
      </c>
      <c r="B24" s="21" t="s">
        <v>29</v>
      </c>
      <c r="C24" s="114"/>
      <c r="D24" s="107"/>
      <c r="E24" s="108"/>
      <c r="F24" s="108"/>
      <c r="G24" s="167"/>
      <c r="H24" s="167"/>
    </row>
    <row r="25" spans="1:8">
      <c r="A25" s="117" t="s">
        <v>94</v>
      </c>
      <c r="B25" s="115" t="s">
        <v>22</v>
      </c>
      <c r="C25" s="107"/>
      <c r="D25" s="107"/>
      <c r="E25" s="108"/>
      <c r="F25" s="108"/>
      <c r="G25" s="167"/>
      <c r="H25" s="167"/>
    </row>
    <row r="26" spans="1:8">
      <c r="A26" s="23" t="s">
        <v>95</v>
      </c>
      <c r="B26" s="115" t="s">
        <v>28</v>
      </c>
      <c r="C26" s="118">
        <v>35194</v>
      </c>
      <c r="D26" s="118">
        <v>11551</v>
      </c>
      <c r="E26" s="119">
        <f>34642/35194</f>
        <v>0.9843155083252827</v>
      </c>
      <c r="F26" s="119">
        <v>1</v>
      </c>
      <c r="G26" s="120"/>
      <c r="H26" s="167"/>
    </row>
    <row r="27" spans="1:8">
      <c r="A27" s="116">
        <v>3</v>
      </c>
      <c r="B27" s="21" t="s">
        <v>96</v>
      </c>
      <c r="C27" s="118"/>
      <c r="D27" s="118"/>
      <c r="E27" s="119"/>
      <c r="F27" s="119"/>
      <c r="G27" s="120"/>
      <c r="H27" s="167"/>
    </row>
    <row r="28" spans="1:8">
      <c r="A28" s="117" t="s">
        <v>98</v>
      </c>
      <c r="B28" s="115" t="s">
        <v>22</v>
      </c>
      <c r="C28" s="118"/>
      <c r="D28" s="118"/>
      <c r="E28" s="119"/>
      <c r="F28" s="119"/>
      <c r="G28" s="120"/>
      <c r="H28" s="167"/>
    </row>
    <row r="29" spans="1:8">
      <c r="A29" s="23" t="s">
        <v>99</v>
      </c>
      <c r="B29" s="115" t="s">
        <v>28</v>
      </c>
      <c r="C29" s="118">
        <v>23982</v>
      </c>
      <c r="D29" s="121">
        <v>190</v>
      </c>
      <c r="E29" s="119">
        <f>23958/23982</f>
        <v>0.99899924943707785</v>
      </c>
      <c r="F29" s="122">
        <v>1</v>
      </c>
      <c r="G29" s="120"/>
      <c r="H29" s="167"/>
    </row>
    <row r="30" spans="1:8">
      <c r="A30" s="116">
        <v>4</v>
      </c>
      <c r="B30" s="21" t="s">
        <v>166</v>
      </c>
      <c r="C30" s="118"/>
      <c r="D30" s="118"/>
      <c r="E30" s="119"/>
      <c r="F30" s="119"/>
      <c r="G30" s="120"/>
      <c r="H30" s="167"/>
    </row>
    <row r="31" spans="1:8">
      <c r="A31" s="117" t="s">
        <v>98</v>
      </c>
      <c r="B31" s="115" t="s">
        <v>22</v>
      </c>
      <c r="C31" s="118"/>
      <c r="D31" s="118"/>
      <c r="E31" s="119"/>
      <c r="F31" s="119"/>
      <c r="G31" s="120"/>
      <c r="H31" s="167"/>
    </row>
    <row r="32" spans="1:8">
      <c r="A32" s="23" t="s">
        <v>99</v>
      </c>
      <c r="B32" s="115" t="s">
        <v>28</v>
      </c>
      <c r="C32" s="118">
        <v>500</v>
      </c>
      <c r="D32" s="121">
        <v>499</v>
      </c>
      <c r="E32" s="119">
        <f>D32/C32</f>
        <v>0.998</v>
      </c>
      <c r="F32" s="122">
        <v>1</v>
      </c>
      <c r="G32" s="120"/>
      <c r="H32" s="167"/>
    </row>
    <row r="33" spans="1:8">
      <c r="A33" s="116">
        <v>3</v>
      </c>
      <c r="B33" s="21" t="s">
        <v>164</v>
      </c>
      <c r="C33" s="118"/>
      <c r="D33" s="118"/>
      <c r="E33" s="119"/>
      <c r="F33" s="119"/>
      <c r="G33" s="120"/>
      <c r="H33" s="167"/>
    </row>
    <row r="34" spans="1:8">
      <c r="A34" s="117" t="s">
        <v>98</v>
      </c>
      <c r="B34" s="115" t="s">
        <v>22</v>
      </c>
      <c r="C34" s="118"/>
      <c r="D34" s="118"/>
      <c r="E34" s="119"/>
      <c r="F34" s="119"/>
      <c r="G34" s="120"/>
      <c r="H34" s="167"/>
    </row>
    <row r="35" spans="1:8">
      <c r="A35" s="23" t="s">
        <v>99</v>
      </c>
      <c r="B35" s="115" t="s">
        <v>28</v>
      </c>
      <c r="C35" s="118">
        <v>119</v>
      </c>
      <c r="D35" s="121"/>
      <c r="E35" s="119">
        <f>23958/23982</f>
        <v>0.99899924943707785</v>
      </c>
      <c r="F35" s="122">
        <v>1</v>
      </c>
      <c r="G35" s="120"/>
      <c r="H35" s="167"/>
    </row>
    <row r="36" spans="1:8">
      <c r="A36" s="116">
        <v>4</v>
      </c>
      <c r="B36" s="21" t="s">
        <v>165</v>
      </c>
      <c r="C36" s="107"/>
      <c r="D36" s="121"/>
      <c r="E36" s="122"/>
      <c r="F36" s="122"/>
      <c r="G36" s="123"/>
      <c r="H36" s="167"/>
    </row>
    <row r="37" spans="1:8">
      <c r="A37" s="117" t="s">
        <v>100</v>
      </c>
      <c r="B37" s="115" t="s">
        <v>22</v>
      </c>
      <c r="C37" s="111"/>
      <c r="D37" s="107"/>
      <c r="E37" s="108"/>
      <c r="F37" s="104"/>
      <c r="G37" s="167"/>
      <c r="H37" s="167"/>
    </row>
    <row r="38" spans="1:8">
      <c r="A38" s="23" t="s">
        <v>101</v>
      </c>
      <c r="B38" s="115" t="s">
        <v>28</v>
      </c>
      <c r="C38" s="107">
        <v>1000</v>
      </c>
      <c r="D38" s="107"/>
      <c r="E38" s="108">
        <v>1</v>
      </c>
      <c r="F38" s="108">
        <v>1</v>
      </c>
      <c r="G38" s="167"/>
      <c r="H38" s="167"/>
    </row>
    <row r="39" spans="1:8">
      <c r="A39" s="124"/>
      <c r="B39" s="125"/>
      <c r="C39" s="126"/>
      <c r="D39" s="126"/>
      <c r="E39" s="127"/>
      <c r="F39" s="127"/>
    </row>
    <row r="40" spans="1:8">
      <c r="D40" s="220" t="s">
        <v>167</v>
      </c>
      <c r="E40" s="220"/>
      <c r="F40" s="220"/>
    </row>
    <row r="41" spans="1:8">
      <c r="D41" s="210" t="s">
        <v>30</v>
      </c>
      <c r="E41" s="210"/>
      <c r="F41" s="210"/>
    </row>
    <row r="46" spans="1:8">
      <c r="D46" s="206" t="s">
        <v>103</v>
      </c>
      <c r="E46" s="206"/>
      <c r="F46" s="206"/>
    </row>
  </sheetData>
  <mergeCells count="14">
    <mergeCell ref="F13:F14"/>
    <mergeCell ref="D40:F40"/>
    <mergeCell ref="D41:F41"/>
    <mergeCell ref="D46:F46"/>
    <mergeCell ref="A1:B1"/>
    <mergeCell ref="E1:F1"/>
    <mergeCell ref="A2:B2"/>
    <mergeCell ref="A3:F3"/>
    <mergeCell ref="E12:F12"/>
    <mergeCell ref="A13:A14"/>
    <mergeCell ref="B13:B14"/>
    <mergeCell ref="C13:C14"/>
    <mergeCell ref="D13:D14"/>
    <mergeCell ref="E13:E14"/>
  </mergeCells>
  <pageMargins left="0.51181102362204722" right="0.15" top="0.35" bottom="0.18" header="0.14000000000000001" footer="0.14000000000000001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BIEU 2 2021</vt:lpstr>
      <vt:lpstr>Bieu 3QI</vt:lpstr>
      <vt:lpstr>Bieu 4</vt:lpstr>
      <vt:lpstr>Bieu 3 (q1)</vt:lpstr>
      <vt:lpstr>Bieu 3 (q2)</vt:lpstr>
      <vt:lpstr>Bieu 3QII</vt:lpstr>
      <vt:lpstr>Bieu 3 (q3)</vt:lpstr>
      <vt:lpstr>Bieu 3QIII</vt:lpstr>
      <vt:lpstr>Bieu 3Q4</vt:lpstr>
      <vt:lpstr>Bieu 3 nam</vt:lpstr>
      <vt:lpstr>Bieu 3 (q4)</vt:lpstr>
      <vt:lpstr>'Bieu 3 (q1)'!Print_Titles</vt:lpstr>
      <vt:lpstr>'Bieu 3 (q2)'!Print_Titles</vt:lpstr>
      <vt:lpstr>'Bieu 3 (q3)'!Print_Titles</vt:lpstr>
      <vt:lpstr>'Bieu 3 (q4)'!Print_Titles</vt:lpstr>
      <vt:lpstr>'Bieu 3 nam'!Print_Titles</vt:lpstr>
      <vt:lpstr>'Bieu 3Q4'!Print_Titles</vt:lpstr>
      <vt:lpstr>'Bieu 3QI'!Print_Titles</vt:lpstr>
      <vt:lpstr>'Bieu 3QII'!Print_Titles</vt:lpstr>
      <vt:lpstr>'Bieu 3QIII'!Print_Titles</vt:lpstr>
      <vt:lpstr>'Bieu 4'!Print_Titles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HE</cp:lastModifiedBy>
  <cp:lastPrinted>2022-01-19T09:24:30Z</cp:lastPrinted>
  <dcterms:created xsi:type="dcterms:W3CDTF">2016-10-14T10:52:32Z</dcterms:created>
  <dcterms:modified xsi:type="dcterms:W3CDTF">2022-01-19T09:28:50Z</dcterms:modified>
</cp:coreProperties>
</file>