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60" windowWidth="20115" windowHeight="8010" activeTab="2"/>
  </bookViews>
  <sheets>
    <sheet name="113" sheetId="1" r:id="rId1"/>
    <sheet name="114" sheetId="2" r:id="rId2"/>
    <sheet name="115" sheetId="3" r:id="rId3"/>
  </sheets>
  <calcPr calcId="144525" iterateDelta="1E-4"/>
</workbook>
</file>

<file path=xl/calcChain.xml><?xml version="1.0" encoding="utf-8"?>
<calcChain xmlns="http://schemas.openxmlformats.org/spreadsheetml/2006/main">
  <c r="E18" i="3" l="1"/>
  <c r="H18" i="3" l="1"/>
  <c r="E13" i="2"/>
  <c r="E11" i="2"/>
  <c r="E10" i="2"/>
  <c r="D33" i="2"/>
  <c r="C27" i="2"/>
  <c r="C25" i="2"/>
  <c r="C24" i="2"/>
  <c r="C23" i="2"/>
  <c r="C22" i="2"/>
  <c r="C21" i="2"/>
  <c r="C20" i="2"/>
  <c r="D14" i="2"/>
  <c r="C14" i="2" s="1"/>
  <c r="C17" i="2"/>
  <c r="C16" i="2"/>
  <c r="C15" i="2"/>
  <c r="C12" i="2"/>
  <c r="C11" i="2"/>
  <c r="C10" i="2"/>
  <c r="C9" i="2" l="1"/>
  <c r="E33" i="2" l="1"/>
  <c r="F14" i="2" l="1"/>
  <c r="F9" i="2" l="1"/>
  <c r="D9" i="2"/>
  <c r="E18" i="2"/>
  <c r="E17" i="2"/>
  <c r="E14" i="2" s="1"/>
  <c r="C21" i="3"/>
  <c r="D8" i="3"/>
  <c r="E8" i="3"/>
  <c r="C17" i="1" l="1"/>
  <c r="E34" i="2"/>
  <c r="E30" i="2"/>
  <c r="D13" i="1" l="1"/>
  <c r="D12" i="1"/>
  <c r="D11" i="1"/>
  <c r="K19" i="3" l="1"/>
  <c r="K18" i="3"/>
  <c r="K10" i="3"/>
  <c r="C22" i="3" l="1"/>
  <c r="C19" i="3"/>
  <c r="C18" i="3"/>
  <c r="C17" i="3"/>
  <c r="C16" i="3"/>
  <c r="C15" i="3"/>
  <c r="C14" i="3"/>
  <c r="C13" i="3"/>
  <c r="C12" i="3"/>
  <c r="C11" i="3"/>
  <c r="C10" i="3"/>
  <c r="H10" i="2"/>
  <c r="G10" i="2"/>
  <c r="G11" i="2"/>
  <c r="G18" i="2"/>
  <c r="G20" i="2"/>
  <c r="G21" i="2"/>
  <c r="G23" i="2"/>
  <c r="G24" i="2"/>
  <c r="G25" i="2"/>
  <c r="E32" i="2"/>
  <c r="F32" i="2"/>
  <c r="D19" i="2"/>
  <c r="C9" i="1" s="1"/>
  <c r="E19" i="2"/>
  <c r="F19" i="2"/>
  <c r="C19" i="2"/>
  <c r="E9" i="2"/>
  <c r="C8" i="1"/>
  <c r="D32" i="2"/>
  <c r="C11" i="1" s="1"/>
  <c r="C10" i="1" s="1"/>
  <c r="C32" i="2"/>
  <c r="C8" i="3" l="1"/>
  <c r="D8" i="2"/>
  <c r="H19" i="2"/>
  <c r="G19" i="2"/>
  <c r="C8" i="2"/>
  <c r="H32" i="2"/>
  <c r="K13" i="3"/>
  <c r="K14" i="3"/>
  <c r="K15" i="3"/>
  <c r="K16" i="3"/>
  <c r="K17" i="3"/>
  <c r="K22" i="3"/>
  <c r="J10" i="3"/>
  <c r="J17" i="3"/>
  <c r="E17" i="1"/>
  <c r="E11" i="1"/>
  <c r="C16" i="1"/>
  <c r="F11" i="3"/>
  <c r="F12" i="3"/>
  <c r="F13" i="3"/>
  <c r="I13" i="3" s="1"/>
  <c r="F14" i="3"/>
  <c r="F15" i="3"/>
  <c r="F16" i="3"/>
  <c r="I16" i="3" s="1"/>
  <c r="F17" i="3"/>
  <c r="F18" i="3"/>
  <c r="F19" i="3"/>
  <c r="F20" i="3"/>
  <c r="F22" i="3"/>
  <c r="F10" i="3"/>
  <c r="I10" i="3" s="1"/>
  <c r="C20" i="3"/>
  <c r="I22" i="3"/>
  <c r="C15" i="1"/>
  <c r="G8" i="3"/>
  <c r="D15" i="1" s="1"/>
  <c r="H8" i="3"/>
  <c r="H11" i="2"/>
  <c r="H17" i="2"/>
  <c r="H18" i="2"/>
  <c r="H21" i="2"/>
  <c r="H23" i="2"/>
  <c r="H24" i="2"/>
  <c r="H33" i="2"/>
  <c r="D16" i="1" l="1"/>
  <c r="I19" i="3"/>
  <c r="I17" i="3"/>
  <c r="I15" i="3"/>
  <c r="I14" i="3"/>
  <c r="F8" i="3"/>
  <c r="K8" i="3"/>
  <c r="I18" i="3"/>
  <c r="J8" i="3"/>
  <c r="E15" i="1"/>
  <c r="D10" i="1"/>
  <c r="E16" i="1" l="1"/>
  <c r="D14" i="1"/>
  <c r="I8" i="3"/>
  <c r="C14" i="1"/>
  <c r="E10" i="1"/>
  <c r="E14" i="1" l="1"/>
  <c r="G9" i="2"/>
  <c r="E8" i="2"/>
  <c r="H9" i="2"/>
  <c r="D8" i="1"/>
  <c r="H25" i="2"/>
  <c r="H20" i="2"/>
  <c r="F8" i="2"/>
  <c r="H8" i="2" l="1"/>
  <c r="D9" i="1"/>
  <c r="C7" i="1"/>
  <c r="E8" i="1"/>
  <c r="D7" i="1" l="1"/>
  <c r="E9" i="1"/>
  <c r="E7" i="1" l="1"/>
</calcChain>
</file>

<file path=xl/sharedStrings.xml><?xml version="1.0" encoding="utf-8"?>
<sst xmlns="http://schemas.openxmlformats.org/spreadsheetml/2006/main" count="116" uniqueCount="88">
  <si>
    <t>Biểu số 113/CK TC-NSNN</t>
  </si>
  <si>
    <t>STT</t>
  </si>
  <si>
    <t>NỘI DUNG</t>
  </si>
  <si>
    <t xml:space="preserve">DỰ TOÁN NĂM </t>
  </si>
  <si>
    <t>SO SÁNH</t>
  </si>
  <si>
    <t>A</t>
  </si>
  <si>
    <t>B</t>
  </si>
  <si>
    <t>3=2/1</t>
  </si>
  <si>
    <t>I</t>
  </si>
  <si>
    <t xml:space="preserve">TỔNG SỐ THU </t>
  </si>
  <si>
    <t xml:space="preserve">Các khoản thu xã hưởng 100% </t>
  </si>
  <si>
    <t>Các khoản thu phân chia theo tỷ lệ (1)</t>
  </si>
  <si>
    <t>Thu bổ sung</t>
  </si>
  <si>
    <t>- Thu bổ sung cân đối</t>
  </si>
  <si>
    <t>- Thu bổ sung có mục tiêu</t>
  </si>
  <si>
    <t>Thu chuyển nguồn</t>
  </si>
  <si>
    <t>II</t>
  </si>
  <si>
    <t>TỔNG SỐ CHI</t>
  </si>
  <si>
    <t>Chi đầu tư phát triển</t>
  </si>
  <si>
    <t>Chi thường xuyên</t>
  </si>
  <si>
    <t xml:space="preserve">Dự phòng </t>
  </si>
  <si>
    <t>Biểu số 114/CK TC-NSNN</t>
  </si>
  <si>
    <t>SO SÁNH (%)</t>
  </si>
  <si>
    <t>THU NSNN</t>
  </si>
  <si>
    <t>THU NSX</t>
  </si>
  <si>
    <t>5=3/1</t>
  </si>
  <si>
    <t>6=4/2</t>
  </si>
  <si>
    <t>TỔNG THU</t>
  </si>
  <si>
    <t>Thu khác</t>
  </si>
  <si>
    <t>III</t>
  </si>
  <si>
    <t>IV</t>
  </si>
  <si>
    <t>V</t>
  </si>
  <si>
    <t>VI</t>
  </si>
  <si>
    <t>Biểu số 115/CK TC-NSNN</t>
  </si>
  <si>
    <t>TỔNG SỐ</t>
  </si>
  <si>
    <t>XDCB</t>
  </si>
  <si>
    <t>TX</t>
  </si>
  <si>
    <t>7=4/1</t>
  </si>
  <si>
    <t>8=5/2</t>
  </si>
  <si>
    <t>10=6/3</t>
  </si>
  <si>
    <t>TỔNG CHI</t>
  </si>
  <si>
    <t xml:space="preserve">Trong đó </t>
  </si>
  <si>
    <t>Chi giáo dục</t>
  </si>
  <si>
    <t>Chi ứng dụng, chuyển giao công nghệ</t>
  </si>
  <si>
    <t>Chi y tế</t>
  </si>
  <si>
    <t>Chi văn hóa, thông tin</t>
  </si>
  <si>
    <t>Chi phát thanh, truyền thanh</t>
  </si>
  <si>
    <t>Chi thể dục thể thao</t>
  </si>
  <si>
    <t>Chi bảo vệ môi trường</t>
  </si>
  <si>
    <t>Chi các hoạt động kinh tế</t>
  </si>
  <si>
    <t>Chi cho công tác xã hội</t>
  </si>
  <si>
    <t>Chi khác</t>
  </si>
  <si>
    <t>Ghi chú: (1) Bao gồm 4 khoản thuế, lệ phí luật NSNN quy định cho ngân sách xã hưởng và những
 khoản thu ngân sách địa phương được hưởng dùng để phân chia theo tỷ lệ phần trăm (%) cho xã</t>
  </si>
  <si>
    <t>Đơn vị: đồng</t>
  </si>
  <si>
    <t>Các khoản Thu 100%</t>
  </si>
  <si>
    <t>Phí, lệ phí</t>
  </si>
  <si>
    <t>Thu từ đất công ích và hoa lợi cộng sản khác</t>
  </si>
  <si>
    <t>Thu phạt, tịch thu khác theo quy định</t>
  </si>
  <si>
    <t>Đóng góp tự nguyện của tổ chức, cá nhân</t>
  </si>
  <si>
    <t>Thu chính sách mía</t>
  </si>
  <si>
    <t>Thu đóng góp XD CSHT</t>
  </si>
  <si>
    <t>Các khoản Thu phân chia theo tỷ lệ %</t>
  </si>
  <si>
    <t>Thuế nhà đất (Thuế SD đất PNN)</t>
  </si>
  <si>
    <t>Lệ phí môn bài từ cá nhân, hộ kinh doanh</t>
  </si>
  <si>
    <t>Phí BVMT đối với hoạt động KTKS</t>
  </si>
  <si>
    <t>Lệ phí trước bạ nhà đất</t>
  </si>
  <si>
    <t>Thuế VAT+TNDN</t>
  </si>
  <si>
    <t>Thu nhập cá nhân</t>
  </si>
  <si>
    <t>Thu cấp quyền sử dụng đất</t>
  </si>
  <si>
    <t>Tiền thuê mặt đất, mặt nước</t>
  </si>
  <si>
    <t>Thu viện trợ không hoàn lại trực tiếp chi xã (nếu có)</t>
  </si>
  <si>
    <t>Thu chuyển nguồn</t>
  </si>
  <si>
    <t>Thu kết dư ngân sách năm trước</t>
  </si>
  <si>
    <t>Thu Bổ sung từ ngân sách cấp trên</t>
  </si>
  <si>
    <t>Thu BSCĐ</t>
  </si>
  <si>
    <t>Thu BS có MT</t>
  </si>
  <si>
    <t>Chi hoạt động của cơ quan quản lý Nhà nước, Đảng, đoàn thể, QP, AN</t>
  </si>
  <si>
    <t>Tiết kiệm chi</t>
  </si>
  <si>
    <t>Dự phòng ngân sách</t>
  </si>
  <si>
    <t>Các khoản thu phân chia khác</t>
  </si>
  <si>
    <t>ƯỚC THỰC HIỆN 6 THÁNG</t>
  </si>
  <si>
    <t>UBND XÃ THÀNH VINH</t>
  </si>
  <si>
    <t>CÂN ĐỐI NGÂN SÁCH XÃ 6 THÁNG ĐẦU NĂM 2024</t>
  </si>
  <si>
    <t xml:space="preserve"> THỰC HIỆN THU NGÂN SÁCH XÃ 6 THÁNG ĐẦU NĂM 2024</t>
  </si>
  <si>
    <t xml:space="preserve"> THỰC HIỆN CHI NGÂN SÁCH XÃ 6 THÁNG ĐẦU NĂM 2024</t>
  </si>
  <si>
    <t>DỰ TOÁN NĂM 2024</t>
  </si>
  <si>
    <t>Thu từ hoạt động kinh tế và sự nghiệp</t>
  </si>
  <si>
    <t>Thu tiền cho thuê đặt trạm phát sóng</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</si>
</sst>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_(* \(#,##0\);_(* &quot;-&quot;_);_(@_)"/>
    <numFmt numFmtId="43" formatCode="_(* #,##0.00_);_(* \(#,##0.00\);_(* &quot;-&quot;??_);_(@_)"/>
    <numFmt numFmtId="164" formatCode="_-* #,##0.00_-;\-* #,##0.00_-;_-* &quot;-&quot;??_-;_-@_-"/>
    <numFmt numFmtId="165" formatCode="_-* #,##0_-;\-* #,##0_-;_-* &quot;-&quot;??_-;_-@_-"/>
    <numFmt numFmtId="166" formatCode="_(* #,##0_);_(* \(#,##0\);_(* &quot;-&quot;??_);_(@_)"/>
  </numFmts>
  <fonts count="19" x14ac:knownFonts="1">
    <font>
      <sz val="11"/>
      <color theme="1"/>
      <name val="Calibri"/>
      <family val="2"/>
      <scheme val="minor"/>
    </font>
    <font>
      <b/>
      <sz val="12"/>
      <color rgb="FF000000"/>
      <name val="Times New Roman"/>
      <family val="1"/>
    </font>
    <font>
      <sz val="12"/>
      <color theme="1"/>
      <name val="Times New Roman"/>
      <family val="1"/>
    </font>
    <font>
      <sz val="12"/>
      <color rgb="FF000000"/>
      <name val="Times New Roman"/>
      <family val="1"/>
    </font>
    <font>
      <i/>
      <sz val="12"/>
      <color rgb="FF000000"/>
      <name val="Times New Roman"/>
      <family val="1"/>
    </font>
    <font>
      <b/>
      <sz val="12"/>
      <name val="Times New Roman"/>
      <family val="1"/>
    </font>
    <font>
      <sz val="12"/>
      <name val="Times New Roman"/>
      <family val="1"/>
    </font>
    <font>
      <i/>
      <sz val="12"/>
      <name val="Times New Roman"/>
      <family val="1"/>
    </font>
    <font>
      <sz val="11"/>
      <color theme="1"/>
      <name val="Calibri"/>
      <family val="2"/>
      <scheme val="minor"/>
    </font>
    <font>
      <b/>
      <sz val="12"/>
      <color theme="1"/>
      <name val="Times New Roman"/>
      <family val="1"/>
    </font>
    <font>
      <b/>
      <sz val="15"/>
      <name val="Times New Roman"/>
      <family val="1"/>
    </font>
    <font>
      <b/>
      <sz val="13"/>
      <name val="Times New Roman"/>
      <family val="1"/>
    </font>
    <font>
      <sz val="15"/>
      <name val="Times New Roman"/>
      <family val="1"/>
    </font>
    <font>
      <sz val="13"/>
      <name val="Times New Roman"/>
      <family val="1"/>
    </font>
    <font>
      <i/>
      <sz val="15"/>
      <name val="Times New Roman"/>
      <family val="1"/>
    </font>
    <font>
      <i/>
      <sz val="13"/>
      <name val="Times New Roman"/>
      <family val="1"/>
    </font>
    <font>
      <b/>
      <sz val="10"/>
      <name val="Times New Roman"/>
      <family val="1"/>
    </font>
    <font>
      <sz val="10"/>
      <name val="Times New Roman"/>
      <family val="1"/>
    </font>
    <font>
      <sz val="11"/>
      <name val="Times New Roman"/>
      <family val="1"/>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s>
  <cellStyleXfs count="3">
    <xf numFmtId="0" fontId="0" fillId="0" borderId="0"/>
    <xf numFmtId="164" fontId="8" fillId="0" borderId="0" applyFont="0" applyFill="0" applyBorder="0" applyAlignment="0" applyProtection="0"/>
    <xf numFmtId="41" fontId="8" fillId="0" borderId="0" applyFont="0" applyFill="0" applyBorder="0" applyAlignment="0" applyProtection="0"/>
  </cellStyleXfs>
  <cellXfs count="85">
    <xf numFmtId="0" fontId="0" fillId="0" borderId="0" xfId="0"/>
    <xf numFmtId="0" fontId="2" fillId="0" borderId="0" xfId="0" applyFont="1"/>
    <xf numFmtId="0" fontId="3" fillId="0" borderId="0" xfId="0" applyFont="1" applyAlignment="1">
      <alignment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vertical="center" wrapText="1"/>
    </xf>
    <xf numFmtId="0" fontId="7" fillId="0" borderId="1" xfId="0" applyFont="1" applyBorder="1" applyAlignment="1">
      <alignment vertical="center" wrapText="1"/>
    </xf>
    <xf numFmtId="0" fontId="4" fillId="0" borderId="0" xfId="0" applyFont="1" applyAlignment="1">
      <alignment vertical="center"/>
    </xf>
    <xf numFmtId="0" fontId="1" fillId="0" borderId="0" xfId="0" applyFont="1" applyAlignment="1">
      <alignment vertical="center"/>
    </xf>
    <xf numFmtId="0" fontId="1" fillId="0" borderId="0" xfId="0" applyFont="1"/>
    <xf numFmtId="0" fontId="4" fillId="0" borderId="0" xfId="0" applyFont="1" applyAlignment="1">
      <alignment horizontal="right" vertical="center"/>
    </xf>
    <xf numFmtId="0" fontId="2" fillId="0" borderId="0" xfId="0" applyFont="1" applyAlignment="1">
      <alignment vertical="center" wrapText="1"/>
    </xf>
    <xf numFmtId="0" fontId="6" fillId="0" borderId="3" xfId="0" applyFont="1" applyBorder="1" applyAlignment="1">
      <alignment vertical="center" wrapText="1"/>
    </xf>
    <xf numFmtId="0" fontId="5" fillId="0" borderId="1" xfId="0" applyFont="1" applyBorder="1" applyAlignment="1">
      <alignment horizontal="center" vertical="center" wrapText="1"/>
    </xf>
    <xf numFmtId="165" fontId="6" fillId="0" borderId="1" xfId="1" applyNumberFormat="1" applyFont="1" applyBorder="1" applyAlignment="1">
      <alignment horizontal="center" vertical="center" wrapText="1"/>
    </xf>
    <xf numFmtId="165" fontId="5" fillId="0" borderId="1" xfId="1" applyNumberFormat="1" applyFont="1" applyBorder="1" applyAlignment="1">
      <alignment horizontal="center" vertical="center" wrapText="1"/>
    </xf>
    <xf numFmtId="0" fontId="9" fillId="0" borderId="0" xfId="0" applyFont="1"/>
    <xf numFmtId="164" fontId="5" fillId="0" borderId="1" xfId="1" applyFont="1" applyBorder="1" applyAlignment="1">
      <alignment horizontal="center" vertical="center" wrapText="1"/>
    </xf>
    <xf numFmtId="164" fontId="6" fillId="0" borderId="1" xfId="1" applyFont="1" applyBorder="1" applyAlignment="1">
      <alignment horizontal="center" vertical="center" wrapText="1"/>
    </xf>
    <xf numFmtId="164" fontId="5" fillId="0" borderId="1" xfId="1" applyFont="1" applyBorder="1" applyAlignment="1">
      <alignment vertical="center" wrapText="1"/>
    </xf>
    <xf numFmtId="164" fontId="6" fillId="0" borderId="1" xfId="1" applyFont="1" applyBorder="1" applyAlignment="1">
      <alignment vertical="center" wrapText="1"/>
    </xf>
    <xf numFmtId="165" fontId="2" fillId="0" borderId="0" xfId="1" applyNumberFormat="1" applyFont="1"/>
    <xf numFmtId="165" fontId="5" fillId="0" borderId="1" xfId="1" applyNumberFormat="1" applyFont="1" applyBorder="1" applyAlignment="1">
      <alignment vertical="center" wrapText="1"/>
    </xf>
    <xf numFmtId="165" fontId="6" fillId="0" borderId="1" xfId="1" applyNumberFormat="1" applyFont="1" applyBorder="1" applyAlignment="1">
      <alignment vertical="center" wrapText="1"/>
    </xf>
    <xf numFmtId="0" fontId="5" fillId="0" borderId="1" xfId="0" applyFont="1" applyBorder="1" applyAlignment="1">
      <alignment horizontal="center" vertical="center" wrapText="1"/>
    </xf>
    <xf numFmtId="166" fontId="6" fillId="0" borderId="1" xfId="1" applyNumberFormat="1" applyFont="1" applyBorder="1"/>
    <xf numFmtId="0" fontId="10" fillId="0" borderId="1" xfId="0" applyFont="1" applyBorder="1" applyAlignment="1">
      <alignment horizontal="center" vertical="center" wrapText="1"/>
    </xf>
    <xf numFmtId="0" fontId="11" fillId="0" borderId="1" xfId="0" applyFont="1" applyBorder="1" applyAlignment="1">
      <alignment horizontal="left" vertical="center" wrapText="1"/>
    </xf>
    <xf numFmtId="166" fontId="11" fillId="0" borderId="1" xfId="1" applyNumberFormat="1" applyFont="1" applyBorder="1" applyAlignment="1">
      <alignment horizontal="center" vertical="center" wrapText="1"/>
    </xf>
    <xf numFmtId="0" fontId="12" fillId="0" borderId="1" xfId="0" applyFont="1" applyBorder="1" applyAlignment="1">
      <alignment horizontal="center" vertical="center" wrapText="1"/>
    </xf>
    <xf numFmtId="0" fontId="13" fillId="0" borderId="1" xfId="0" applyFont="1" applyBorder="1" applyAlignment="1">
      <alignment horizontal="left" vertical="center" wrapText="1"/>
    </xf>
    <xf numFmtId="166" fontId="13" fillId="2" borderId="1" xfId="1" applyNumberFormat="1" applyFont="1" applyFill="1" applyBorder="1" applyAlignment="1">
      <alignment horizontal="left" vertical="center" wrapText="1"/>
    </xf>
    <xf numFmtId="166" fontId="13" fillId="0" borderId="1" xfId="1" applyNumberFormat="1" applyFont="1" applyBorder="1" applyAlignment="1">
      <alignment horizontal="center" vertical="center" wrapText="1"/>
    </xf>
    <xf numFmtId="166" fontId="13" fillId="0" borderId="1" xfId="1" applyNumberFormat="1" applyFont="1" applyBorder="1" applyAlignment="1">
      <alignment horizontal="left" vertical="center" wrapText="1"/>
    </xf>
    <xf numFmtId="0" fontId="14" fillId="0" borderId="1" xfId="0" applyFont="1" applyBorder="1" applyAlignment="1">
      <alignment horizontal="center" vertical="center" wrapText="1"/>
    </xf>
    <xf numFmtId="49" fontId="7" fillId="0" borderId="1" xfId="0" applyNumberFormat="1" applyFont="1" applyBorder="1"/>
    <xf numFmtId="166" fontId="15" fillId="0" borderId="1" xfId="1" applyNumberFormat="1" applyFont="1" applyBorder="1" applyAlignment="1">
      <alignment horizontal="left" vertical="center" wrapText="1"/>
    </xf>
    <xf numFmtId="166" fontId="11" fillId="0" borderId="1" xfId="1" applyNumberFormat="1" applyFont="1" applyBorder="1" applyAlignment="1">
      <alignment horizontal="left" vertical="center" wrapText="1"/>
    </xf>
    <xf numFmtId="41" fontId="13" fillId="0" borderId="1" xfId="2" applyFont="1" applyBorder="1" applyAlignment="1">
      <alignment horizontal="center" vertical="center" wrapText="1"/>
    </xf>
    <xf numFmtId="165" fontId="6" fillId="0" borderId="1" xfId="0" applyNumberFormat="1" applyFont="1" applyBorder="1" applyAlignment="1">
      <alignment horizontal="center" vertical="center" wrapText="1"/>
    </xf>
    <xf numFmtId="0" fontId="5" fillId="0" borderId="1" xfId="0" applyNumberFormat="1" applyFont="1" applyBorder="1" applyAlignment="1">
      <alignment horizontal="center" vertical="center" wrapText="1"/>
    </xf>
    <xf numFmtId="164" fontId="2" fillId="0" borderId="0" xfId="1" applyFont="1"/>
    <xf numFmtId="164" fontId="9" fillId="0" borderId="0" xfId="1" applyFont="1" applyAlignment="1">
      <alignment horizontal="center" vertical="center"/>
    </xf>
    <xf numFmtId="164" fontId="9" fillId="0" borderId="0" xfId="1" applyFont="1"/>
    <xf numFmtId="165" fontId="9" fillId="0" borderId="0" xfId="1" applyNumberFormat="1" applyFont="1" applyAlignment="1">
      <alignment horizontal="center" vertical="center"/>
    </xf>
    <xf numFmtId="165" fontId="9" fillId="0" borderId="0" xfId="1" applyNumberFormat="1" applyFont="1"/>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165" fontId="5" fillId="0" borderId="1" xfId="0" applyNumberFormat="1" applyFont="1" applyBorder="1" applyAlignment="1">
      <alignment horizontal="center" vertical="center" wrapText="1"/>
    </xf>
    <xf numFmtId="165" fontId="16" fillId="0" borderId="1" xfId="1" applyNumberFormat="1" applyFont="1" applyBorder="1" applyAlignment="1">
      <alignment horizontal="center" vertical="center" wrapText="1"/>
    </xf>
    <xf numFmtId="164" fontId="16" fillId="0" borderId="4" xfId="1" applyFont="1" applyBorder="1" applyAlignment="1">
      <alignment horizontal="center" vertical="center" wrapText="1"/>
    </xf>
    <xf numFmtId="164" fontId="16" fillId="0" borderId="1" xfId="1" applyFont="1" applyBorder="1" applyAlignment="1">
      <alignment horizontal="center" vertical="center" wrapText="1"/>
    </xf>
    <xf numFmtId="165" fontId="17" fillId="0" borderId="1" xfId="1" applyNumberFormat="1" applyFont="1" applyBorder="1" applyAlignment="1">
      <alignment horizontal="center" vertical="center" wrapText="1"/>
    </xf>
    <xf numFmtId="164" fontId="17" fillId="0" borderId="4" xfId="1" applyFont="1" applyBorder="1" applyAlignment="1">
      <alignment horizontal="center" vertical="center" wrapText="1"/>
    </xf>
    <xf numFmtId="164" fontId="17" fillId="0" borderId="1" xfId="1" applyFont="1" applyBorder="1" applyAlignment="1">
      <alignment horizontal="center" vertical="center" wrapText="1"/>
    </xf>
    <xf numFmtId="41" fontId="17" fillId="0" borderId="1" xfId="0" applyNumberFormat="1" applyFont="1" applyBorder="1" applyAlignment="1">
      <alignment horizontal="left" vertical="center" wrapText="1"/>
    </xf>
    <xf numFmtId="164" fontId="2" fillId="0" borderId="0" xfId="0" applyNumberFormat="1" applyFont="1"/>
    <xf numFmtId="43" fontId="2" fillId="0" borderId="0" xfId="0" applyNumberFormat="1" applyFont="1"/>
    <xf numFmtId="0" fontId="1" fillId="0" borderId="0" xfId="0" applyFont="1" applyAlignment="1">
      <alignment horizontal="center" vertical="center" wrapText="1"/>
    </xf>
    <xf numFmtId="0" fontId="1" fillId="0" borderId="0" xfId="0" applyFont="1" applyAlignment="1">
      <alignment horizontal="left" vertical="center" wrapText="1"/>
    </xf>
    <xf numFmtId="0" fontId="1" fillId="0" borderId="0" xfId="0" applyFont="1" applyAlignment="1">
      <alignment horizontal="center" vertical="center"/>
    </xf>
    <xf numFmtId="0" fontId="4" fillId="0" borderId="0" xfId="0" applyFont="1" applyBorder="1" applyAlignment="1">
      <alignment horizontal="right" vertical="center"/>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4" fillId="0" borderId="2" xfId="0" applyFont="1" applyBorder="1" applyAlignment="1">
      <alignment horizontal="right" vertical="center"/>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4" xfId="0" applyFont="1" applyBorder="1" applyAlignment="1">
      <alignment horizontal="center" vertical="center" wrapText="1"/>
    </xf>
    <xf numFmtId="166" fontId="7" fillId="2" borderId="1" xfId="1" applyNumberFormat="1" applyFont="1" applyFill="1" applyBorder="1" applyAlignment="1">
      <alignment horizontal="center" vertical="center" wrapText="1"/>
    </xf>
    <xf numFmtId="166" fontId="6" fillId="0" borderId="1" xfId="1" applyNumberFormat="1" applyFont="1" applyBorder="1" applyAlignment="1">
      <alignment horizontal="left" vertical="center" wrapText="1"/>
    </xf>
    <xf numFmtId="166" fontId="6" fillId="2" borderId="1" xfId="1" applyNumberFormat="1" applyFont="1" applyFill="1" applyBorder="1" applyAlignment="1">
      <alignment horizontal="center" vertical="center" wrapText="1"/>
    </xf>
    <xf numFmtId="166" fontId="6" fillId="2" borderId="1" xfId="1" applyNumberFormat="1" applyFont="1" applyFill="1" applyBorder="1" applyAlignment="1">
      <alignment horizontal="left" vertical="center" wrapText="1"/>
    </xf>
    <xf numFmtId="166" fontId="6" fillId="0" borderId="1" xfId="1" applyNumberFormat="1" applyFont="1" applyBorder="1" applyAlignment="1">
      <alignment horizontal="center" wrapText="1"/>
    </xf>
    <xf numFmtId="166" fontId="6" fillId="0" borderId="1" xfId="1" applyNumberFormat="1" applyFont="1" applyBorder="1" applyAlignment="1">
      <alignment horizontal="center" vertical="center" wrapText="1"/>
    </xf>
    <xf numFmtId="166" fontId="18" fillId="0" borderId="1" xfId="1" applyNumberFormat="1" applyFont="1" applyBorder="1" applyAlignment="1">
      <alignment horizontal="left" vertical="center" wrapText="1"/>
    </xf>
    <xf numFmtId="41" fontId="18" fillId="0" borderId="1" xfId="2" applyFont="1" applyFill="1" applyBorder="1" applyAlignment="1">
      <alignment horizontal="center" vertical="center" wrapText="1"/>
    </xf>
    <xf numFmtId="0" fontId="18" fillId="0" borderId="1" xfId="0" applyFont="1" applyBorder="1" applyAlignment="1">
      <alignment horizontal="left" vertical="center" wrapText="1"/>
    </xf>
    <xf numFmtId="165" fontId="18" fillId="0" borderId="1" xfId="1" applyNumberFormat="1" applyFont="1" applyBorder="1" applyAlignment="1">
      <alignment horizontal="center" vertical="center" wrapText="1"/>
    </xf>
    <xf numFmtId="41" fontId="18" fillId="0" borderId="4" xfId="2" applyFont="1" applyFill="1" applyBorder="1" applyAlignment="1">
      <alignment horizontal="center" vertical="center" wrapText="1"/>
    </xf>
    <xf numFmtId="41" fontId="18" fillId="0" borderId="7" xfId="2" applyFont="1" applyFill="1" applyBorder="1" applyAlignment="1">
      <alignment horizontal="center" vertical="center" wrapText="1"/>
    </xf>
    <xf numFmtId="166" fontId="18" fillId="0" borderId="8" xfId="1" applyNumberFormat="1" applyFont="1" applyBorder="1" applyAlignment="1">
      <alignment horizontal="center" vertical="center" wrapText="1"/>
    </xf>
    <xf numFmtId="0" fontId="2" fillId="2" borderId="0" xfId="0" applyFont="1" applyFill="1"/>
    <xf numFmtId="165" fontId="9" fillId="2" borderId="0" xfId="1" applyNumberFormat="1" applyFont="1" applyFill="1"/>
    <xf numFmtId="164" fontId="9" fillId="2" borderId="0" xfId="1" applyFont="1" applyFill="1"/>
  </cellXfs>
  <cellStyles count="3">
    <cellStyle name="Comma" xfId="1" builtinId="3"/>
    <cellStyle name="Comma [0]" xfId="2" builtinId="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400050</xdr:colOff>
      <xdr:row>0</xdr:row>
      <xdr:rowOff>266700</xdr:rowOff>
    </xdr:from>
    <xdr:to>
      <xdr:col>1</xdr:col>
      <xdr:colOff>647700</xdr:colOff>
      <xdr:row>0</xdr:row>
      <xdr:rowOff>266700</xdr:rowOff>
    </xdr:to>
    <xdr:cxnSp macro="">
      <xdr:nvCxnSpPr>
        <xdr:cNvPr id="3" name="Straight Connector 2"/>
        <xdr:cNvCxnSpPr/>
      </xdr:nvCxnSpPr>
      <xdr:spPr>
        <a:xfrm>
          <a:off x="400050" y="266700"/>
          <a:ext cx="8572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276225</xdr:colOff>
      <xdr:row>0</xdr:row>
      <xdr:rowOff>361950</xdr:rowOff>
    </xdr:from>
    <xdr:to>
      <xdr:col>1</xdr:col>
      <xdr:colOff>1066800</xdr:colOff>
      <xdr:row>0</xdr:row>
      <xdr:rowOff>361950</xdr:rowOff>
    </xdr:to>
    <xdr:cxnSp macro="">
      <xdr:nvCxnSpPr>
        <xdr:cNvPr id="3" name="Straight Connector 2"/>
        <xdr:cNvCxnSpPr/>
      </xdr:nvCxnSpPr>
      <xdr:spPr>
        <a:xfrm>
          <a:off x="276225" y="361950"/>
          <a:ext cx="1114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123825</xdr:colOff>
      <xdr:row>0</xdr:row>
      <xdr:rowOff>352425</xdr:rowOff>
    </xdr:from>
    <xdr:to>
      <xdr:col>1</xdr:col>
      <xdr:colOff>1323975</xdr:colOff>
      <xdr:row>0</xdr:row>
      <xdr:rowOff>352425</xdr:rowOff>
    </xdr:to>
    <xdr:cxnSp macro="">
      <xdr:nvCxnSpPr>
        <xdr:cNvPr id="3" name="Straight Connector 2"/>
        <xdr:cNvCxnSpPr/>
      </xdr:nvCxnSpPr>
      <xdr:spPr>
        <a:xfrm>
          <a:off x="123825" y="352425"/>
          <a:ext cx="14763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topLeftCell="A4" workbookViewId="0">
      <selection activeCell="G4" sqref="G1:K1048576"/>
    </sheetView>
  </sheetViews>
  <sheetFormatPr defaultRowHeight="15.75" x14ac:dyDescent="0.25"/>
  <cols>
    <col min="1" max="1" width="9.140625" style="1"/>
    <col min="2" max="2" width="33.140625" style="1" customWidth="1"/>
    <col min="3" max="4" width="18.28515625" style="21" customWidth="1"/>
    <col min="5" max="5" width="14" style="1" customWidth="1"/>
    <col min="6" max="6" width="9.140625" style="1"/>
    <col min="7" max="7" width="20.28515625" style="1" customWidth="1"/>
    <col min="8" max="8" width="12.140625" style="1" customWidth="1"/>
    <col min="9" max="9" width="12.5703125" style="1" customWidth="1"/>
    <col min="10" max="16384" width="9.140625" style="1"/>
  </cols>
  <sheetData>
    <row r="1" spans="1:9" ht="25.5" customHeight="1" x14ac:dyDescent="0.25">
      <c r="A1" s="59" t="s">
        <v>81</v>
      </c>
      <c r="B1" s="59"/>
      <c r="D1" s="58" t="s">
        <v>0</v>
      </c>
      <c r="E1" s="58"/>
    </row>
    <row r="2" spans="1:9" x14ac:dyDescent="0.25">
      <c r="A2" s="2"/>
    </row>
    <row r="3" spans="1:9" x14ac:dyDescent="0.25">
      <c r="A3" s="60" t="s">
        <v>82</v>
      </c>
      <c r="B3" s="60"/>
      <c r="C3" s="60"/>
      <c r="D3" s="60"/>
      <c r="E3" s="60"/>
    </row>
    <row r="4" spans="1:9" x14ac:dyDescent="0.25">
      <c r="A4" s="61" t="s">
        <v>53</v>
      </c>
      <c r="B4" s="61"/>
      <c r="C4" s="61"/>
      <c r="D4" s="61"/>
      <c r="E4" s="61"/>
    </row>
    <row r="5" spans="1:9" ht="52.5" customHeight="1" x14ac:dyDescent="0.25">
      <c r="A5" s="24" t="s">
        <v>1</v>
      </c>
      <c r="B5" s="24" t="s">
        <v>2</v>
      </c>
      <c r="C5" s="15" t="s">
        <v>3</v>
      </c>
      <c r="D5" s="15" t="s">
        <v>80</v>
      </c>
      <c r="E5" s="24" t="s">
        <v>4</v>
      </c>
    </row>
    <row r="6" spans="1:9" x14ac:dyDescent="0.25">
      <c r="A6" s="4" t="s">
        <v>5</v>
      </c>
      <c r="B6" s="4" t="s">
        <v>6</v>
      </c>
      <c r="C6" s="14">
        <v>1</v>
      </c>
      <c r="D6" s="14">
        <v>2</v>
      </c>
      <c r="E6" s="4" t="s">
        <v>7</v>
      </c>
    </row>
    <row r="7" spans="1:9" ht="20.25" customHeight="1" x14ac:dyDescent="0.25">
      <c r="A7" s="24" t="s">
        <v>8</v>
      </c>
      <c r="B7" s="24" t="s">
        <v>9</v>
      </c>
      <c r="C7" s="22">
        <f>C8+C9+C10+C13</f>
        <v>10636542000</v>
      </c>
      <c r="D7" s="22">
        <f>D8+D9+D10+D13</f>
        <v>9060098740</v>
      </c>
      <c r="E7" s="19">
        <f>D7/C7*100</f>
        <v>85.178987118181823</v>
      </c>
      <c r="G7" s="21"/>
      <c r="H7" s="41"/>
    </row>
    <row r="8" spans="1:9" ht="20.25" customHeight="1" x14ac:dyDescent="0.25">
      <c r="A8" s="4">
        <v>1</v>
      </c>
      <c r="B8" s="5" t="s">
        <v>10</v>
      </c>
      <c r="C8" s="23">
        <f>'114'!D9</f>
        <v>277995000</v>
      </c>
      <c r="D8" s="23">
        <f>'114'!F9</f>
        <v>81999300</v>
      </c>
      <c r="E8" s="20">
        <f t="shared" ref="E8:E17" si="0">D8/C8*100</f>
        <v>29.496681594992712</v>
      </c>
      <c r="G8" s="21"/>
      <c r="H8" s="41"/>
      <c r="I8" s="56"/>
    </row>
    <row r="9" spans="1:9" ht="31.5" x14ac:dyDescent="0.25">
      <c r="A9" s="4">
        <v>2</v>
      </c>
      <c r="B9" s="5" t="s">
        <v>11</v>
      </c>
      <c r="C9" s="23">
        <f>'114'!D19</f>
        <v>5537040000</v>
      </c>
      <c r="D9" s="23">
        <f>'114'!F19</f>
        <v>120880084</v>
      </c>
      <c r="E9" s="20">
        <f t="shared" si="0"/>
        <v>2.1831174056896825</v>
      </c>
      <c r="G9" s="21"/>
      <c r="H9" s="41"/>
      <c r="I9" s="56"/>
    </row>
    <row r="10" spans="1:9" ht="19.5" customHeight="1" x14ac:dyDescent="0.25">
      <c r="A10" s="4">
        <v>3</v>
      </c>
      <c r="B10" s="5" t="s">
        <v>12</v>
      </c>
      <c r="C10" s="23">
        <f>C11</f>
        <v>4821507000</v>
      </c>
      <c r="D10" s="23">
        <f>D11+D12</f>
        <v>6181000000</v>
      </c>
      <c r="E10" s="20">
        <f t="shared" si="0"/>
        <v>128.19643318987198</v>
      </c>
    </row>
    <row r="11" spans="1:9" ht="19.5" customHeight="1" x14ac:dyDescent="0.25">
      <c r="A11" s="24"/>
      <c r="B11" s="6" t="s">
        <v>13</v>
      </c>
      <c r="C11" s="23">
        <f>'114'!D32</f>
        <v>4821507000</v>
      </c>
      <c r="D11" s="23">
        <f>'114'!F33</f>
        <v>2400000000</v>
      </c>
      <c r="E11" s="20">
        <f t="shared" si="0"/>
        <v>49.776968072430464</v>
      </c>
    </row>
    <row r="12" spans="1:9" ht="19.5" customHeight="1" x14ac:dyDescent="0.25">
      <c r="A12" s="24"/>
      <c r="B12" s="6" t="s">
        <v>14</v>
      </c>
      <c r="C12" s="23"/>
      <c r="D12" s="23">
        <f>'114'!F34</f>
        <v>3781000000</v>
      </c>
      <c r="E12" s="19"/>
    </row>
    <row r="13" spans="1:9" ht="19.5" customHeight="1" x14ac:dyDescent="0.25">
      <c r="A13" s="4">
        <v>4</v>
      </c>
      <c r="B13" s="5" t="s">
        <v>15</v>
      </c>
      <c r="C13" s="23"/>
      <c r="D13" s="23">
        <f>'114'!F30</f>
        <v>2676219356</v>
      </c>
      <c r="E13" s="19"/>
    </row>
    <row r="14" spans="1:9" ht="19.5" customHeight="1" x14ac:dyDescent="0.25">
      <c r="A14" s="24" t="s">
        <v>16</v>
      </c>
      <c r="B14" s="24" t="s">
        <v>17</v>
      </c>
      <c r="C14" s="22">
        <f>C15+C16+C17</f>
        <v>10636542000</v>
      </c>
      <c r="D14" s="22">
        <f>D15+D16+D17</f>
        <v>7213210922</v>
      </c>
      <c r="E14" s="19">
        <f t="shared" si="0"/>
        <v>67.815375730195015</v>
      </c>
      <c r="G14" s="21"/>
      <c r="H14" s="41"/>
      <c r="I14" s="57"/>
    </row>
    <row r="15" spans="1:9" ht="19.5" customHeight="1" x14ac:dyDescent="0.25">
      <c r="A15" s="4">
        <v>1</v>
      </c>
      <c r="B15" s="5" t="s">
        <v>18</v>
      </c>
      <c r="C15" s="25">
        <f>'115'!D8</f>
        <v>5433744000</v>
      </c>
      <c r="D15" s="23">
        <f>'115'!G8</f>
        <v>5112124000</v>
      </c>
      <c r="E15" s="20">
        <f t="shared" si="0"/>
        <v>94.081060867055939</v>
      </c>
      <c r="G15" s="21"/>
      <c r="H15" s="41"/>
      <c r="I15" s="57"/>
    </row>
    <row r="16" spans="1:9" ht="19.5" customHeight="1" x14ac:dyDescent="0.25">
      <c r="A16" s="4">
        <v>2</v>
      </c>
      <c r="B16" s="5" t="s">
        <v>19</v>
      </c>
      <c r="C16" s="25">
        <f>'115'!E8-'115'!E22</f>
        <v>4993306000</v>
      </c>
      <c r="D16" s="23">
        <f>'115'!H8</f>
        <v>2101086922</v>
      </c>
      <c r="E16" s="20">
        <f t="shared" si="0"/>
        <v>42.078072563548083</v>
      </c>
      <c r="G16" s="21"/>
      <c r="H16" s="41"/>
      <c r="I16" s="57"/>
    </row>
    <row r="17" spans="1:5" ht="19.5" customHeight="1" x14ac:dyDescent="0.25">
      <c r="A17" s="4">
        <v>3</v>
      </c>
      <c r="B17" s="5" t="s">
        <v>20</v>
      </c>
      <c r="C17" s="25">
        <f>'115'!E22</f>
        <v>209492000</v>
      </c>
      <c r="D17" s="23"/>
      <c r="E17" s="19">
        <f t="shared" si="0"/>
        <v>0</v>
      </c>
    </row>
    <row r="18" spans="1:5" ht="45" customHeight="1" x14ac:dyDescent="0.25">
      <c r="A18" s="62" t="s">
        <v>52</v>
      </c>
      <c r="B18" s="63"/>
      <c r="C18" s="63"/>
      <c r="D18" s="63"/>
      <c r="E18" s="63"/>
    </row>
    <row r="19" spans="1:5" x14ac:dyDescent="0.25">
      <c r="A19" s="8"/>
    </row>
    <row r="20" spans="1:5" x14ac:dyDescent="0.25">
      <c r="A20" s="9"/>
    </row>
    <row r="21" spans="1:5" x14ac:dyDescent="0.25">
      <c r="A21" s="2"/>
    </row>
    <row r="22" spans="1:5" x14ac:dyDescent="0.25">
      <c r="A22" s="7"/>
    </row>
    <row r="23" spans="1:5" x14ac:dyDescent="0.25">
      <c r="A23" s="2"/>
    </row>
    <row r="24" spans="1:5" x14ac:dyDescent="0.25">
      <c r="A24" s="7"/>
    </row>
    <row r="47" spans="1:1" x14ac:dyDescent="0.25">
      <c r="A47" s="2"/>
    </row>
  </sheetData>
  <mergeCells count="5">
    <mergeCell ref="D1:E1"/>
    <mergeCell ref="A1:B1"/>
    <mergeCell ref="A3:E3"/>
    <mergeCell ref="A4:E4"/>
    <mergeCell ref="A18:E18"/>
  </mergeCells>
  <pageMargins left="0.7" right="0.2"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workbookViewId="0">
      <selection activeCell="I1" sqref="I1:L1048576"/>
    </sheetView>
  </sheetViews>
  <sheetFormatPr defaultRowHeight="15.75" x14ac:dyDescent="0.25"/>
  <cols>
    <col min="1" max="1" width="4.85546875" style="1" customWidth="1"/>
    <col min="2" max="2" width="47.28515625" style="1" customWidth="1"/>
    <col min="3" max="3" width="18.140625" style="1" customWidth="1"/>
    <col min="4" max="4" width="17.5703125" style="1" customWidth="1"/>
    <col min="5" max="5" width="17.42578125" style="1" customWidth="1"/>
    <col min="6" max="6" width="15.28515625" style="1" customWidth="1"/>
    <col min="7" max="7" width="10" style="1" customWidth="1"/>
    <col min="8" max="8" width="9.5703125" style="1" customWidth="1"/>
    <col min="9" max="9" width="9.140625" style="1"/>
    <col min="10" max="10" width="17.85546875" style="21" customWidth="1"/>
    <col min="11" max="11" width="9.140625" style="41"/>
    <col min="12" max="16384" width="9.140625" style="1"/>
  </cols>
  <sheetData>
    <row r="1" spans="1:11" ht="38.25" customHeight="1" x14ac:dyDescent="0.25">
      <c r="A1" s="59" t="s">
        <v>81</v>
      </c>
      <c r="B1" s="59"/>
      <c r="C1" s="59"/>
      <c r="F1" s="58" t="s">
        <v>21</v>
      </c>
      <c r="G1" s="58"/>
      <c r="H1" s="58"/>
    </row>
    <row r="2" spans="1:11" x14ac:dyDescent="0.25">
      <c r="A2" s="10"/>
    </row>
    <row r="3" spans="1:11" x14ac:dyDescent="0.25">
      <c r="A3" s="60" t="s">
        <v>83</v>
      </c>
      <c r="B3" s="60"/>
      <c r="C3" s="60"/>
      <c r="D3" s="60"/>
      <c r="E3" s="60"/>
      <c r="F3" s="60"/>
      <c r="G3" s="60"/>
      <c r="H3" s="60"/>
    </row>
    <row r="4" spans="1:11" x14ac:dyDescent="0.25">
      <c r="A4" s="64" t="s">
        <v>53</v>
      </c>
      <c r="B4" s="64"/>
      <c r="C4" s="64"/>
      <c r="D4" s="64"/>
      <c r="E4" s="64"/>
      <c r="F4" s="64"/>
      <c r="G4" s="64"/>
      <c r="H4" s="64"/>
    </row>
    <row r="5" spans="1:11" ht="38.25" customHeight="1" x14ac:dyDescent="0.25">
      <c r="A5" s="65" t="s">
        <v>1</v>
      </c>
      <c r="B5" s="65" t="s">
        <v>2</v>
      </c>
      <c r="C5" s="65" t="s">
        <v>85</v>
      </c>
      <c r="D5" s="65"/>
      <c r="E5" s="65" t="s">
        <v>80</v>
      </c>
      <c r="F5" s="65"/>
      <c r="G5" s="65" t="s">
        <v>22</v>
      </c>
      <c r="H5" s="65"/>
    </row>
    <row r="6" spans="1:11" ht="31.5" x14ac:dyDescent="0.25">
      <c r="A6" s="65"/>
      <c r="B6" s="65"/>
      <c r="C6" s="3" t="s">
        <v>23</v>
      </c>
      <c r="D6" s="3" t="s">
        <v>24</v>
      </c>
      <c r="E6" s="3" t="s">
        <v>23</v>
      </c>
      <c r="F6" s="3" t="s">
        <v>24</v>
      </c>
      <c r="G6" s="3" t="s">
        <v>23</v>
      </c>
      <c r="H6" s="3" t="s">
        <v>24</v>
      </c>
      <c r="J6" s="44"/>
      <c r="K6" s="42"/>
    </row>
    <row r="7" spans="1:11" x14ac:dyDescent="0.25">
      <c r="A7" s="4" t="s">
        <v>5</v>
      </c>
      <c r="B7" s="4" t="s">
        <v>6</v>
      </c>
      <c r="C7" s="4">
        <v>1</v>
      </c>
      <c r="D7" s="4">
        <v>2</v>
      </c>
      <c r="E7" s="4">
        <v>3</v>
      </c>
      <c r="F7" s="4">
        <v>4</v>
      </c>
      <c r="G7" s="4" t="s">
        <v>25</v>
      </c>
      <c r="H7" s="4" t="s">
        <v>26</v>
      </c>
    </row>
    <row r="8" spans="1:11" s="16" customFormat="1" x14ac:dyDescent="0.25">
      <c r="A8" s="13"/>
      <c r="B8" s="13" t="s">
        <v>27</v>
      </c>
      <c r="C8" s="15">
        <f>C9+C19+C29+C30+C31+C32</f>
        <v>18620502000</v>
      </c>
      <c r="D8" s="15">
        <f>D9+D19+D29+D30+D31+D32</f>
        <v>10636542000</v>
      </c>
      <c r="E8" s="15">
        <f>E9+E19+E29+E30+E31+E32</f>
        <v>9144855904</v>
      </c>
      <c r="F8" s="15">
        <f>F9+F19+F29+F30+F31+F32</f>
        <v>9060098740</v>
      </c>
      <c r="G8" s="40"/>
      <c r="H8" s="17">
        <f>F8/D8*100</f>
        <v>85.178987118181823</v>
      </c>
      <c r="J8" s="45"/>
      <c r="K8" s="43"/>
    </row>
    <row r="9" spans="1:11" s="16" customFormat="1" ht="19.5" x14ac:dyDescent="0.25">
      <c r="A9" s="26" t="s">
        <v>8</v>
      </c>
      <c r="B9" s="27" t="s">
        <v>54</v>
      </c>
      <c r="C9" s="28">
        <f>SUM(C10:C14)+C18</f>
        <v>277995000</v>
      </c>
      <c r="D9" s="28">
        <f>SUM(D10:D14)+D18</f>
        <v>277995000</v>
      </c>
      <c r="E9" s="28">
        <f>SUM(E10:E14)+E18</f>
        <v>81999300</v>
      </c>
      <c r="F9" s="28">
        <f>SUM(F10:F14)+F18</f>
        <v>81999300</v>
      </c>
      <c r="G9" s="17">
        <f t="shared" ref="G9:G25" si="0">E9/C9*100</f>
        <v>29.496681594992712</v>
      </c>
      <c r="H9" s="17">
        <f>F9/D9*100</f>
        <v>29.496681594992712</v>
      </c>
      <c r="J9" s="45"/>
      <c r="K9" s="43"/>
    </row>
    <row r="10" spans="1:11" ht="19.5" x14ac:dyDescent="0.25">
      <c r="A10" s="29">
        <v>1</v>
      </c>
      <c r="B10" s="30" t="s">
        <v>55</v>
      </c>
      <c r="C10" s="33">
        <f>D10</f>
        <v>40000000</v>
      </c>
      <c r="D10" s="31">
        <v>40000000</v>
      </c>
      <c r="E10" s="39">
        <f>+F10</f>
        <v>16740300</v>
      </c>
      <c r="F10" s="14">
        <v>16740300</v>
      </c>
      <c r="G10" s="18">
        <f t="shared" si="0"/>
        <v>41.850749999999998</v>
      </c>
      <c r="H10" s="18">
        <f>F10/D10*100</f>
        <v>41.850749999999998</v>
      </c>
      <c r="K10" s="43"/>
    </row>
    <row r="11" spans="1:11" ht="19.5" x14ac:dyDescent="0.25">
      <c r="A11" s="29">
        <v>2</v>
      </c>
      <c r="B11" s="30" t="s">
        <v>56</v>
      </c>
      <c r="C11" s="33">
        <f>D11</f>
        <v>65000000</v>
      </c>
      <c r="D11" s="32">
        <v>65000000</v>
      </c>
      <c r="E11" s="39">
        <f>+F11</f>
        <v>18110000</v>
      </c>
      <c r="F11" s="14">
        <v>18110000</v>
      </c>
      <c r="G11" s="17">
        <f t="shared" si="0"/>
        <v>27.861538461538458</v>
      </c>
      <c r="H11" s="18">
        <f t="shared" ref="H11:H33" si="1">F11/D11*100</f>
        <v>27.861538461538458</v>
      </c>
      <c r="K11" s="43"/>
    </row>
    <row r="12" spans="1:11" ht="19.5" x14ac:dyDescent="0.25">
      <c r="A12" s="29">
        <v>3</v>
      </c>
      <c r="B12" s="30" t="s">
        <v>86</v>
      </c>
      <c r="C12" s="33">
        <f>D12</f>
        <v>40000000</v>
      </c>
      <c r="D12" s="32">
        <v>40000000</v>
      </c>
      <c r="E12" s="39"/>
      <c r="F12" s="14"/>
      <c r="G12" s="17"/>
      <c r="H12" s="18"/>
      <c r="K12" s="43"/>
    </row>
    <row r="13" spans="1:11" ht="19.5" x14ac:dyDescent="0.25">
      <c r="A13" s="29">
        <v>4</v>
      </c>
      <c r="B13" s="30" t="s">
        <v>57</v>
      </c>
      <c r="C13" s="33"/>
      <c r="D13" s="33"/>
      <c r="E13" s="39">
        <f>F13</f>
        <v>2900000</v>
      </c>
      <c r="F13" s="14">
        <v>2900000</v>
      </c>
      <c r="G13" s="17"/>
      <c r="H13" s="18"/>
      <c r="K13" s="43"/>
    </row>
    <row r="14" spans="1:11" ht="19.5" x14ac:dyDescent="0.25">
      <c r="A14" s="29">
        <v>5</v>
      </c>
      <c r="B14" s="30" t="s">
        <v>58</v>
      </c>
      <c r="C14" s="33">
        <f>D14</f>
        <v>130995000</v>
      </c>
      <c r="D14" s="32">
        <f>SUM(D15:D17)</f>
        <v>130995000</v>
      </c>
      <c r="E14" s="32">
        <f t="shared" ref="E14" si="2">SUM(E15:E17)</f>
        <v>44249000</v>
      </c>
      <c r="F14" s="32">
        <f>SUM(F15:F17)</f>
        <v>44249000</v>
      </c>
      <c r="G14" s="17"/>
      <c r="H14" s="18"/>
      <c r="K14" s="43"/>
    </row>
    <row r="15" spans="1:11" ht="19.5" x14ac:dyDescent="0.25">
      <c r="A15" s="34"/>
      <c r="B15" s="35" t="s">
        <v>59</v>
      </c>
      <c r="C15" s="36">
        <f>D15</f>
        <v>23251000</v>
      </c>
      <c r="D15" s="69">
        <v>23251000</v>
      </c>
      <c r="E15" s="39"/>
      <c r="F15" s="14"/>
      <c r="G15" s="17"/>
      <c r="H15" s="18"/>
      <c r="K15" s="43"/>
    </row>
    <row r="16" spans="1:11" ht="19.5" x14ac:dyDescent="0.25">
      <c r="A16" s="34"/>
      <c r="B16" s="35" t="s">
        <v>87</v>
      </c>
      <c r="C16" s="36">
        <f>D16</f>
        <v>24000000</v>
      </c>
      <c r="D16" s="69">
        <v>24000000</v>
      </c>
      <c r="E16" s="39"/>
      <c r="F16" s="14"/>
      <c r="G16" s="17"/>
      <c r="H16" s="18"/>
      <c r="K16" s="43"/>
    </row>
    <row r="17" spans="1:11" ht="19.5" x14ac:dyDescent="0.25">
      <c r="A17" s="34"/>
      <c r="B17" s="35" t="s">
        <v>60</v>
      </c>
      <c r="C17" s="36">
        <f>D17</f>
        <v>83744000</v>
      </c>
      <c r="D17" s="69">
        <v>83744000</v>
      </c>
      <c r="E17" s="39">
        <f t="shared" ref="E17" si="3">F17</f>
        <v>44249000</v>
      </c>
      <c r="F17" s="14">
        <v>44249000</v>
      </c>
      <c r="G17" s="17"/>
      <c r="H17" s="18">
        <f t="shared" si="1"/>
        <v>52.838412304165075</v>
      </c>
      <c r="K17" s="43"/>
    </row>
    <row r="18" spans="1:11" ht="19.5" x14ac:dyDescent="0.25">
      <c r="A18" s="34">
        <v>6</v>
      </c>
      <c r="B18" s="30" t="s">
        <v>28</v>
      </c>
      <c r="C18" s="36">
        <v>2000000</v>
      </c>
      <c r="D18" s="32">
        <v>2000000</v>
      </c>
      <c r="E18" s="39">
        <f>F18</f>
        <v>0</v>
      </c>
      <c r="F18" s="14">
        <v>0</v>
      </c>
      <c r="G18" s="17">
        <f t="shared" si="0"/>
        <v>0</v>
      </c>
      <c r="H18" s="18">
        <f t="shared" si="1"/>
        <v>0</v>
      </c>
      <c r="K18" s="43"/>
    </row>
    <row r="19" spans="1:11" s="16" customFormat="1" ht="21" customHeight="1" x14ac:dyDescent="0.25">
      <c r="A19" s="26" t="s">
        <v>16</v>
      </c>
      <c r="B19" s="27" t="s">
        <v>61</v>
      </c>
      <c r="C19" s="28">
        <f>SUM(C20:C28)</f>
        <v>13521000000</v>
      </c>
      <c r="D19" s="28">
        <f>SUM(D20:D28)</f>
        <v>5537040000</v>
      </c>
      <c r="E19" s="28">
        <f>SUM(E20:E28)</f>
        <v>205637248</v>
      </c>
      <c r="F19" s="28">
        <f>SUM(F20:F28)</f>
        <v>120880084</v>
      </c>
      <c r="G19" s="17">
        <f t="shared" si="0"/>
        <v>1.5208730715183787</v>
      </c>
      <c r="H19" s="17">
        <f>F19/D19*100</f>
        <v>2.1831174056896825</v>
      </c>
      <c r="J19" s="45"/>
      <c r="K19" s="43"/>
    </row>
    <row r="20" spans="1:11" ht="24" customHeight="1" x14ac:dyDescent="0.25">
      <c r="A20" s="29">
        <v>1</v>
      </c>
      <c r="B20" s="30" t="s">
        <v>62</v>
      </c>
      <c r="C20" s="70">
        <f>D20</f>
        <v>3800000</v>
      </c>
      <c r="D20" s="71">
        <v>3800000</v>
      </c>
      <c r="E20" s="14"/>
      <c r="F20" s="14"/>
      <c r="G20" s="18">
        <f t="shared" si="0"/>
        <v>0</v>
      </c>
      <c r="H20" s="18">
        <f t="shared" si="1"/>
        <v>0</v>
      </c>
      <c r="K20" s="43"/>
    </row>
    <row r="21" spans="1:11" ht="19.5" x14ac:dyDescent="0.25">
      <c r="A21" s="29">
        <v>2</v>
      </c>
      <c r="B21" s="30" t="s">
        <v>63</v>
      </c>
      <c r="C21" s="72">
        <f>D21</f>
        <v>14000000</v>
      </c>
      <c r="D21" s="71">
        <v>14000000</v>
      </c>
      <c r="E21" s="14">
        <v>15800000</v>
      </c>
      <c r="F21" s="14">
        <v>15800000</v>
      </c>
      <c r="G21" s="18">
        <f t="shared" si="0"/>
        <v>112.85714285714286</v>
      </c>
      <c r="H21" s="18">
        <f t="shared" si="1"/>
        <v>112.85714285714286</v>
      </c>
      <c r="K21" s="43"/>
    </row>
    <row r="22" spans="1:11" ht="19.5" x14ac:dyDescent="0.25">
      <c r="A22" s="29">
        <v>3</v>
      </c>
      <c r="B22" s="30" t="s">
        <v>64</v>
      </c>
      <c r="C22" s="73">
        <f>D22/40%</f>
        <v>0</v>
      </c>
      <c r="D22" s="71"/>
      <c r="E22" s="14"/>
      <c r="F22" s="14"/>
      <c r="G22" s="18"/>
      <c r="H22" s="18"/>
      <c r="K22" s="43"/>
    </row>
    <row r="23" spans="1:11" ht="19.5" x14ac:dyDescent="0.25">
      <c r="A23" s="29">
        <v>4</v>
      </c>
      <c r="B23" s="30" t="s">
        <v>65</v>
      </c>
      <c r="C23" s="73">
        <f>D23/80%</f>
        <v>40000000</v>
      </c>
      <c r="D23" s="74">
        <v>32000000</v>
      </c>
      <c r="E23" s="14">
        <v>9523009</v>
      </c>
      <c r="F23" s="14">
        <v>7618408</v>
      </c>
      <c r="G23" s="18">
        <f t="shared" si="0"/>
        <v>23.807522500000001</v>
      </c>
      <c r="H23" s="18">
        <f t="shared" si="1"/>
        <v>23.807524999999998</v>
      </c>
      <c r="K23" s="43"/>
    </row>
    <row r="24" spans="1:11" ht="19.5" x14ac:dyDescent="0.25">
      <c r="A24" s="29">
        <v>5</v>
      </c>
      <c r="B24" s="30" t="s">
        <v>66</v>
      </c>
      <c r="C24" s="73">
        <f>D24/60%</f>
        <v>72000000</v>
      </c>
      <c r="D24" s="74">
        <v>43200000</v>
      </c>
      <c r="E24" s="14">
        <v>92074110</v>
      </c>
      <c r="F24" s="14">
        <v>55244466</v>
      </c>
      <c r="G24" s="18">
        <f t="shared" si="0"/>
        <v>127.88070833333333</v>
      </c>
      <c r="H24" s="18">
        <f t="shared" si="1"/>
        <v>127.88070833333333</v>
      </c>
      <c r="K24" s="43"/>
    </row>
    <row r="25" spans="1:11" ht="21.75" customHeight="1" x14ac:dyDescent="0.25">
      <c r="A25" s="29">
        <v>6</v>
      </c>
      <c r="B25" s="30" t="s">
        <v>67</v>
      </c>
      <c r="C25" s="73">
        <f>D25/50%</f>
        <v>186000000</v>
      </c>
      <c r="D25" s="74">
        <v>93000000</v>
      </c>
      <c r="E25" s="14">
        <v>81897279</v>
      </c>
      <c r="F25" s="14">
        <v>40948640</v>
      </c>
      <c r="G25" s="18">
        <f t="shared" si="0"/>
        <v>44.030795161290321</v>
      </c>
      <c r="H25" s="18">
        <f t="shared" si="1"/>
        <v>44.030795698924727</v>
      </c>
      <c r="K25" s="43"/>
    </row>
    <row r="26" spans="1:11" ht="19.5" x14ac:dyDescent="0.25">
      <c r="A26" s="29">
        <v>7</v>
      </c>
      <c r="B26" s="30" t="s">
        <v>68</v>
      </c>
      <c r="C26" s="73">
        <v>13200000000</v>
      </c>
      <c r="D26" s="74">
        <v>5350000000</v>
      </c>
      <c r="E26" s="14"/>
      <c r="F26" s="14"/>
      <c r="G26" s="40"/>
      <c r="H26" s="18"/>
      <c r="K26" s="43"/>
    </row>
    <row r="27" spans="1:11" ht="19.5" x14ac:dyDescent="0.25">
      <c r="A27" s="29">
        <v>8</v>
      </c>
      <c r="B27" s="30" t="s">
        <v>69</v>
      </c>
      <c r="C27" s="73">
        <f>D27/20%</f>
        <v>5200000</v>
      </c>
      <c r="D27" s="74">
        <v>1040000</v>
      </c>
      <c r="E27" s="14">
        <v>6342850</v>
      </c>
      <c r="F27" s="14">
        <v>1268570</v>
      </c>
      <c r="G27" s="4"/>
      <c r="H27" s="18"/>
      <c r="K27" s="43"/>
    </row>
    <row r="28" spans="1:11" ht="19.5" x14ac:dyDescent="0.25">
      <c r="A28" s="29">
        <v>9</v>
      </c>
      <c r="B28" s="30" t="s">
        <v>79</v>
      </c>
      <c r="C28" s="33"/>
      <c r="D28" s="32"/>
      <c r="E28" s="14"/>
      <c r="F28" s="14"/>
      <c r="G28" s="4"/>
      <c r="H28" s="18"/>
      <c r="K28" s="43"/>
    </row>
    <row r="29" spans="1:11" ht="33" x14ac:dyDescent="0.25">
      <c r="A29" s="26" t="s">
        <v>29</v>
      </c>
      <c r="B29" s="27" t="s">
        <v>70</v>
      </c>
      <c r="C29" s="37"/>
      <c r="D29" s="28"/>
      <c r="E29" s="4"/>
      <c r="F29" s="14"/>
      <c r="G29" s="4"/>
      <c r="H29" s="18"/>
      <c r="K29" s="43"/>
    </row>
    <row r="30" spans="1:11" ht="19.5" x14ac:dyDescent="0.25">
      <c r="A30" s="26" t="s">
        <v>30</v>
      </c>
      <c r="B30" s="27" t="s">
        <v>71</v>
      </c>
      <c r="C30" s="37"/>
      <c r="D30" s="28"/>
      <c r="E30" s="48">
        <f>F30</f>
        <v>2676219356</v>
      </c>
      <c r="F30" s="15">
        <v>2676219356</v>
      </c>
      <c r="G30" s="4"/>
      <c r="H30" s="18"/>
      <c r="J30" s="15"/>
      <c r="K30" s="43"/>
    </row>
    <row r="31" spans="1:11" ht="19.5" x14ac:dyDescent="0.25">
      <c r="A31" s="26" t="s">
        <v>31</v>
      </c>
      <c r="B31" s="27" t="s">
        <v>72</v>
      </c>
      <c r="C31" s="37"/>
      <c r="D31" s="28"/>
      <c r="E31" s="4"/>
      <c r="F31" s="14"/>
      <c r="G31" s="4"/>
      <c r="H31" s="18"/>
    </row>
    <row r="32" spans="1:11" ht="19.5" x14ac:dyDescent="0.25">
      <c r="A32" s="26" t="s">
        <v>32</v>
      </c>
      <c r="B32" s="27" t="s">
        <v>73</v>
      </c>
      <c r="C32" s="37">
        <f>C33+C34</f>
        <v>4821507000</v>
      </c>
      <c r="D32" s="28">
        <f>D33+D34</f>
        <v>4821507000</v>
      </c>
      <c r="E32" s="28">
        <f t="shared" ref="E32:F32" si="4">E33+E34</f>
        <v>6181000000</v>
      </c>
      <c r="F32" s="28">
        <f t="shared" si="4"/>
        <v>6181000000</v>
      </c>
      <c r="G32" s="4"/>
      <c r="H32" s="17">
        <f t="shared" si="1"/>
        <v>128.19643318987198</v>
      </c>
    </row>
    <row r="33" spans="1:8" ht="19.5" x14ac:dyDescent="0.25">
      <c r="A33" s="29">
        <v>1</v>
      </c>
      <c r="B33" s="30" t="s">
        <v>74</v>
      </c>
      <c r="C33" s="33">
        <v>4821507000</v>
      </c>
      <c r="D33" s="32">
        <f>C33</f>
        <v>4821507000</v>
      </c>
      <c r="E33" s="39">
        <f>F33</f>
        <v>2400000000</v>
      </c>
      <c r="F33" s="14">
        <v>2400000000</v>
      </c>
      <c r="G33" s="4"/>
      <c r="H33" s="18">
        <f t="shared" si="1"/>
        <v>49.776968072430464</v>
      </c>
    </row>
    <row r="34" spans="1:8" ht="19.5" x14ac:dyDescent="0.25">
      <c r="A34" s="29">
        <v>2</v>
      </c>
      <c r="B34" s="30" t="s">
        <v>75</v>
      </c>
      <c r="C34" s="30"/>
      <c r="D34" s="38"/>
      <c r="E34" s="39">
        <f>F34</f>
        <v>3781000000</v>
      </c>
      <c r="F34" s="14">
        <v>3781000000</v>
      </c>
      <c r="G34" s="4"/>
      <c r="H34" s="18"/>
    </row>
  </sheetData>
  <mergeCells count="9">
    <mergeCell ref="F1:H1"/>
    <mergeCell ref="A1:C1"/>
    <mergeCell ref="A3:H3"/>
    <mergeCell ref="A4:H4"/>
    <mergeCell ref="A5:A6"/>
    <mergeCell ref="B5:B6"/>
    <mergeCell ref="C5:D5"/>
    <mergeCell ref="E5:F5"/>
    <mergeCell ref="G5:H5"/>
  </mergeCells>
  <pageMargins left="0.35433070866141736" right="0.23622047244094491" top="0.42" bottom="0.33" header="0.43" footer="0.31496062992125984"/>
  <pageSetup paperSize="9"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tabSelected="1" topLeftCell="A4" workbookViewId="0">
      <selection activeCell="E9" sqref="E9"/>
    </sheetView>
  </sheetViews>
  <sheetFormatPr defaultRowHeight="15.75" x14ac:dyDescent="0.25"/>
  <cols>
    <col min="1" max="1" width="4.140625" style="1" customWidth="1"/>
    <col min="2" max="2" width="33.42578125" style="1" customWidth="1"/>
    <col min="3" max="3" width="14.7109375" style="1" customWidth="1"/>
    <col min="4" max="4" width="14" style="1" customWidth="1"/>
    <col min="5" max="5" width="13.5703125" style="1" customWidth="1"/>
    <col min="6" max="6" width="14" style="1" customWidth="1"/>
    <col min="7" max="8" width="13" style="1" customWidth="1"/>
    <col min="9" max="9" width="8.140625" style="1" customWidth="1"/>
    <col min="10" max="10" width="7.85546875" style="1" customWidth="1"/>
    <col min="11" max="11" width="7.140625" style="1" customWidth="1"/>
    <col min="12" max="12" width="15.42578125" style="82" customWidth="1"/>
    <col min="13" max="13" width="13.5703125" style="82" customWidth="1"/>
    <col min="14" max="14" width="12.7109375" style="1" customWidth="1"/>
    <col min="15" max="16384" width="9.140625" style="1"/>
  </cols>
  <sheetData>
    <row r="1" spans="1:13" ht="37.5" customHeight="1" x14ac:dyDescent="0.25">
      <c r="A1" s="59" t="s">
        <v>81</v>
      </c>
      <c r="B1" s="59"/>
      <c r="C1" s="59"/>
      <c r="I1" s="58" t="s">
        <v>33</v>
      </c>
      <c r="J1" s="58"/>
      <c r="K1" s="58"/>
    </row>
    <row r="2" spans="1:13" x14ac:dyDescent="0.25">
      <c r="A2" s="2"/>
    </row>
    <row r="3" spans="1:13" x14ac:dyDescent="0.25">
      <c r="A3" s="60" t="s">
        <v>84</v>
      </c>
      <c r="B3" s="60"/>
      <c r="C3" s="60"/>
      <c r="D3" s="60"/>
      <c r="E3" s="60"/>
      <c r="F3" s="60"/>
      <c r="G3" s="60"/>
      <c r="H3" s="60"/>
      <c r="I3" s="60"/>
      <c r="J3" s="60"/>
      <c r="K3" s="60"/>
    </row>
    <row r="4" spans="1:13" x14ac:dyDescent="0.25">
      <c r="A4" s="61" t="s">
        <v>53</v>
      </c>
      <c r="B4" s="61"/>
      <c r="C4" s="61"/>
      <c r="D4" s="61"/>
      <c r="E4" s="61"/>
      <c r="F4" s="61"/>
      <c r="G4" s="61"/>
      <c r="H4" s="61"/>
      <c r="I4" s="61"/>
      <c r="J4" s="61"/>
      <c r="K4" s="61"/>
    </row>
    <row r="5" spans="1:13" ht="26.25" customHeight="1" x14ac:dyDescent="0.25">
      <c r="A5" s="65" t="s">
        <v>1</v>
      </c>
      <c r="B5" s="65" t="s">
        <v>2</v>
      </c>
      <c r="C5" s="65" t="s">
        <v>85</v>
      </c>
      <c r="D5" s="65"/>
      <c r="E5" s="65"/>
      <c r="F5" s="66" t="s">
        <v>80</v>
      </c>
      <c r="G5" s="67"/>
      <c r="H5" s="67"/>
      <c r="I5" s="66" t="s">
        <v>22</v>
      </c>
      <c r="J5" s="67"/>
      <c r="K5" s="68"/>
    </row>
    <row r="6" spans="1:13" ht="31.5" x14ac:dyDescent="0.25">
      <c r="A6" s="65"/>
      <c r="B6" s="65"/>
      <c r="C6" s="46" t="s">
        <v>34</v>
      </c>
      <c r="D6" s="46" t="s">
        <v>35</v>
      </c>
      <c r="E6" s="46" t="s">
        <v>36</v>
      </c>
      <c r="F6" s="46" t="s">
        <v>34</v>
      </c>
      <c r="G6" s="46" t="s">
        <v>35</v>
      </c>
      <c r="H6" s="46" t="s">
        <v>36</v>
      </c>
      <c r="I6" s="47" t="s">
        <v>34</v>
      </c>
      <c r="J6" s="46" t="s">
        <v>35</v>
      </c>
      <c r="K6" s="46" t="s">
        <v>36</v>
      </c>
    </row>
    <row r="7" spans="1:13" ht="31.5" x14ac:dyDescent="0.25">
      <c r="A7" s="4" t="s">
        <v>5</v>
      </c>
      <c r="B7" s="4" t="s">
        <v>6</v>
      </c>
      <c r="C7" s="4">
        <v>1</v>
      </c>
      <c r="D7" s="4">
        <v>2</v>
      </c>
      <c r="E7" s="4">
        <v>3</v>
      </c>
      <c r="F7" s="4">
        <v>4</v>
      </c>
      <c r="G7" s="4">
        <v>5</v>
      </c>
      <c r="H7" s="4">
        <v>6</v>
      </c>
      <c r="I7" s="12" t="s">
        <v>37</v>
      </c>
      <c r="J7" s="4" t="s">
        <v>38</v>
      </c>
      <c r="K7" s="4" t="s">
        <v>39</v>
      </c>
    </row>
    <row r="8" spans="1:13" s="16" customFormat="1" ht="22.5" customHeight="1" x14ac:dyDescent="0.25">
      <c r="A8" s="46"/>
      <c r="B8" s="46" t="s">
        <v>40</v>
      </c>
      <c r="C8" s="49">
        <f t="shared" ref="C8:D8" si="0">SUM(C10:C20)-C21+C22</f>
        <v>10636542000</v>
      </c>
      <c r="D8" s="49">
        <f t="shared" si="0"/>
        <v>5433744000</v>
      </c>
      <c r="E8" s="49">
        <f>SUM(E10:E20)-E21+E22</f>
        <v>5202798000</v>
      </c>
      <c r="F8" s="49">
        <f t="shared" ref="F8:H8" si="1">SUM(F10:F22)</f>
        <v>7213210922</v>
      </c>
      <c r="G8" s="49">
        <f t="shared" si="1"/>
        <v>5112124000</v>
      </c>
      <c r="H8" s="49">
        <f t="shared" si="1"/>
        <v>2101086922</v>
      </c>
      <c r="I8" s="50">
        <f>F8/C8*100</f>
        <v>67.815375730195015</v>
      </c>
      <c r="J8" s="51">
        <f>G8/D8*100</f>
        <v>94.081060867055939</v>
      </c>
      <c r="K8" s="51">
        <f>H8/E8*100</f>
        <v>40.383788146301278</v>
      </c>
      <c r="L8" s="83"/>
      <c r="M8" s="84"/>
    </row>
    <row r="9" spans="1:13" ht="19.5" customHeight="1" x14ac:dyDescent="0.25">
      <c r="A9" s="4"/>
      <c r="B9" s="5" t="s">
        <v>41</v>
      </c>
      <c r="C9" s="52"/>
      <c r="D9" s="52"/>
      <c r="E9" s="52"/>
      <c r="F9" s="52"/>
      <c r="G9" s="52"/>
      <c r="H9" s="52"/>
      <c r="I9" s="53"/>
      <c r="J9" s="54"/>
      <c r="K9" s="54"/>
      <c r="L9" s="83"/>
      <c r="M9" s="84"/>
    </row>
    <row r="10" spans="1:13" ht="19.5" customHeight="1" x14ac:dyDescent="0.25">
      <c r="A10" s="4">
        <v>1</v>
      </c>
      <c r="B10" s="5" t="s">
        <v>42</v>
      </c>
      <c r="C10" s="55">
        <f>D10+E10</f>
        <v>2711451000</v>
      </c>
      <c r="D10" s="75">
        <v>2631451000</v>
      </c>
      <c r="E10" s="76">
        <v>80000000</v>
      </c>
      <c r="F10" s="52">
        <f>G10+H10</f>
        <v>5125343200</v>
      </c>
      <c r="G10" s="52">
        <v>5112124000</v>
      </c>
      <c r="H10" s="52">
        <v>13219200</v>
      </c>
      <c r="I10" s="53">
        <f t="shared" ref="I10:I22" si="2">F10/C10*100</f>
        <v>189.02584630885823</v>
      </c>
      <c r="J10" s="54">
        <f t="shared" ref="J10:J17" si="3">G10/D10*100</f>
        <v>194.27015741505352</v>
      </c>
      <c r="K10" s="54">
        <f>H10/E10*100</f>
        <v>16.524000000000001</v>
      </c>
      <c r="L10" s="83"/>
      <c r="M10" s="84"/>
    </row>
    <row r="11" spans="1:13" ht="19.5" customHeight="1" x14ac:dyDescent="0.25">
      <c r="A11" s="4">
        <v>2</v>
      </c>
      <c r="B11" s="5" t="s">
        <v>43</v>
      </c>
      <c r="C11" s="55">
        <f t="shared" ref="C11:C19" si="4">D11+E11</f>
        <v>0</v>
      </c>
      <c r="D11" s="77"/>
      <c r="E11" s="76"/>
      <c r="F11" s="52">
        <f t="shared" ref="F11:F22" si="5">G11+H11</f>
        <v>0</v>
      </c>
      <c r="G11" s="52"/>
      <c r="H11" s="52"/>
      <c r="I11" s="53"/>
      <c r="J11" s="54"/>
      <c r="K11" s="54"/>
    </row>
    <row r="12" spans="1:13" ht="19.5" customHeight="1" x14ac:dyDescent="0.25">
      <c r="A12" s="4">
        <v>3</v>
      </c>
      <c r="B12" s="5" t="s">
        <v>44</v>
      </c>
      <c r="C12" s="55">
        <f t="shared" si="4"/>
        <v>53113000</v>
      </c>
      <c r="D12" s="75">
        <v>53113000</v>
      </c>
      <c r="E12" s="76"/>
      <c r="F12" s="52">
        <f t="shared" si="5"/>
        <v>0</v>
      </c>
      <c r="G12" s="52"/>
      <c r="H12" s="52"/>
      <c r="I12" s="53"/>
      <c r="J12" s="54"/>
      <c r="K12" s="54"/>
    </row>
    <row r="13" spans="1:13" ht="19.5" customHeight="1" x14ac:dyDescent="0.25">
      <c r="A13" s="4">
        <v>4</v>
      </c>
      <c r="B13" s="5" t="s">
        <v>45</v>
      </c>
      <c r="C13" s="55">
        <f t="shared" si="4"/>
        <v>271413000</v>
      </c>
      <c r="D13" s="75">
        <v>261413000</v>
      </c>
      <c r="E13" s="76">
        <v>10000000</v>
      </c>
      <c r="F13" s="52">
        <f t="shared" si="5"/>
        <v>6150000</v>
      </c>
      <c r="G13" s="52"/>
      <c r="H13" s="52">
        <v>6150000</v>
      </c>
      <c r="I13" s="53">
        <f t="shared" si="2"/>
        <v>2.2659194659062019</v>
      </c>
      <c r="J13" s="54"/>
      <c r="K13" s="54">
        <f t="shared" ref="K13:K22" si="6">H13/E13*100</f>
        <v>61.5</v>
      </c>
    </row>
    <row r="14" spans="1:13" ht="19.5" customHeight="1" x14ac:dyDescent="0.25">
      <c r="A14" s="4">
        <v>5</v>
      </c>
      <c r="B14" s="5" t="s">
        <v>46</v>
      </c>
      <c r="C14" s="55">
        <f t="shared" si="4"/>
        <v>15000000</v>
      </c>
      <c r="D14" s="75"/>
      <c r="E14" s="76">
        <v>15000000</v>
      </c>
      <c r="F14" s="52">
        <f t="shared" si="5"/>
        <v>0</v>
      </c>
      <c r="G14" s="52"/>
      <c r="H14" s="52"/>
      <c r="I14" s="53">
        <f t="shared" si="2"/>
        <v>0</v>
      </c>
      <c r="J14" s="54"/>
      <c r="K14" s="54">
        <f t="shared" si="6"/>
        <v>0</v>
      </c>
    </row>
    <row r="15" spans="1:13" ht="19.5" customHeight="1" x14ac:dyDescent="0.25">
      <c r="A15" s="4">
        <v>6</v>
      </c>
      <c r="B15" s="5" t="s">
        <v>47</v>
      </c>
      <c r="C15" s="55">
        <f t="shared" si="4"/>
        <v>1177505000</v>
      </c>
      <c r="D15" s="75">
        <v>1158156000</v>
      </c>
      <c r="E15" s="76">
        <v>19349000</v>
      </c>
      <c r="F15" s="52">
        <f t="shared" si="5"/>
        <v>0</v>
      </c>
      <c r="G15" s="52"/>
      <c r="H15" s="52">
        <v>0</v>
      </c>
      <c r="I15" s="53">
        <f t="shared" si="2"/>
        <v>0</v>
      </c>
      <c r="J15" s="54"/>
      <c r="K15" s="54">
        <f t="shared" si="6"/>
        <v>0</v>
      </c>
    </row>
    <row r="16" spans="1:13" ht="19.5" customHeight="1" x14ac:dyDescent="0.25">
      <c r="A16" s="4">
        <v>7</v>
      </c>
      <c r="B16" s="5" t="s">
        <v>48</v>
      </c>
      <c r="C16" s="55">
        <f t="shared" si="4"/>
        <v>52000000</v>
      </c>
      <c r="D16" s="75"/>
      <c r="E16" s="76">
        <v>52000000</v>
      </c>
      <c r="F16" s="52">
        <f t="shared" si="5"/>
        <v>18800000</v>
      </c>
      <c r="G16" s="52"/>
      <c r="H16" s="52">
        <v>18800000</v>
      </c>
      <c r="I16" s="53">
        <f t="shared" si="2"/>
        <v>36.153846153846153</v>
      </c>
      <c r="J16" s="54"/>
      <c r="K16" s="54">
        <f t="shared" si="6"/>
        <v>36.153846153846153</v>
      </c>
    </row>
    <row r="17" spans="1:11" ht="19.5" customHeight="1" x14ac:dyDescent="0.25">
      <c r="A17" s="4">
        <v>8</v>
      </c>
      <c r="B17" s="5" t="s">
        <v>49</v>
      </c>
      <c r="C17" s="55">
        <f>D17+E17</f>
        <v>831608000</v>
      </c>
      <c r="D17" s="75">
        <v>776608000</v>
      </c>
      <c r="E17" s="76">
        <v>55000000</v>
      </c>
      <c r="F17" s="52">
        <f t="shared" si="5"/>
        <v>8300000</v>
      </c>
      <c r="G17" s="52"/>
      <c r="H17" s="52">
        <v>8300000</v>
      </c>
      <c r="I17" s="53">
        <f t="shared" si="2"/>
        <v>0.99806639666766073</v>
      </c>
      <c r="J17" s="54">
        <f t="shared" si="3"/>
        <v>0</v>
      </c>
      <c r="K17" s="54">
        <f t="shared" si="6"/>
        <v>15.090909090909092</v>
      </c>
    </row>
    <row r="18" spans="1:11" ht="35.25" customHeight="1" x14ac:dyDescent="0.25">
      <c r="A18" s="4">
        <v>9</v>
      </c>
      <c r="B18" s="5" t="s">
        <v>76</v>
      </c>
      <c r="C18" s="55">
        <f t="shared" si="4"/>
        <v>5180249000</v>
      </c>
      <c r="D18" s="75">
        <v>553003000</v>
      </c>
      <c r="E18" s="76">
        <f>4259528800+367717200</f>
        <v>4627246000</v>
      </c>
      <c r="F18" s="52">
        <f t="shared" si="5"/>
        <v>1951839722</v>
      </c>
      <c r="G18" s="52"/>
      <c r="H18" s="52">
        <f>1765881462+185958260</f>
        <v>1951839722</v>
      </c>
      <c r="I18" s="53">
        <f t="shared" si="2"/>
        <v>37.678492327299324</v>
      </c>
      <c r="J18" s="54"/>
      <c r="K18" s="54">
        <f>H18/E18*100</f>
        <v>42.18145570821175</v>
      </c>
    </row>
    <row r="19" spans="1:11" ht="19.5" customHeight="1" x14ac:dyDescent="0.25">
      <c r="A19" s="4">
        <v>10</v>
      </c>
      <c r="B19" s="5" t="s">
        <v>50</v>
      </c>
      <c r="C19" s="55">
        <f t="shared" si="4"/>
        <v>190271000</v>
      </c>
      <c r="D19" s="75"/>
      <c r="E19" s="76">
        <v>190271000</v>
      </c>
      <c r="F19" s="52">
        <f t="shared" si="5"/>
        <v>102778000</v>
      </c>
      <c r="G19" s="52"/>
      <c r="H19" s="52">
        <v>102778000</v>
      </c>
      <c r="I19" s="53">
        <f t="shared" si="2"/>
        <v>54.01663942482039</v>
      </c>
      <c r="J19" s="54"/>
      <c r="K19" s="54">
        <f>H19/E19*100</f>
        <v>54.01663942482039</v>
      </c>
    </row>
    <row r="20" spans="1:11" ht="19.5" customHeight="1" x14ac:dyDescent="0.25">
      <c r="A20" s="4">
        <v>11</v>
      </c>
      <c r="B20" s="5" t="s">
        <v>51</v>
      </c>
      <c r="C20" s="52">
        <f t="shared" ref="C20:C21" si="7">D20+E20</f>
        <v>2000000</v>
      </c>
      <c r="D20" s="78"/>
      <c r="E20" s="79">
        <v>2000000</v>
      </c>
      <c r="F20" s="52">
        <f t="shared" si="5"/>
        <v>0</v>
      </c>
      <c r="G20" s="52"/>
      <c r="H20" s="52"/>
      <c r="I20" s="53"/>
      <c r="J20" s="54"/>
      <c r="K20" s="54"/>
    </row>
    <row r="21" spans="1:11" ht="19.5" customHeight="1" x14ac:dyDescent="0.25">
      <c r="A21" s="4">
        <v>12</v>
      </c>
      <c r="B21" s="5" t="s">
        <v>77</v>
      </c>
      <c r="C21" s="52">
        <f t="shared" si="7"/>
        <v>57560000</v>
      </c>
      <c r="D21" s="78"/>
      <c r="E21" s="80">
        <v>57560000</v>
      </c>
      <c r="F21" s="52"/>
      <c r="G21" s="52"/>
      <c r="H21" s="52"/>
      <c r="I21" s="53"/>
      <c r="J21" s="54"/>
      <c r="K21" s="54"/>
    </row>
    <row r="22" spans="1:11" ht="19.5" customHeight="1" x14ac:dyDescent="0.25">
      <c r="A22" s="4">
        <v>13</v>
      </c>
      <c r="B22" s="5" t="s">
        <v>78</v>
      </c>
      <c r="C22" s="52">
        <f>D22+E22</f>
        <v>209492000</v>
      </c>
      <c r="D22" s="78"/>
      <c r="E22" s="81">
        <v>209492000</v>
      </c>
      <c r="F22" s="52">
        <f t="shared" si="5"/>
        <v>0</v>
      </c>
      <c r="G22" s="52"/>
      <c r="H22" s="52"/>
      <c r="I22" s="53">
        <f t="shared" si="2"/>
        <v>0</v>
      </c>
      <c r="J22" s="54"/>
      <c r="K22" s="54">
        <f t="shared" si="6"/>
        <v>0</v>
      </c>
    </row>
    <row r="23" spans="1:11" x14ac:dyDescent="0.25">
      <c r="A23" s="11"/>
      <c r="B23" s="11"/>
      <c r="C23" s="11"/>
      <c r="D23" s="11"/>
      <c r="E23" s="11"/>
      <c r="F23" s="11"/>
      <c r="G23" s="11"/>
      <c r="H23" s="11"/>
      <c r="I23" s="11"/>
      <c r="J23" s="11"/>
      <c r="K23" s="11"/>
    </row>
  </sheetData>
  <mergeCells count="9">
    <mergeCell ref="A5:A6"/>
    <mergeCell ref="B5:B6"/>
    <mergeCell ref="C5:E5"/>
    <mergeCell ref="I1:K1"/>
    <mergeCell ref="A1:C1"/>
    <mergeCell ref="A3:K3"/>
    <mergeCell ref="A4:K4"/>
    <mergeCell ref="F5:H5"/>
    <mergeCell ref="I5:K5"/>
  </mergeCells>
  <pageMargins left="0.28000000000000003" right="0.16" top="0.33" bottom="0.26" header="0.31496062992125984" footer="0.31496062992125984"/>
  <pageSetup paperSize="9"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113</vt:lpstr>
      <vt:lpstr>114</vt:lpstr>
      <vt:lpstr>115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May tinh Phuc Loi</dc:creator>
  <cp:lastModifiedBy>Admin</cp:lastModifiedBy>
  <cp:lastPrinted>2024-07-15T06:57:13Z</cp:lastPrinted>
  <dcterms:created xsi:type="dcterms:W3CDTF">2019-07-05T22:01:09Z</dcterms:created>
  <dcterms:modified xsi:type="dcterms:W3CDTF">2024-07-15T07:07:51Z</dcterms:modified>
</cp:coreProperties>
</file>