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firstSheet="1" activeTab="1"/>
  </bookViews>
  <sheets>
    <sheet name="foxz" sheetId="3" state="veryHidden" r:id="rId1"/>
    <sheet name="Biểu số 01" sheetId="2" r:id="rId2"/>
  </sheets>
  <calcPr calcId="191029"/>
</workbook>
</file>

<file path=xl/calcChain.xml><?xml version="1.0" encoding="utf-8"?>
<calcChain xmlns="http://schemas.openxmlformats.org/spreadsheetml/2006/main">
  <c r="F19" i="2" l="1"/>
  <c r="F18" i="2" s="1"/>
  <c r="E19" i="2"/>
  <c r="E18" i="2" s="1"/>
  <c r="D19" i="2"/>
  <c r="D18" i="2" s="1"/>
  <c r="E38" i="2"/>
  <c r="F38" i="2"/>
  <c r="G38" i="2"/>
  <c r="G27" i="2"/>
  <c r="E20" i="2"/>
  <c r="G12" i="2"/>
  <c r="E10" i="2"/>
  <c r="G10" i="2"/>
  <c r="E6" i="2"/>
  <c r="F6" i="2"/>
  <c r="G6" i="2"/>
  <c r="D38" i="2"/>
  <c r="D27" i="2"/>
  <c r="D20" i="2"/>
  <c r="D12" i="2"/>
  <c r="D10" i="2"/>
  <c r="D8" i="2"/>
  <c r="D6" i="2"/>
  <c r="F13" i="2" l="1"/>
  <c r="E17" i="2"/>
  <c r="E16" i="2"/>
  <c r="E14" i="2"/>
  <c r="E13" i="2"/>
  <c r="E12" i="2" l="1"/>
  <c r="F57" i="2"/>
  <c r="E57" i="2"/>
  <c r="D57" i="2"/>
  <c r="F56" i="2"/>
  <c r="E56" i="2"/>
  <c r="D56" i="2"/>
  <c r="G53" i="2"/>
  <c r="G51" i="2" s="1"/>
  <c r="F53" i="2"/>
  <c r="F51" i="2" s="1"/>
  <c r="E53" i="2"/>
  <c r="E51" i="2" s="1"/>
  <c r="D51" i="2"/>
  <c r="F49" i="2"/>
  <c r="E49" i="2"/>
  <c r="D49" i="2"/>
  <c r="G48" i="2"/>
  <c r="D48" i="2"/>
  <c r="F47" i="2"/>
  <c r="E47" i="2" s="1"/>
  <c r="D47" i="2"/>
  <c r="G46" i="2"/>
  <c r="F45" i="2"/>
  <c r="E45" i="2" s="1"/>
  <c r="F44" i="2"/>
  <c r="E44" i="2"/>
  <c r="E43" i="2"/>
  <c r="F43" i="2" s="1"/>
  <c r="D43" i="2"/>
  <c r="F54" i="2" l="1"/>
  <c r="F42" i="2"/>
  <c r="F41" i="2" s="1"/>
  <c r="D54" i="2"/>
  <c r="E54" i="2"/>
  <c r="E42" i="2"/>
  <c r="G44" i="2"/>
  <c r="G42" i="2" s="1"/>
  <c r="G41" i="2" s="1"/>
  <c r="D45" i="2"/>
  <c r="D42" i="2" s="1"/>
  <c r="D41" i="2" l="1"/>
  <c r="D5" i="2" s="1"/>
  <c r="E41" i="2"/>
  <c r="F37" i="2"/>
  <c r="F36" i="2"/>
  <c r="F35" i="2"/>
  <c r="F33" i="2"/>
  <c r="F32" i="2"/>
  <c r="F31" i="2"/>
  <c r="E29" i="2"/>
  <c r="F29" i="2" s="1"/>
  <c r="E28" i="2"/>
  <c r="F28" i="2" l="1"/>
  <c r="F27" i="2" s="1"/>
  <c r="E27" i="2"/>
  <c r="G26" i="2" l="1"/>
  <c r="F26" i="2"/>
  <c r="G25" i="2"/>
  <c r="F25" i="2"/>
  <c r="G24" i="2"/>
  <c r="F24" i="2"/>
  <c r="G23" i="2"/>
  <c r="F23" i="2"/>
  <c r="G22" i="2"/>
  <c r="F22" i="2"/>
  <c r="G21" i="2"/>
  <c r="F21" i="2"/>
  <c r="F20" i="2" l="1"/>
  <c r="G20" i="2"/>
  <c r="G19" i="2"/>
  <c r="G18" i="2" l="1"/>
  <c r="F17" i="2"/>
  <c r="F16" i="2"/>
  <c r="F15" i="2"/>
  <c r="F14" i="2"/>
  <c r="F12" i="2" l="1"/>
  <c r="F11" i="2"/>
  <c r="F10" i="2" s="1"/>
  <c r="E8" i="2"/>
  <c r="E5" i="2" s="1"/>
  <c r="F8" i="2" l="1"/>
  <c r="F5" i="2" s="1"/>
  <c r="G8" i="2"/>
  <c r="G5" i="2" s="1"/>
</calcChain>
</file>

<file path=xl/sharedStrings.xml><?xml version="1.0" encoding="utf-8"?>
<sst xmlns="http://schemas.openxmlformats.org/spreadsheetml/2006/main" count="116" uniqueCount="97">
  <si>
    <t>STT</t>
  </si>
  <si>
    <t>Diện tích đấu giá thu tiền sử dụng đất (ha)</t>
  </si>
  <si>
    <t>Diện tích đầu tư hạ tầng kỹ thuật (ha)</t>
  </si>
  <si>
    <t>Tên dự án (MBQH)
 (số QĐ, ngày, tháng, năm  phê duyệt MBQH)</t>
  </si>
  <si>
    <t>(Kèm theo Công văn số ........../...  ngày .......... tháng …. năm 2026 của Sở Nông nghiệp và Môi trường)</t>
  </si>
  <si>
    <t>I</t>
  </si>
  <si>
    <t>II</t>
  </si>
  <si>
    <t>IV</t>
  </si>
  <si>
    <t>Xã Cẩm Thạch</t>
  </si>
  <si>
    <t>Điểm dân cư Khu Khấm Khi thôn Chiềng Đông, xã Cẩm Thạch (số QĐ: 158/QĐ-UBND ngày 07/2/2023 của UBND huyện Cẩm Thủy</t>
  </si>
  <si>
    <t>thôn Chiềng Đông xã Cẩm Thạch</t>
  </si>
  <si>
    <t>V</t>
  </si>
  <si>
    <t>VI</t>
  </si>
  <si>
    <t>Khu dân cư mới ngã ba Chuối thị trấn Nông Cống huyện Nông Cống</t>
  </si>
  <si>
    <t>Thôn Nam Tiến, xã Nông Cống</t>
  </si>
  <si>
    <t>VII</t>
  </si>
  <si>
    <t>Đất dịch vụ thương mại thuộc dự án Khu dân cư ngoại đê tả Sông Mã, phường Tào Xuyên, thành phố Thanh Hóa (nay là phường Nguyệt Viên, tỉnh Thanh Hoá) (Kèm theo Quyết định số 6177/QĐ-UBND, ngày 8/7/2022)</t>
  </si>
  <si>
    <t>Phường Nguyệt Viên</t>
  </si>
  <si>
    <t>VIII</t>
  </si>
  <si>
    <t>Phường Đông Thịnh (cũ)</t>
  </si>
  <si>
    <t>Xã Đông Ninh (cũ)</t>
  </si>
  <si>
    <t>Thị trấn Rừng Thông (cũ)</t>
  </si>
  <si>
    <t>Xã Đông Khê (cũ)</t>
  </si>
  <si>
    <t>TT Rừng Thông, Đông Khê, Đông Thịnh (cũ)</t>
  </si>
  <si>
    <t>IX</t>
  </si>
  <si>
    <t>Phường Hải Bình</t>
  </si>
  <si>
    <t>Khu dân cư đô thị mới kết hợp tái định cư tại phường Hải Bình, tỉnh Thanh Hoá</t>
  </si>
  <si>
    <t>TDP Đoan Hùng, phường Hải Bình</t>
  </si>
  <si>
    <t>Khu đất xây dựng trường Tiểu học tại phường Quảng Thắng, thành phố Thanh Hóa (MBQH 8018)</t>
  </si>
  <si>
    <t xml:space="preserve">Quảng Thắng </t>
  </si>
  <si>
    <t>Khu đất xây dựng trường mầm non, liên cấp (tiểu học, THCS, THPT) thuộc phường Quảng Thắng, thành phố Thanh Hóa (MBQH 1858)</t>
  </si>
  <si>
    <t xml:space="preserve">Xã Đông Quang </t>
  </si>
  <si>
    <t xml:space="preserve">Xã Đông Phú </t>
  </si>
  <si>
    <t xml:space="preserve">Khu di tích thắng cảnh Mật Sơn, thành phố Thanh Hóa (MBQH 3791/QĐ UBND, ngày 5/10/2017) </t>
  </si>
  <si>
    <t xml:space="preserve">Quảng 
Thắng, 
Đông Vệ </t>
  </si>
  <si>
    <t>P. Sầm Sơn</t>
  </si>
  <si>
    <t>Khu dân cư, TĐC Yên Trạch</t>
  </si>
  <si>
    <t xml:space="preserve">Khu Tái định cư Thọ Phú </t>
  </si>
  <si>
    <t>Trung tâm hành chính thành phố Sầm Sơn (Khu dân cư đô thị Trung tâm hành chính thành phố Sầm Sơn)</t>
  </si>
  <si>
    <t>Khu đất có chức năng thể dục thể thao thuộc MBQH khu dân cư phía Tây đường Lý Tự Trọng</t>
  </si>
  <si>
    <t>Khu dân cư, TĐC Đồn Trại 2</t>
  </si>
  <si>
    <t>Khu dân cư Đài Trúc 2</t>
  </si>
  <si>
    <t>Phường Sầm Sơn</t>
  </si>
  <si>
    <t xml:space="preserve">Nam Ngạn,
Hàm Rồng </t>
  </si>
  <si>
    <t xml:space="preserve">Đông Cương </t>
  </si>
  <si>
    <t>Trung tâm phát triển quỹ đất</t>
  </si>
  <si>
    <t>Xã Nông Cống</t>
  </si>
  <si>
    <t>Phường Đông Sơn</t>
  </si>
  <si>
    <t>Phường Đông Quang</t>
  </si>
  <si>
    <t>Phường Hàm Rồng</t>
  </si>
  <si>
    <t>Đất công trình thương mại thuộc Dự án Khu dân cư hai bên Quốc lộ 1A đoạn từ cầu Hoàng Long đến tượng đài Thanh niên xung phong, thành phố Thanh Hóa (MBQH 1897/QĐ-UBND ngày 27/12/2025 điều chỉnh từ MBQH số 3000/QĐ-UBND ngày 07/4/2022)</t>
  </si>
  <si>
    <t>Khu Đất TM, DV thuộc Dự án Khu dân cư phố 6, phường Đông Cương, thành phố Thanh Hóa (MBQH 6052/QĐ-UBND ngày 16/7/2021 điều chỉnh từ MBQH 5254/QĐ-UBND ngày 21/7/2020)</t>
  </si>
  <si>
    <t>Dự án chuyển tiếp năm 2025 sang</t>
  </si>
  <si>
    <r>
      <t xml:space="preserve">Khu đất thu hồi của Công ty TNHH Đức Lợi </t>
    </r>
    <r>
      <rPr>
        <i/>
        <sz val="11"/>
        <color theme="1"/>
        <rFont val="Times New Roman"/>
        <family val="1"/>
      </rPr>
      <t>(Mục đích sử dụng đất thương mại dịch vụ, để hoat động du lịch, kinh doanh văn phòng)</t>
    </r>
  </si>
  <si>
    <t xml:space="preserve">Phường Hạc Thành,  tỉnh Thanh Hóa </t>
  </si>
  <si>
    <t>-</t>
  </si>
  <si>
    <t xml:space="preserve">Dự án Khu đô thị mới phường Đông Hương, thành phố Thanh Hóa (nay là phường Hạc Thành) tỉnh Thanh Hóa. </t>
  </si>
  <si>
    <t>Dự án nhà ở chung cư hỗn hợp E-HH tại phường Hạc Thành, tỉnh Thanh Hóa</t>
  </si>
  <si>
    <t>Dự án khu dân cư hỗn hợp B.HH tại phường Hạc Thành, tỉnh Thanh Hóa</t>
  </si>
  <si>
    <t>Dự án nhà ở chung cư tại phường Hạc Thành, tỉnh Thanh Hóa</t>
  </si>
  <si>
    <t xml:space="preserve">Khu đất hỗn hợp tại lô C6 (MBQH 530/UBND-QLĐT ngày 14/4/2009 của UBND thành phố Thanh Hóa) </t>
  </si>
  <si>
    <t>Khu đất thu hồi của Công ty Cổ phần và Thương mại Xuân Hưng tại thị trấn Nông Cống huyện Nông Cống</t>
  </si>
  <si>
    <t xml:space="preserve">Xã Nông Cống, tỉnh Thanh Hóa </t>
  </si>
  <si>
    <r>
      <t xml:space="preserve">Khu đất thương mại, dịch vụ thuộc khu đất thu hồi của Hợp tác xã Dịch vụ nông nghiệp Quảng Tiến  </t>
    </r>
    <r>
      <rPr>
        <i/>
        <sz val="11"/>
        <color theme="1"/>
        <rFont val="Times New Roman"/>
        <family val="1"/>
      </rPr>
      <t>(Mục đích sử dụng đất thương mại dịch vụ, để hoạt động du lịch, kinh doanh văn phòng)</t>
    </r>
  </si>
  <si>
    <t xml:space="preserve">Phường Sầm Sơn, tỉnh Thanh Hóa </t>
  </si>
  <si>
    <t>Dự án chuyển giao theo Công văn số 9996/UBND-KTTC ngày 27/6/2025 của UBND tỉnh</t>
  </si>
  <si>
    <t>Dự án khu thương mại dịch vụ phục vụ du lịch tại xã Cẩm Lương, huyện Cẩm Thủy</t>
  </si>
  <si>
    <t xml:space="preserve">Xã Cẩm Tú, tỉnh Thanh Hóa </t>
  </si>
  <si>
    <t>Dự án Khu nhà ở dân cư Kiều Lê phường Quang Trung, tỉnh Thanh Hóa</t>
  </si>
  <si>
    <t xml:space="preserve">Phường Quang Trung, tỉnh Thanh Hóa </t>
  </si>
  <si>
    <t>III</t>
  </si>
  <si>
    <t>Dự án mới năm 2026</t>
  </si>
  <si>
    <t>Khu đất trường Mầm Non (ký hiệu MN - 01) thuộc MBQH khu dân cư dọc hai bên đường dự án CSEDP thuộc khu đô thị Đông Sơn thành phố Thanh Hóa</t>
  </si>
  <si>
    <t xml:space="preserve">Phường Quảng Phú,  tỉnh Thanh Hóa </t>
  </si>
  <si>
    <t xml:space="preserve">Khu đất trường Mầm non và trường tiểu học  thuộc dự án Khu đô thị mới thuộc dự án số 4, khu đô thị mới Trung tâm thành phố Thanh Hóa  </t>
  </si>
  <si>
    <t>Phường Hạc Thành, tỉnh Thanh Hoá</t>
  </si>
  <si>
    <t xml:space="preserve">Khu đất trường Trung học cơ sở dự án Khu đô thị mới thuộc dự án số 4, khu đô thị mới Trung tâm thành phố Thanh Hóa </t>
  </si>
  <si>
    <t>Đất thương mại dịch vụ thuộc Điểm dân cư phía Tây Bắc đường tỉnh lộ 517, Đông Thịnh, huyện Đông Sơn, tỉnh Thanh Hóa</t>
  </si>
  <si>
    <t>Đất thương mại dịch vụ thuộc Điểm dân cư nông thôn tại Thôn Thế Giới, thôn Thành Huy, thôn Hòa Bình, Đông Ninh, huyện Đông Sơn, tỉnh Thanh Hóa</t>
  </si>
  <si>
    <r>
      <t xml:space="preserve">Đất thương mại dịch vụ thuộc Khu dịch vụ thương mại phía nam QL 47 huyện Đông Sơn thuộc MBQH số 4761 ngày 29/11/2018 </t>
    </r>
    <r>
      <rPr>
        <i/>
        <sz val="11"/>
        <color theme="1"/>
        <rFont val="Times New Roman"/>
        <family val="1"/>
      </rPr>
      <t>(dự án BT)</t>
    </r>
  </si>
  <si>
    <t>Đất thương mại dịch vụ thuộc Điểm dân cư nông thôn tại Đồng Xỉn, thôn 4, thôn 5, Đông Khê, huyện Đông Sơn</t>
  </si>
  <si>
    <r>
      <t xml:space="preserve">Đất thương mại dịch vụ thuộc Khu dân cư mới thị trấn Rừng Thông, huyện Đông Sơn, tỉnh Thanh Hóa </t>
    </r>
    <r>
      <rPr>
        <i/>
        <sz val="11"/>
        <color theme="1"/>
        <rFont val="Times New Roman"/>
        <family val="1"/>
      </rPr>
      <t>(khu dân cư trước bệnh viện)</t>
    </r>
  </si>
  <si>
    <t>Đất thương mại dịch vụ thuộc Hạ tầng điểm dân cư nông thôn, thôn 1, 2, 3 Thịnh Trị, xã Đông Quang, huyện Đông Sơn - khu C (Điểm dân cư nông thôn, xã Đông Quang (thôn 1, 2, 3 Thịnh Trị) huyện Đông Sơn)</t>
  </si>
  <si>
    <t>Đất thương mại dịch vụ thuộc Điểm dân cư nông thôn thôn Phú Bình, xã Đông Phú, huyện Đông Sơn</t>
  </si>
  <si>
    <t>Đất thương mại dịch vụ thuộc Điểm dân cư nông thôn, xã Đông Quang (thôn 1, 2, 3 Thịnh Trị) huyện Đông Sơn</t>
  </si>
  <si>
    <t>a</t>
  </si>
  <si>
    <t>b</t>
  </si>
  <si>
    <t>c</t>
  </si>
  <si>
    <t>Khu đất có chức năng Bưu chính - Viễn Thông</t>
  </si>
  <si>
    <t>Khu đất có chức năng đất TMHH trong MBQH khu TĐC Xuân Phương 3 (khu 1) (MBQH số 1531/QĐ-UBND ngày 02/5/2018)</t>
  </si>
  <si>
    <t>Khu đất có chức năng đất TMHH trong MBQH khu TĐC Xuân Phương 3 (khu 2) (MBQH số 1531/QĐ-UBND ngày 02/5/2018)</t>
  </si>
  <si>
    <t>TỔNG CỘNG</t>
  </si>
  <si>
    <t>40 DỰ ÁN</t>
  </si>
  <si>
    <t>Địa điểm thực hiện dự án</t>
  </si>
  <si>
    <t>Diện tích theo quy hoạch (MBQH) 
(ha)</t>
  </si>
  <si>
    <t>Tổng diện tích đất đấu giá (ha)</t>
  </si>
  <si>
    <t xml:space="preserve">TỔNG HỢP DANH MỤC DỰ ÁN ĐẤU GIÁ QUYỀN SỬ DỤNG ĐẤT GIAO CHO TỔ CHỨC, DOANH NGHIỆP 
TRÊN ĐỊA BÀN TỈNH THANH HOÁ NĂM 2026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</si>
</sst>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00_-;\-* #,##0.00_-;_-* &quot;-&quot;??_-;_-@_-"/>
    <numFmt numFmtId="165" formatCode="_(* #,##0_);_(* \(#,##0\);_(* &quot;-&quot;??_);_(@_)"/>
    <numFmt numFmtId="166" formatCode="_-* #,##0.00\ _₫_-;\-* #,##0.00\ _₫_-;_-* &quot;-&quot;??\ _₫_-;_-@_-"/>
    <numFmt numFmtId="167" formatCode="_(* #,##0.0_);_(* \(#,##0.0\);_(* &quot;-&quot;??_);_(@_)"/>
    <numFmt numFmtId="168" formatCode="_(* #,##0.000_);_(* \(#,##0.000\);_(* &quot;-&quot;??_);_(@_)"/>
    <numFmt numFmtId="169" formatCode="0.0"/>
    <numFmt numFmtId="170" formatCode="0.000"/>
    <numFmt numFmtId="171" formatCode="#,##0.000"/>
  </numFmts>
  <fonts count="19">
    <font>
      <sz val="10"/>
      <name val="Arial"/>
      <family val="2"/>
    </font>
    <font>
      <sz val="10"/>
      <name val="Arial"/>
      <family val="2"/>
    </font>
    <font>
      <sz val="11"/>
      <color indexed="8"/>
      <name val="Calibri"/>
      <family val="2"/>
    </font>
    <font>
      <sz val="12"/>
      <name val="Times New Roman"/>
      <family val="1"/>
      <charset val="163"/>
    </font>
    <font>
      <sz val="10"/>
      <name val="Arial"/>
      <family val="2"/>
      <charset val="163"/>
    </font>
    <font>
      <sz val="12"/>
      <name val="Times New Roman"/>
      <family val="1"/>
    </font>
    <font>
      <sz val="12"/>
      <color indexed="8"/>
      <name val="Times New Roman"/>
      <family val="2"/>
    </font>
    <font>
      <sz val="14"/>
      <name val=".VnTime"/>
      <family val="2"/>
    </font>
    <font>
      <sz val="10"/>
      <color theme="1"/>
      <name val="Calibri"/>
      <family val="2"/>
    </font>
    <font>
      <i/>
      <sz val="11"/>
      <color theme="1"/>
      <name val="Times New Roman"/>
      <family val="1"/>
    </font>
    <font>
      <sz val="10"/>
      <color theme="1"/>
      <name val="Arial"/>
      <family val="2"/>
      <charset val="163"/>
    </font>
    <font>
      <b/>
      <sz val="11"/>
      <color theme="1"/>
      <name val="Times New Roman"/>
      <family val="1"/>
      <charset val="163"/>
    </font>
    <font>
      <sz val="11"/>
      <color theme="1"/>
      <name val="Times New Roman"/>
      <family val="1"/>
      <charset val="163"/>
    </font>
    <font>
      <b/>
      <sz val="12"/>
      <color theme="1"/>
      <name val="Times New Roman"/>
      <family val="1"/>
      <charset val="163"/>
    </font>
    <font>
      <i/>
      <sz val="11"/>
      <color theme="1"/>
      <name val="Times New Roman"/>
      <family val="1"/>
      <charset val="163"/>
    </font>
    <font>
      <b/>
      <i/>
      <sz val="11"/>
      <color theme="1"/>
      <name val="Times New Roman"/>
      <family val="1"/>
      <charset val="163"/>
    </font>
    <font>
      <sz val="9"/>
      <color theme="1"/>
      <name val="Times New Roman"/>
      <family val="1"/>
      <charset val="163"/>
    </font>
    <font>
      <sz val="13"/>
      <color theme="1"/>
      <name val="TimesNewRomanPSMT"/>
      <charset val="163"/>
    </font>
    <font>
      <sz val="10"/>
      <color theme="1"/>
      <name val="Times New Roman"/>
      <family val="1"/>
      <charset val="163"/>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0" fontId="4" fillId="0" borderId="0"/>
    <xf numFmtId="0" fontId="5" fillId="0" borderId="0"/>
    <xf numFmtId="0" fontId="6" fillId="0" borderId="0"/>
    <xf numFmtId="0" fontId="7" fillId="0" borderId="0"/>
    <xf numFmtId="0" fontId="1" fillId="0" borderId="0"/>
    <xf numFmtId="0" fontId="8" fillId="0" borderId="0"/>
    <xf numFmtId="0" fontId="4" fillId="0" borderId="0"/>
    <xf numFmtId="164" fontId="1" fillId="0" borderId="0" applyFont="0" applyFill="0" applyBorder="0" applyAlignment="0" applyProtection="0"/>
  </cellStyleXfs>
  <cellXfs count="59">
    <xf numFmtId="0" fontId="0" fillId="0" borderId="0" xfId="0"/>
    <xf numFmtId="0" fontId="12" fillId="0" borderId="0" xfId="0" applyFont="1" applyFill="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vertical="center"/>
    </xf>
    <xf numFmtId="0" fontId="11" fillId="0" borderId="2" xfId="0" applyFont="1" applyFill="1" applyBorder="1" applyAlignment="1">
      <alignment horizontal="center" vertical="center" wrapText="1"/>
    </xf>
    <xf numFmtId="0" fontId="12" fillId="0" borderId="0" xfId="0" applyFont="1" applyFill="1"/>
    <xf numFmtId="0" fontId="11" fillId="0" borderId="2" xfId="0" applyFont="1" applyFill="1" applyBorder="1" applyAlignment="1">
      <alignment horizontal="center" vertical="center"/>
    </xf>
    <xf numFmtId="0" fontId="11" fillId="0" borderId="2" xfId="0" applyFont="1" applyFill="1" applyBorder="1" applyAlignment="1">
      <alignment vertical="center"/>
    </xf>
    <xf numFmtId="43" fontId="11" fillId="0" borderId="2" xfId="1" applyFont="1" applyFill="1" applyBorder="1" applyAlignment="1">
      <alignment horizontal="right" vertical="center"/>
    </xf>
    <xf numFmtId="0" fontId="11" fillId="0" borderId="0" xfId="0" applyFont="1" applyFill="1" applyAlignment="1">
      <alignment vertical="center"/>
    </xf>
    <xf numFmtId="2" fontId="11" fillId="0" borderId="2" xfId="0" applyNumberFormat="1" applyFont="1" applyFill="1" applyBorder="1" applyAlignment="1">
      <alignment horizontal="right" vertic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2" fontId="12" fillId="0" borderId="2" xfId="0" applyNumberFormat="1" applyFont="1" applyFill="1" applyBorder="1" applyAlignment="1">
      <alignment horizontal="right" vertical="center" wrapText="1"/>
    </xf>
    <xf numFmtId="2" fontId="12" fillId="0" borderId="2" xfId="1" applyNumberFormat="1" applyFont="1" applyFill="1" applyBorder="1" applyAlignment="1">
      <alignment horizontal="right" vertical="center" wrapText="1"/>
    </xf>
    <xf numFmtId="168" fontId="11" fillId="0" borderId="2" xfId="0" applyNumberFormat="1" applyFont="1" applyFill="1" applyBorder="1" applyAlignment="1">
      <alignment horizontal="right" vertical="center"/>
    </xf>
    <xf numFmtId="0" fontId="12" fillId="0" borderId="2" xfId="0" applyFont="1" applyFill="1" applyBorder="1" applyAlignment="1">
      <alignment vertical="center" wrapText="1"/>
    </xf>
    <xf numFmtId="168" fontId="12" fillId="0" borderId="2" xfId="1" applyNumberFormat="1" applyFont="1" applyFill="1" applyBorder="1" applyAlignment="1">
      <alignment horizontal="right" vertical="center" wrapText="1"/>
    </xf>
    <xf numFmtId="0" fontId="11" fillId="0" borderId="2" xfId="0" applyFont="1" applyFill="1" applyBorder="1" applyAlignment="1">
      <alignment horizontal="right" vertical="center"/>
    </xf>
    <xf numFmtId="0" fontId="12" fillId="0" borderId="2" xfId="0" applyFont="1" applyFill="1" applyBorder="1" applyAlignment="1">
      <alignment horizontal="right" vertical="center" wrapText="1"/>
    </xf>
    <xf numFmtId="43" fontId="12" fillId="0" borderId="0" xfId="1" applyFont="1" applyFill="1" applyAlignment="1">
      <alignment vertical="center"/>
    </xf>
    <xf numFmtId="43" fontId="11" fillId="0" borderId="2" xfId="0" applyNumberFormat="1" applyFont="1" applyFill="1" applyBorder="1" applyAlignment="1">
      <alignment horizontal="right" vertical="center"/>
    </xf>
    <xf numFmtId="0" fontId="12" fillId="0" borderId="2" xfId="0" applyFont="1" applyFill="1" applyBorder="1" applyAlignment="1">
      <alignment horizontal="left" vertical="center" wrapText="1"/>
    </xf>
    <xf numFmtId="43" fontId="12" fillId="0" borderId="2" xfId="1" applyFont="1" applyFill="1" applyBorder="1" applyAlignment="1">
      <alignment horizontal="right" vertical="center" wrapText="1"/>
    </xf>
    <xf numFmtId="171" fontId="12" fillId="0" borderId="2" xfId="0" applyNumberFormat="1" applyFont="1" applyFill="1" applyBorder="1" applyAlignment="1">
      <alignment horizontal="right" vertical="center"/>
    </xf>
    <xf numFmtId="171" fontId="12" fillId="0" borderId="2" xfId="1" applyNumberFormat="1" applyFont="1" applyFill="1" applyBorder="1" applyAlignment="1">
      <alignment horizontal="right" vertical="center" wrapText="1"/>
    </xf>
    <xf numFmtId="167" fontId="12" fillId="0" borderId="2" xfId="1" applyNumberFormat="1" applyFont="1" applyFill="1" applyBorder="1" applyAlignment="1">
      <alignment horizontal="right" vertical="center" wrapText="1"/>
    </xf>
    <xf numFmtId="43" fontId="14" fillId="0" borderId="2" xfId="1" applyFont="1" applyFill="1" applyBorder="1" applyAlignment="1">
      <alignment horizontal="right" vertical="center" wrapText="1"/>
    </xf>
    <xf numFmtId="165" fontId="15" fillId="0" borderId="0" xfId="1" applyNumberFormat="1" applyFont="1" applyFill="1" applyBorder="1" applyAlignment="1">
      <alignment horizontal="center" vertical="center" wrapText="1"/>
    </xf>
    <xf numFmtId="0" fontId="15" fillId="0" borderId="0" xfId="0" applyFont="1" applyFill="1" applyAlignment="1">
      <alignment vertical="center"/>
    </xf>
    <xf numFmtId="165" fontId="11" fillId="0" borderId="0" xfId="1" applyNumberFormat="1" applyFont="1" applyFill="1" applyBorder="1" applyAlignment="1">
      <alignment horizontal="center" vertical="center" wrapText="1"/>
    </xf>
    <xf numFmtId="167" fontId="11" fillId="0" borderId="2" xfId="0" applyNumberFormat="1" applyFont="1" applyFill="1" applyBorder="1" applyAlignment="1">
      <alignment horizontal="right" vertical="center"/>
    </xf>
    <xf numFmtId="4" fontId="12" fillId="0" borderId="2" xfId="1" applyNumberFormat="1" applyFont="1" applyFill="1" applyBorder="1" applyAlignment="1">
      <alignment horizontal="right" vertical="center" wrapText="1"/>
    </xf>
    <xf numFmtId="165" fontId="12" fillId="0" borderId="0" xfId="1" applyNumberFormat="1" applyFont="1" applyFill="1" applyBorder="1" applyAlignment="1">
      <alignment horizontal="center" vertical="center" wrapText="1"/>
    </xf>
    <xf numFmtId="0" fontId="12" fillId="0" borderId="2" xfId="0" applyFont="1" applyFill="1" applyBorder="1" applyAlignment="1">
      <alignment vertical="center"/>
    </xf>
    <xf numFmtId="0" fontId="12" fillId="0" borderId="2" xfId="0" applyFont="1" applyFill="1" applyBorder="1" applyAlignment="1">
      <alignment horizontal="right" vertical="center"/>
    </xf>
    <xf numFmtId="169" fontId="12" fillId="0" borderId="2" xfId="0" applyNumberFormat="1" applyFont="1" applyFill="1" applyBorder="1" applyAlignment="1">
      <alignment horizontal="right" vertical="center" wrapText="1"/>
    </xf>
    <xf numFmtId="1" fontId="12" fillId="0" borderId="2" xfId="1" applyNumberFormat="1" applyFont="1" applyFill="1" applyBorder="1" applyAlignment="1">
      <alignment horizontal="right" vertical="center" wrapText="1"/>
    </xf>
    <xf numFmtId="170" fontId="12" fillId="0" borderId="2" xfId="0" applyNumberFormat="1" applyFont="1" applyFill="1" applyBorder="1" applyAlignment="1">
      <alignment horizontal="right" vertical="center" wrapText="1"/>
    </xf>
    <xf numFmtId="1" fontId="12" fillId="0" borderId="2" xfId="0" applyNumberFormat="1" applyFont="1" applyFill="1" applyBorder="1" applyAlignment="1">
      <alignment horizontal="right" vertical="center" wrapText="1"/>
    </xf>
    <xf numFmtId="166" fontId="11" fillId="0" borderId="2"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43" fontId="11" fillId="0" borderId="2" xfId="1" applyFont="1" applyFill="1" applyBorder="1" applyAlignment="1">
      <alignment horizontal="right" vertical="center" wrapText="1"/>
    </xf>
    <xf numFmtId="0" fontId="11" fillId="0" borderId="0" xfId="0" applyFont="1" applyFill="1" applyAlignment="1">
      <alignment vertical="center" wrapText="1"/>
    </xf>
    <xf numFmtId="0" fontId="12" fillId="0" borderId="2" xfId="0" applyFont="1" applyFill="1" applyBorder="1" applyAlignment="1">
      <alignment horizontal="justify" vertical="center" wrapText="1"/>
    </xf>
    <xf numFmtId="0" fontId="12" fillId="0" borderId="0" xfId="0" applyFont="1" applyFill="1" applyAlignment="1">
      <alignment vertical="center" wrapText="1"/>
    </xf>
    <xf numFmtId="0" fontId="16" fillId="0" borderId="0" xfId="0" applyFont="1" applyFill="1" applyAlignment="1">
      <alignment vertical="center" wrapText="1"/>
    </xf>
    <xf numFmtId="0" fontId="17" fillId="0" borderId="0" xfId="0" applyFont="1" applyFill="1" applyAlignment="1">
      <alignment vertical="center" wrapText="1"/>
    </xf>
    <xf numFmtId="0" fontId="10" fillId="0" borderId="0" xfId="0" applyFont="1" applyFill="1" applyAlignment="1">
      <alignment vertical="center" wrapText="1"/>
    </xf>
    <xf numFmtId="166" fontId="12" fillId="0" borderId="0" xfId="0" applyNumberFormat="1" applyFont="1" applyFill="1" applyAlignment="1">
      <alignment vertical="center" wrapText="1"/>
    </xf>
    <xf numFmtId="166" fontId="12" fillId="0" borderId="0" xfId="0" applyNumberFormat="1" applyFont="1" applyFill="1" applyAlignment="1">
      <alignment vertical="center"/>
    </xf>
    <xf numFmtId="43" fontId="12" fillId="0" borderId="2" xfId="1" applyFont="1" applyFill="1" applyBorder="1" applyAlignment="1">
      <alignment horizontal="right" vertical="center"/>
    </xf>
    <xf numFmtId="0" fontId="11" fillId="0" borderId="2" xfId="0" applyFont="1" applyFill="1" applyBorder="1" applyAlignment="1">
      <alignment horizontal="left" vertical="center"/>
    </xf>
    <xf numFmtId="168" fontId="18" fillId="0" borderId="2" xfId="11" applyNumberFormat="1" applyFont="1" applyFill="1" applyBorder="1" applyAlignment="1">
      <alignment horizontal="right" vertical="center" wrapText="1"/>
    </xf>
    <xf numFmtId="0" fontId="18" fillId="0" borderId="2" xfId="0" applyFont="1" applyFill="1" applyBorder="1" applyAlignment="1">
      <alignment horizontal="justify" vertical="center" wrapText="1"/>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14" fillId="0" borderId="1" xfId="0" applyFont="1" applyFill="1" applyBorder="1" applyAlignment="1">
      <alignment horizontal="center" vertical="center"/>
    </xf>
    <xf numFmtId="0" fontId="11" fillId="0" borderId="0" xfId="0" applyFont="1" applyFill="1" applyAlignment="1">
      <alignment horizontal="center" vertical="center"/>
    </xf>
  </cellXfs>
  <cellStyles count="12">
    <cellStyle name="Comma" xfId="1" builtinId="3"/>
    <cellStyle name="Comma 2" xfId="2"/>
    <cellStyle name="Comma 3" xfId="3"/>
    <cellStyle name="Comma 8" xfId="11"/>
    <cellStyle name="Normal" xfId="0" builtinId="0"/>
    <cellStyle name="Normal 10" xfId="4"/>
    <cellStyle name="Normal 2" xfId="5"/>
    <cellStyle name="Normal 3" xfId="6"/>
    <cellStyle name="Normal 4" xfId="7"/>
    <cellStyle name="Normal 5 3" xfId="8"/>
    <cellStyle name="Normal 7" xfId="9"/>
    <cellStyle name="Normal 9" xfId="1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abSelected="1" workbookViewId="0">
      <selection activeCell="C13" sqref="C13"/>
    </sheetView>
  </sheetViews>
  <sheetFormatPr defaultRowHeight="15"/>
  <cols>
    <col min="1" max="1" width="6.28515625" style="1" customWidth="1"/>
    <col min="2" max="2" width="43.28515625" style="3" customWidth="1"/>
    <col min="3" max="3" width="27.42578125" style="1" customWidth="1"/>
    <col min="4" max="7" width="18.28515625" style="2" customWidth="1"/>
    <col min="8" max="16384" width="9.140625" style="3"/>
  </cols>
  <sheetData>
    <row r="1" spans="1:9" ht="24.75" customHeight="1">
      <c r="A1" s="58"/>
      <c r="B1" s="58"/>
    </row>
    <row r="2" spans="1:9" ht="45.75" customHeight="1">
      <c r="A2" s="55" t="s">
        <v>96</v>
      </c>
      <c r="B2" s="56"/>
      <c r="C2" s="56"/>
      <c r="D2" s="56"/>
      <c r="E2" s="56"/>
      <c r="F2" s="56"/>
      <c r="G2" s="56"/>
    </row>
    <row r="3" spans="1:9" ht="32.25" customHeight="1">
      <c r="A3" s="57" t="s">
        <v>4</v>
      </c>
      <c r="B3" s="57"/>
      <c r="C3" s="57"/>
      <c r="D3" s="57"/>
      <c r="E3" s="57"/>
      <c r="F3" s="57"/>
      <c r="G3" s="57"/>
    </row>
    <row r="4" spans="1:9" s="5" customFormat="1" ht="42.75">
      <c r="A4" s="4" t="s">
        <v>0</v>
      </c>
      <c r="B4" s="4" t="s">
        <v>3</v>
      </c>
      <c r="C4" s="4" t="s">
        <v>93</v>
      </c>
      <c r="D4" s="4" t="s">
        <v>94</v>
      </c>
      <c r="E4" s="4" t="s">
        <v>95</v>
      </c>
      <c r="F4" s="4" t="s">
        <v>1</v>
      </c>
      <c r="G4" s="4" t="s">
        <v>2</v>
      </c>
    </row>
    <row r="5" spans="1:9" s="9" customFormat="1" ht="15.75" customHeight="1">
      <c r="A5" s="6"/>
      <c r="B5" s="7" t="s">
        <v>91</v>
      </c>
      <c r="C5" s="6" t="s">
        <v>92</v>
      </c>
      <c r="D5" s="8">
        <f>+D6+D8+D10+D12+D18+D20+D27+D38+D41</f>
        <v>343.081726</v>
      </c>
      <c r="E5" s="8">
        <f t="shared" ref="E5:G5" si="0">+E6+E8+E10+E12+E18+E20+E27+E38+E41</f>
        <v>92.386106999999996</v>
      </c>
      <c r="F5" s="8">
        <f t="shared" si="0"/>
        <v>76.667960999999991</v>
      </c>
      <c r="G5" s="8">
        <f t="shared" si="0"/>
        <v>170.66237600000002</v>
      </c>
    </row>
    <row r="6" spans="1:9">
      <c r="A6" s="6" t="s">
        <v>5</v>
      </c>
      <c r="B6" s="7" t="s">
        <v>8</v>
      </c>
      <c r="C6" s="6"/>
      <c r="D6" s="10">
        <f>+D7</f>
        <v>2.4300000000000002</v>
      </c>
      <c r="E6" s="10">
        <f t="shared" ref="E6:G6" si="1">+E7</f>
        <v>1.1200000000000001</v>
      </c>
      <c r="F6" s="10">
        <f t="shared" si="1"/>
        <v>1.1200000000000001</v>
      </c>
      <c r="G6" s="10">
        <f t="shared" si="1"/>
        <v>1.3</v>
      </c>
    </row>
    <row r="7" spans="1:9" ht="45">
      <c r="A7" s="11">
        <v>1</v>
      </c>
      <c r="B7" s="12" t="s">
        <v>9</v>
      </c>
      <c r="C7" s="12" t="s">
        <v>10</v>
      </c>
      <c r="D7" s="13">
        <v>2.4300000000000002</v>
      </c>
      <c r="E7" s="14">
        <v>1.1200000000000001</v>
      </c>
      <c r="F7" s="14">
        <v>1.1200000000000001</v>
      </c>
      <c r="G7" s="14">
        <v>1.3</v>
      </c>
    </row>
    <row r="8" spans="1:9">
      <c r="A8" s="6" t="s">
        <v>6</v>
      </c>
      <c r="B8" s="7" t="s">
        <v>46</v>
      </c>
      <c r="C8" s="6"/>
      <c r="D8" s="15">
        <f>+D9</f>
        <v>1.611</v>
      </c>
      <c r="E8" s="15">
        <f t="shared" ref="E8:G8" si="2">+E9</f>
        <v>1.611</v>
      </c>
      <c r="F8" s="15">
        <f t="shared" si="2"/>
        <v>0.79100000000000004</v>
      </c>
      <c r="G8" s="15">
        <f t="shared" si="2"/>
        <v>0.82</v>
      </c>
    </row>
    <row r="9" spans="1:9" ht="30">
      <c r="A9" s="11">
        <v>1</v>
      </c>
      <c r="B9" s="16" t="s">
        <v>13</v>
      </c>
      <c r="C9" s="12" t="s">
        <v>14</v>
      </c>
      <c r="D9" s="17">
        <v>1.611</v>
      </c>
      <c r="E9" s="17">
        <v>1.611</v>
      </c>
      <c r="F9" s="17">
        <v>0.79100000000000004</v>
      </c>
      <c r="G9" s="17">
        <v>0.82</v>
      </c>
    </row>
    <row r="10" spans="1:9">
      <c r="A10" s="6" t="s">
        <v>70</v>
      </c>
      <c r="B10" s="7" t="s">
        <v>17</v>
      </c>
      <c r="C10" s="6"/>
      <c r="D10" s="18">
        <f>+D11</f>
        <v>7.35</v>
      </c>
      <c r="E10" s="18">
        <f t="shared" ref="E10:G10" si="3">+E11</f>
        <v>0.65</v>
      </c>
      <c r="F10" s="18">
        <f t="shared" si="3"/>
        <v>0.65</v>
      </c>
      <c r="G10" s="18">
        <f t="shared" si="3"/>
        <v>7.35</v>
      </c>
    </row>
    <row r="11" spans="1:9" ht="75">
      <c r="A11" s="11">
        <v>1</v>
      </c>
      <c r="B11" s="12" t="s">
        <v>16</v>
      </c>
      <c r="C11" s="12" t="s">
        <v>17</v>
      </c>
      <c r="D11" s="19">
        <v>7.35</v>
      </c>
      <c r="E11" s="19">
        <v>0.65</v>
      </c>
      <c r="F11" s="14">
        <f>+E11</f>
        <v>0.65</v>
      </c>
      <c r="G11" s="14">
        <v>7.35</v>
      </c>
      <c r="I11" s="20"/>
    </row>
    <row r="12" spans="1:9">
      <c r="A12" s="6" t="s">
        <v>7</v>
      </c>
      <c r="B12" s="7" t="s">
        <v>47</v>
      </c>
      <c r="C12" s="6"/>
      <c r="D12" s="21">
        <f>+SUM(D13:D17)</f>
        <v>58.715599999999995</v>
      </c>
      <c r="E12" s="21">
        <f t="shared" ref="E12:G12" si="4">+SUM(E13:E17)</f>
        <v>1.4052100000000001</v>
      </c>
      <c r="F12" s="21">
        <f t="shared" si="4"/>
        <v>1.4052100000000001</v>
      </c>
      <c r="G12" s="21">
        <f t="shared" si="4"/>
        <v>0</v>
      </c>
    </row>
    <row r="13" spans="1:9" ht="45">
      <c r="A13" s="11">
        <v>1</v>
      </c>
      <c r="B13" s="22" t="s">
        <v>77</v>
      </c>
      <c r="C13" s="12" t="s">
        <v>19</v>
      </c>
      <c r="D13" s="23">
        <v>17.913900000000002</v>
      </c>
      <c r="E13" s="24">
        <f>4201.5/10000</f>
        <v>0.42015000000000002</v>
      </c>
      <c r="F13" s="24">
        <f>4201.5/10000</f>
        <v>0.42015000000000002</v>
      </c>
      <c r="G13" s="14"/>
    </row>
    <row r="14" spans="1:9" s="9" customFormat="1" ht="60">
      <c r="A14" s="12">
        <v>2</v>
      </c>
      <c r="B14" s="22" t="s">
        <v>78</v>
      </c>
      <c r="C14" s="12" t="s">
        <v>20</v>
      </c>
      <c r="D14" s="23">
        <v>9.2797000000000001</v>
      </c>
      <c r="E14" s="25">
        <f>720.7/10000</f>
        <v>7.2070000000000009E-2</v>
      </c>
      <c r="F14" s="24">
        <f t="shared" ref="F14:F17" si="5">E14</f>
        <v>7.2070000000000009E-2</v>
      </c>
      <c r="G14" s="23"/>
    </row>
    <row r="15" spans="1:9" s="29" customFormat="1" ht="60">
      <c r="A15" s="11">
        <v>3</v>
      </c>
      <c r="B15" s="22" t="s">
        <v>79</v>
      </c>
      <c r="C15" s="12" t="s">
        <v>21</v>
      </c>
      <c r="D15" s="26">
        <v>6</v>
      </c>
      <c r="E15" s="25">
        <v>7.4999999999999997E-2</v>
      </c>
      <c r="F15" s="24">
        <f t="shared" si="5"/>
        <v>7.4999999999999997E-2</v>
      </c>
      <c r="G15" s="27"/>
      <c r="H15" s="28"/>
    </row>
    <row r="16" spans="1:9" s="9" customFormat="1" ht="45">
      <c r="A16" s="12">
        <v>4</v>
      </c>
      <c r="B16" s="22" t="s">
        <v>80</v>
      </c>
      <c r="C16" s="12" t="s">
        <v>22</v>
      </c>
      <c r="D16" s="23">
        <v>9.032</v>
      </c>
      <c r="E16" s="24">
        <f>1170.8/10000</f>
        <v>0.11707999999999999</v>
      </c>
      <c r="F16" s="24">
        <f t="shared" si="5"/>
        <v>0.11707999999999999</v>
      </c>
      <c r="G16" s="23"/>
      <c r="H16" s="30"/>
    </row>
    <row r="17" spans="1:8" ht="45">
      <c r="A17" s="11">
        <v>5</v>
      </c>
      <c r="B17" s="22" t="s">
        <v>81</v>
      </c>
      <c r="C17" s="12" t="s">
        <v>23</v>
      </c>
      <c r="D17" s="23">
        <v>16.489999999999998</v>
      </c>
      <c r="E17" s="24">
        <f>7209.1/10000</f>
        <v>0.72091000000000005</v>
      </c>
      <c r="F17" s="24">
        <f t="shared" si="5"/>
        <v>0.72091000000000005</v>
      </c>
      <c r="G17" s="14"/>
      <c r="H17" s="30"/>
    </row>
    <row r="18" spans="1:8">
      <c r="A18" s="6" t="s">
        <v>11</v>
      </c>
      <c r="B18" s="7" t="s">
        <v>25</v>
      </c>
      <c r="C18" s="6"/>
      <c r="D18" s="31">
        <f>+D19</f>
        <v>20.5</v>
      </c>
      <c r="E18" s="31">
        <f t="shared" ref="E18:G18" si="6">+E19</f>
        <v>20.5</v>
      </c>
      <c r="F18" s="31">
        <f t="shared" si="6"/>
        <v>20.5</v>
      </c>
      <c r="G18" s="31">
        <f t="shared" si="6"/>
        <v>20.5</v>
      </c>
    </row>
    <row r="19" spans="1:8" ht="30">
      <c r="A19" s="12">
        <v>1</v>
      </c>
      <c r="B19" s="16" t="s">
        <v>26</v>
      </c>
      <c r="C19" s="12" t="s">
        <v>27</v>
      </c>
      <c r="D19" s="23">
        <f>20.5</f>
        <v>20.5</v>
      </c>
      <c r="E19" s="23">
        <f>205000/10000</f>
        <v>20.5</v>
      </c>
      <c r="F19" s="23">
        <f>205000/10000</f>
        <v>20.5</v>
      </c>
      <c r="G19" s="23">
        <f>F19</f>
        <v>20.5</v>
      </c>
      <c r="H19" s="20"/>
    </row>
    <row r="20" spans="1:8">
      <c r="A20" s="6" t="s">
        <v>12</v>
      </c>
      <c r="B20" s="7" t="s">
        <v>48</v>
      </c>
      <c r="C20" s="6"/>
      <c r="D20" s="18">
        <f>+SUM(D21:D26)</f>
        <v>128.82</v>
      </c>
      <c r="E20" s="18">
        <f t="shared" ref="E20:G20" si="7">+SUM(E21:E26)</f>
        <v>5.63</v>
      </c>
      <c r="F20" s="18">
        <f t="shared" si="7"/>
        <v>5.63</v>
      </c>
      <c r="G20" s="18">
        <f t="shared" si="7"/>
        <v>128.82</v>
      </c>
    </row>
    <row r="21" spans="1:8" ht="45">
      <c r="A21" s="12">
        <v>1</v>
      </c>
      <c r="B21" s="16" t="s">
        <v>28</v>
      </c>
      <c r="C21" s="12" t="s">
        <v>29</v>
      </c>
      <c r="D21" s="19">
        <v>0.77</v>
      </c>
      <c r="E21" s="19">
        <v>0.77</v>
      </c>
      <c r="F21" s="32">
        <f t="shared" ref="F21:F25" si="8">E21</f>
        <v>0.77</v>
      </c>
      <c r="G21" s="23">
        <f t="shared" ref="G21:G26" si="9">+D21</f>
        <v>0.77</v>
      </c>
      <c r="H21" s="33"/>
    </row>
    <row r="22" spans="1:8" ht="45">
      <c r="A22" s="12">
        <v>2</v>
      </c>
      <c r="B22" s="16" t="s">
        <v>30</v>
      </c>
      <c r="C22" s="12" t="s">
        <v>29</v>
      </c>
      <c r="D22" s="19">
        <v>0.96</v>
      </c>
      <c r="E22" s="19">
        <v>0.96</v>
      </c>
      <c r="F22" s="32">
        <f t="shared" si="8"/>
        <v>0.96</v>
      </c>
      <c r="G22" s="23">
        <f t="shared" si="9"/>
        <v>0.96</v>
      </c>
      <c r="H22" s="33"/>
    </row>
    <row r="23" spans="1:8" ht="75">
      <c r="A23" s="12">
        <v>3</v>
      </c>
      <c r="B23" s="16" t="s">
        <v>82</v>
      </c>
      <c r="C23" s="12" t="s">
        <v>31</v>
      </c>
      <c r="D23" s="19">
        <v>6.05</v>
      </c>
      <c r="E23" s="19">
        <v>0.45</v>
      </c>
      <c r="F23" s="32">
        <f t="shared" si="8"/>
        <v>0.45</v>
      </c>
      <c r="G23" s="23">
        <f t="shared" si="9"/>
        <v>6.05</v>
      </c>
      <c r="H23" s="33"/>
    </row>
    <row r="24" spans="1:8" ht="45">
      <c r="A24" s="12">
        <v>4</v>
      </c>
      <c r="B24" s="16" t="s">
        <v>83</v>
      </c>
      <c r="C24" s="12" t="s">
        <v>32</v>
      </c>
      <c r="D24" s="19">
        <v>10.220000000000001</v>
      </c>
      <c r="E24" s="19">
        <v>0.38</v>
      </c>
      <c r="F24" s="32">
        <f t="shared" si="8"/>
        <v>0.38</v>
      </c>
      <c r="G24" s="23">
        <f t="shared" si="9"/>
        <v>10.220000000000001</v>
      </c>
      <c r="H24" s="33"/>
    </row>
    <row r="25" spans="1:8" ht="45">
      <c r="A25" s="12">
        <v>5</v>
      </c>
      <c r="B25" s="16" t="s">
        <v>84</v>
      </c>
      <c r="C25" s="12" t="s">
        <v>31</v>
      </c>
      <c r="D25" s="19">
        <v>19.21</v>
      </c>
      <c r="E25" s="19">
        <v>0.21</v>
      </c>
      <c r="F25" s="32">
        <f t="shared" si="8"/>
        <v>0.21</v>
      </c>
      <c r="G25" s="23">
        <f t="shared" si="9"/>
        <v>19.21</v>
      </c>
      <c r="H25" s="33"/>
    </row>
    <row r="26" spans="1:8" ht="45">
      <c r="A26" s="12">
        <v>6</v>
      </c>
      <c r="B26" s="16" t="s">
        <v>33</v>
      </c>
      <c r="C26" s="12" t="s">
        <v>34</v>
      </c>
      <c r="D26" s="23">
        <v>91.61</v>
      </c>
      <c r="E26" s="23">
        <v>2.86</v>
      </c>
      <c r="F26" s="32">
        <f>E26</f>
        <v>2.86</v>
      </c>
      <c r="G26" s="23">
        <f t="shared" si="9"/>
        <v>91.61</v>
      </c>
      <c r="H26" s="33"/>
    </row>
    <row r="27" spans="1:8">
      <c r="A27" s="6" t="s">
        <v>15</v>
      </c>
      <c r="B27" s="7" t="s">
        <v>42</v>
      </c>
      <c r="C27" s="6"/>
      <c r="D27" s="18">
        <f>+SUM(D28:D37)</f>
        <v>84.26</v>
      </c>
      <c r="E27" s="18">
        <f t="shared" ref="E27:G27" si="10">+SUM(E28:E37)</f>
        <v>22.336000000000002</v>
      </c>
      <c r="F27" s="18">
        <f t="shared" si="10"/>
        <v>16.235999999999997</v>
      </c>
      <c r="G27" s="18">
        <f t="shared" si="10"/>
        <v>2.52</v>
      </c>
    </row>
    <row r="28" spans="1:8">
      <c r="A28" s="11">
        <v>1</v>
      </c>
      <c r="B28" s="16" t="s">
        <v>88</v>
      </c>
      <c r="C28" s="34" t="s">
        <v>35</v>
      </c>
      <c r="D28" s="35">
        <v>7.0000000000000007E-2</v>
      </c>
      <c r="E28" s="35">
        <f>D28</f>
        <v>7.0000000000000007E-2</v>
      </c>
      <c r="F28" s="35">
        <f>E28</f>
        <v>7.0000000000000007E-2</v>
      </c>
      <c r="G28" s="35"/>
    </row>
    <row r="29" spans="1:8">
      <c r="A29" s="11">
        <v>2</v>
      </c>
      <c r="B29" s="16" t="s">
        <v>88</v>
      </c>
      <c r="C29" s="34" t="s">
        <v>35</v>
      </c>
      <c r="D29" s="35">
        <v>0.05</v>
      </c>
      <c r="E29" s="35">
        <f>D29</f>
        <v>0.05</v>
      </c>
      <c r="F29" s="35">
        <f>E29</f>
        <v>0.05</v>
      </c>
      <c r="G29" s="35"/>
    </row>
    <row r="30" spans="1:8">
      <c r="A30" s="11">
        <v>3</v>
      </c>
      <c r="B30" s="34" t="s">
        <v>36</v>
      </c>
      <c r="C30" s="34" t="s">
        <v>35</v>
      </c>
      <c r="D30" s="35">
        <v>8.6</v>
      </c>
      <c r="E30" s="35">
        <v>8.6</v>
      </c>
      <c r="F30" s="35">
        <v>2.5</v>
      </c>
      <c r="G30" s="35"/>
    </row>
    <row r="31" spans="1:8" ht="45">
      <c r="A31" s="11">
        <v>4</v>
      </c>
      <c r="B31" s="16" t="s">
        <v>89</v>
      </c>
      <c r="C31" s="34" t="s">
        <v>35</v>
      </c>
      <c r="D31" s="35">
        <v>4.38</v>
      </c>
      <c r="E31" s="35">
        <v>1.22</v>
      </c>
      <c r="F31" s="35">
        <f t="shared" ref="F31:F32" si="11">E31</f>
        <v>1.22</v>
      </c>
      <c r="G31" s="35"/>
    </row>
    <row r="32" spans="1:8" ht="45">
      <c r="A32" s="11">
        <v>5</v>
      </c>
      <c r="B32" s="16" t="s">
        <v>90</v>
      </c>
      <c r="C32" s="34" t="s">
        <v>35</v>
      </c>
      <c r="D32" s="35">
        <v>8.64</v>
      </c>
      <c r="E32" s="35">
        <v>1.8</v>
      </c>
      <c r="F32" s="35">
        <f t="shared" si="11"/>
        <v>1.8</v>
      </c>
      <c r="G32" s="35"/>
    </row>
    <row r="33" spans="1:10">
      <c r="A33" s="11">
        <v>6</v>
      </c>
      <c r="B33" s="22" t="s">
        <v>37</v>
      </c>
      <c r="C33" s="34" t="s">
        <v>35</v>
      </c>
      <c r="D33" s="36">
        <v>10</v>
      </c>
      <c r="E33" s="13">
        <v>1.05</v>
      </c>
      <c r="F33" s="14">
        <f>E33</f>
        <v>1.05</v>
      </c>
      <c r="G33" s="37">
        <v>0</v>
      </c>
    </row>
    <row r="34" spans="1:10" ht="45">
      <c r="A34" s="11">
        <v>7</v>
      </c>
      <c r="B34" s="22" t="s">
        <v>38</v>
      </c>
      <c r="C34" s="34" t="s">
        <v>35</v>
      </c>
      <c r="D34" s="36">
        <v>26.7</v>
      </c>
      <c r="E34" s="13">
        <v>3.61</v>
      </c>
      <c r="F34" s="14">
        <v>3.61</v>
      </c>
      <c r="G34" s="37"/>
    </row>
    <row r="35" spans="1:10" ht="45">
      <c r="A35" s="11">
        <v>8</v>
      </c>
      <c r="B35" s="22" t="s">
        <v>39</v>
      </c>
      <c r="C35" s="34" t="s">
        <v>35</v>
      </c>
      <c r="D35" s="13">
        <v>7.68</v>
      </c>
      <c r="E35" s="38">
        <v>0.36599999999999999</v>
      </c>
      <c r="F35" s="38">
        <f>E35</f>
        <v>0.36599999999999999</v>
      </c>
      <c r="G35" s="39"/>
    </row>
    <row r="36" spans="1:10">
      <c r="A36" s="11">
        <v>9</v>
      </c>
      <c r="B36" s="22" t="s">
        <v>40</v>
      </c>
      <c r="C36" s="34" t="s">
        <v>35</v>
      </c>
      <c r="D36" s="13">
        <v>4.95</v>
      </c>
      <c r="E36" s="13">
        <v>1.61</v>
      </c>
      <c r="F36" s="13">
        <f>E36</f>
        <v>1.61</v>
      </c>
      <c r="G36" s="13">
        <v>2.52</v>
      </c>
    </row>
    <row r="37" spans="1:10">
      <c r="A37" s="11">
        <v>10</v>
      </c>
      <c r="B37" s="22" t="s">
        <v>41</v>
      </c>
      <c r="C37" s="34" t="s">
        <v>35</v>
      </c>
      <c r="D37" s="13">
        <v>13.19</v>
      </c>
      <c r="E37" s="13">
        <v>3.96</v>
      </c>
      <c r="F37" s="13">
        <f>E37</f>
        <v>3.96</v>
      </c>
      <c r="G37" s="39"/>
    </row>
    <row r="38" spans="1:10">
      <c r="A38" s="6" t="s">
        <v>18</v>
      </c>
      <c r="B38" s="7" t="s">
        <v>49</v>
      </c>
      <c r="C38" s="6"/>
      <c r="D38" s="18">
        <f>+SUM(D39:D40)</f>
        <v>0.55000000000000004</v>
      </c>
      <c r="E38" s="18">
        <f t="shared" ref="E38:G38" si="12">+SUM(E39:E40)</f>
        <v>0.55000000000000004</v>
      </c>
      <c r="F38" s="18">
        <f t="shared" si="12"/>
        <v>0.55000000000000004</v>
      </c>
      <c r="G38" s="18">
        <f t="shared" si="12"/>
        <v>0.55000000000000004</v>
      </c>
    </row>
    <row r="39" spans="1:10" ht="90">
      <c r="A39" s="12">
        <v>1</v>
      </c>
      <c r="B39" s="16" t="s">
        <v>50</v>
      </c>
      <c r="C39" s="16" t="s">
        <v>43</v>
      </c>
      <c r="D39" s="19">
        <v>0.41</v>
      </c>
      <c r="E39" s="19">
        <v>0.41</v>
      </c>
      <c r="F39" s="19">
        <v>0.41</v>
      </c>
      <c r="G39" s="19">
        <v>0.41</v>
      </c>
    </row>
    <row r="40" spans="1:10" ht="75">
      <c r="A40" s="12">
        <v>2</v>
      </c>
      <c r="B40" s="16" t="s">
        <v>51</v>
      </c>
      <c r="C40" s="16" t="s">
        <v>44</v>
      </c>
      <c r="D40" s="19">
        <v>0.14000000000000001</v>
      </c>
      <c r="E40" s="19">
        <v>0.14000000000000001</v>
      </c>
      <c r="F40" s="19">
        <v>0.14000000000000001</v>
      </c>
      <c r="G40" s="19">
        <v>0.14000000000000001</v>
      </c>
    </row>
    <row r="41" spans="1:10">
      <c r="A41" s="6" t="s">
        <v>24</v>
      </c>
      <c r="B41" s="7" t="s">
        <v>45</v>
      </c>
      <c r="C41" s="6"/>
      <c r="D41" s="40">
        <f>+D42+D51+D54</f>
        <v>38.845125999999993</v>
      </c>
      <c r="E41" s="40">
        <f t="shared" ref="E41:G41" si="13">+E42+E51+E54</f>
        <v>38.583896999999993</v>
      </c>
      <c r="F41" s="40">
        <f t="shared" si="13"/>
        <v>29.785750999999998</v>
      </c>
      <c r="G41" s="40">
        <f t="shared" si="13"/>
        <v>8.8023759999999989</v>
      </c>
    </row>
    <row r="42" spans="1:10" s="43" customFormat="1" ht="14.25">
      <c r="A42" s="4" t="s">
        <v>85</v>
      </c>
      <c r="B42" s="41" t="s">
        <v>52</v>
      </c>
      <c r="C42" s="4"/>
      <c r="D42" s="42">
        <f t="shared" ref="D42:G42" si="14">SUM(D43:D50)</f>
        <v>14.489731999999998</v>
      </c>
      <c r="E42" s="42">
        <f t="shared" si="14"/>
        <v>14.228502999999998</v>
      </c>
      <c r="F42" s="42">
        <f t="shared" si="14"/>
        <v>10.240357000000001</v>
      </c>
      <c r="G42" s="42">
        <f t="shared" si="14"/>
        <v>3.9923759999999997</v>
      </c>
    </row>
    <row r="43" spans="1:10" s="43" customFormat="1" ht="45">
      <c r="A43" s="12">
        <v>1</v>
      </c>
      <c r="B43" s="44" t="s">
        <v>53</v>
      </c>
      <c r="C43" s="12" t="s">
        <v>54</v>
      </c>
      <c r="D43" s="23">
        <f>0.26</f>
        <v>0.26</v>
      </c>
      <c r="E43" s="23">
        <f>0.26</f>
        <v>0.26</v>
      </c>
      <c r="F43" s="23">
        <f>E43</f>
        <v>0.26</v>
      </c>
      <c r="G43" s="23" t="s">
        <v>55</v>
      </c>
      <c r="H43" s="45"/>
    </row>
    <row r="44" spans="1:10" s="45" customFormat="1" ht="45">
      <c r="A44" s="12">
        <v>2</v>
      </c>
      <c r="B44" s="44" t="s">
        <v>56</v>
      </c>
      <c r="C44" s="12" t="s">
        <v>54</v>
      </c>
      <c r="D44" s="23">
        <v>3.9</v>
      </c>
      <c r="E44" s="23">
        <f>D44</f>
        <v>3.9</v>
      </c>
      <c r="F44" s="23">
        <f>20476.24/10000</f>
        <v>2.0476240000000003</v>
      </c>
      <c r="G44" s="23">
        <f>E44-F44</f>
        <v>1.8523759999999996</v>
      </c>
      <c r="H44" s="46"/>
    </row>
    <row r="45" spans="1:10" s="45" customFormat="1" ht="30">
      <c r="A45" s="12">
        <v>3</v>
      </c>
      <c r="B45" s="44" t="s">
        <v>57</v>
      </c>
      <c r="C45" s="12" t="s">
        <v>54</v>
      </c>
      <c r="D45" s="23">
        <f>F45</f>
        <v>1.1858819999999999</v>
      </c>
      <c r="E45" s="23">
        <f>F45</f>
        <v>1.1858819999999999</v>
      </c>
      <c r="F45" s="23">
        <f>11858.82/10000</f>
        <v>1.1858819999999999</v>
      </c>
      <c r="G45" s="23"/>
      <c r="I45" s="47"/>
    </row>
    <row r="46" spans="1:10" s="45" customFormat="1" ht="30">
      <c r="A46" s="12">
        <v>4</v>
      </c>
      <c r="B46" s="44" t="s">
        <v>58</v>
      </c>
      <c r="C46" s="12" t="s">
        <v>54</v>
      </c>
      <c r="D46" s="23">
        <v>4.63</v>
      </c>
      <c r="E46" s="23">
        <v>4.63</v>
      </c>
      <c r="F46" s="23">
        <v>2.57</v>
      </c>
      <c r="G46" s="23">
        <f>E46-F46</f>
        <v>2.06</v>
      </c>
      <c r="I46" s="47"/>
      <c r="J46" s="48"/>
    </row>
    <row r="47" spans="1:10" s="45" customFormat="1" ht="30">
      <c r="A47" s="12">
        <v>5</v>
      </c>
      <c r="B47" s="44" t="s">
        <v>59</v>
      </c>
      <c r="C47" s="12" t="s">
        <v>54</v>
      </c>
      <c r="D47" s="23">
        <f>22598.5/10000</f>
        <v>2.2598500000000001</v>
      </c>
      <c r="E47" s="17">
        <f>F47</f>
        <v>1.998621</v>
      </c>
      <c r="F47" s="17">
        <f>19986.21/10000</f>
        <v>1.998621</v>
      </c>
      <c r="G47" s="23"/>
      <c r="I47" s="47"/>
    </row>
    <row r="48" spans="1:10" s="45" customFormat="1" ht="45">
      <c r="A48" s="12">
        <v>6</v>
      </c>
      <c r="B48" s="22" t="s">
        <v>60</v>
      </c>
      <c r="C48" s="12" t="s">
        <v>54</v>
      </c>
      <c r="D48" s="23">
        <f>1.92</f>
        <v>1.92</v>
      </c>
      <c r="E48" s="23">
        <v>1.92</v>
      </c>
      <c r="F48" s="23">
        <v>1.92</v>
      </c>
      <c r="G48" s="23">
        <f>E48-F48</f>
        <v>0</v>
      </c>
      <c r="I48" s="49"/>
    </row>
    <row r="49" spans="1:9" s="45" customFormat="1" ht="45">
      <c r="A49" s="12">
        <v>7</v>
      </c>
      <c r="B49" s="22" t="s">
        <v>61</v>
      </c>
      <c r="C49" s="12" t="s">
        <v>62</v>
      </c>
      <c r="D49" s="23">
        <f>0.242</f>
        <v>0.24199999999999999</v>
      </c>
      <c r="E49" s="23">
        <f>0.242</f>
        <v>0.24199999999999999</v>
      </c>
      <c r="F49" s="17">
        <f>1662.3/10000</f>
        <v>0.16622999999999999</v>
      </c>
      <c r="G49" s="23">
        <v>0.08</v>
      </c>
    </row>
    <row r="50" spans="1:9" ht="75">
      <c r="A50" s="11">
        <v>8</v>
      </c>
      <c r="B50" s="44" t="s">
        <v>63</v>
      </c>
      <c r="C50" s="12" t="s">
        <v>64</v>
      </c>
      <c r="D50" s="17">
        <v>9.1999999999999998E-2</v>
      </c>
      <c r="E50" s="17">
        <v>9.1999999999999998E-2</v>
      </c>
      <c r="F50" s="17">
        <v>9.1999999999999998E-2</v>
      </c>
      <c r="G50" s="23"/>
      <c r="H50" s="45"/>
      <c r="I50" s="50"/>
    </row>
    <row r="51" spans="1:9" s="9" customFormat="1" ht="42.75">
      <c r="A51" s="6" t="s">
        <v>86</v>
      </c>
      <c r="B51" s="41" t="s">
        <v>65</v>
      </c>
      <c r="C51" s="12"/>
      <c r="D51" s="42">
        <f>SUM(D52:D53)</f>
        <v>22.259999999999998</v>
      </c>
      <c r="E51" s="42">
        <f>SUM(E52:E53)</f>
        <v>22.259999999999998</v>
      </c>
      <c r="F51" s="42">
        <f>SUM(F52:F53)</f>
        <v>17.45</v>
      </c>
      <c r="G51" s="42">
        <f>SUM(G52:G53)</f>
        <v>4.8099999999999996</v>
      </c>
      <c r="H51" s="45"/>
    </row>
    <row r="52" spans="1:9" ht="30">
      <c r="A52" s="11">
        <v>1</v>
      </c>
      <c r="B52" s="44" t="s">
        <v>66</v>
      </c>
      <c r="C52" s="12" t="s">
        <v>67</v>
      </c>
      <c r="D52" s="23">
        <v>15.18</v>
      </c>
      <c r="E52" s="23">
        <v>15.18</v>
      </c>
      <c r="F52" s="23">
        <v>15.18</v>
      </c>
      <c r="G52" s="51">
        <v>0</v>
      </c>
      <c r="H52" s="46"/>
    </row>
    <row r="53" spans="1:9" ht="30">
      <c r="A53" s="11">
        <v>2</v>
      </c>
      <c r="B53" s="22" t="s">
        <v>68</v>
      </c>
      <c r="C53" s="12" t="s">
        <v>69</v>
      </c>
      <c r="D53" s="23">
        <v>7.08</v>
      </c>
      <c r="E53" s="23">
        <f>D53</f>
        <v>7.08</v>
      </c>
      <c r="F53" s="23">
        <f>2.17+0.1</f>
        <v>2.27</v>
      </c>
      <c r="G53" s="23">
        <f>4.81</f>
        <v>4.8099999999999996</v>
      </c>
      <c r="H53" s="46"/>
    </row>
    <row r="54" spans="1:9">
      <c r="A54" s="6" t="s">
        <v>87</v>
      </c>
      <c r="B54" s="52" t="s">
        <v>71</v>
      </c>
      <c r="C54" s="4"/>
      <c r="D54" s="8">
        <f>SUM(D55:D57)</f>
        <v>2.0953939999999998</v>
      </c>
      <c r="E54" s="8">
        <f>SUM(E55:E57)</f>
        <v>2.0953939999999998</v>
      </c>
      <c r="F54" s="8">
        <f>SUM(F55:F57)</f>
        <v>2.0953939999999998</v>
      </c>
      <c r="G54" s="8"/>
    </row>
    <row r="55" spans="1:9" ht="60">
      <c r="A55" s="11">
        <v>1</v>
      </c>
      <c r="B55" s="22" t="s">
        <v>72</v>
      </c>
      <c r="C55" s="12" t="s">
        <v>73</v>
      </c>
      <c r="D55" s="53">
        <v>0.59699999999999998</v>
      </c>
      <c r="E55" s="53">
        <v>0.59699999999999998</v>
      </c>
      <c r="F55" s="53">
        <v>0.59699999999999998</v>
      </c>
      <c r="G55" s="51"/>
    </row>
    <row r="56" spans="1:9" ht="38.25">
      <c r="A56" s="11">
        <v>2</v>
      </c>
      <c r="B56" s="54" t="s">
        <v>74</v>
      </c>
      <c r="C56" s="12" t="s">
        <v>75</v>
      </c>
      <c r="D56" s="53">
        <f>8714.24/10000</f>
        <v>0.87142399999999998</v>
      </c>
      <c r="E56" s="53">
        <f>8714.24/10000</f>
        <v>0.87142399999999998</v>
      </c>
      <c r="F56" s="53">
        <f>8714.24/10000</f>
        <v>0.87142399999999998</v>
      </c>
      <c r="G56" s="51"/>
    </row>
    <row r="57" spans="1:9" ht="45">
      <c r="A57" s="11">
        <v>3</v>
      </c>
      <c r="B57" s="22" t="s">
        <v>76</v>
      </c>
      <c r="C57" s="12" t="s">
        <v>75</v>
      </c>
      <c r="D57" s="53">
        <f>6269.7/10000</f>
        <v>0.62697000000000003</v>
      </c>
      <c r="E57" s="53">
        <f>6269.7/10000</f>
        <v>0.62697000000000003</v>
      </c>
      <c r="F57" s="53">
        <f>6269.7/10000</f>
        <v>0.62697000000000003</v>
      </c>
      <c r="G57" s="51"/>
      <c r="H57" s="45"/>
    </row>
  </sheetData>
  <mergeCells count="3">
    <mergeCell ref="A2:G2"/>
    <mergeCell ref="A3:G3"/>
    <mergeCell ref="A1:B1"/>
  </mergeCells>
  <conditionalFormatting sqref="B42:B51">
    <cfRule type="duplicateValues" dxfId="4" priority="7"/>
  </conditionalFormatting>
  <conditionalFormatting sqref="B42:B55 B57">
    <cfRule type="duplicateValues" dxfId="3" priority="6"/>
  </conditionalFormatting>
  <conditionalFormatting sqref="B52:B55 B57">
    <cfRule type="duplicateValues" dxfId="2" priority="5"/>
  </conditionalFormatting>
  <conditionalFormatting sqref="B56">
    <cfRule type="duplicateValues" dxfId="1" priority="3"/>
    <cfRule type="duplicateValues" dxfId="0" priority="4"/>
  </conditionalFormatting>
  <pageMargins left="0.2" right="0.2" top="0.75" bottom="0.2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B75AFB40-764B-4C09-8396-1CDC7F69BABB}"/>
</file>

<file path=customXml/itemProps2.xml><?xml version="1.0" encoding="utf-8"?>
<ds:datastoreItem xmlns:ds="http://schemas.openxmlformats.org/officeDocument/2006/customXml" ds:itemID="{ADD4BEBF-6CB0-4ECA-8726-E52A5FD71F20}"/>
</file>

<file path=customXml/itemProps3.xml><?xml version="1.0" encoding="utf-8"?>
<ds:datastoreItem xmlns:ds="http://schemas.openxmlformats.org/officeDocument/2006/customXml" ds:itemID="{CF33FACA-B8A7-426C-BE06-D91C787259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Biểu số 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Acer</cp:lastModifiedBy>
  <cp:lastPrinted>2025-10-28T00:52:38Z</cp:lastPrinted>
  <dcterms:created xsi:type="dcterms:W3CDTF">2020-10-27T02:27:52Z</dcterms:created>
  <dcterms:modified xsi:type="dcterms:W3CDTF">2026-04-06T08:46:10Z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