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NĂM 2026\CHẾ ĐỘ 154 KCT CỦA THÔN\NIÊM YẾT DANH SÁCH KCT THÔN NGHỈ\"/>
    </mc:Choice>
  </mc:AlternateContent>
  <bookViews>
    <workbookView xWindow="-105" yWindow="-105" windowWidth="23250" windowHeight="12450"/>
  </bookViews>
  <sheets>
    <sheet name="Sheet1" sheetId="1" r:id="rId1"/>
  </sheets>
  <definedNames>
    <definedName name="_xlnm._FilterDatabase" localSheetId="0" hidden="1">Sheet1!$A$11:$Y$43</definedName>
    <definedName name="_xlnm.Print_Titles" localSheetId="0">Sheet1!$7:$9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2" i="1" l="1"/>
  <c r="V45" i="1" l="1"/>
  <c r="V46" i="1"/>
  <c r="V47" i="1"/>
  <c r="V48" i="1"/>
  <c r="V49" i="1"/>
  <c r="V50" i="1"/>
  <c r="V51" i="1"/>
  <c r="V52" i="1"/>
  <c r="V32" i="1"/>
  <c r="W32" i="1"/>
  <c r="X32" i="1"/>
  <c r="V33" i="1"/>
  <c r="W33" i="1"/>
  <c r="X33" i="1"/>
  <c r="V34" i="1"/>
  <c r="W34" i="1"/>
  <c r="X34" i="1"/>
  <c r="V35" i="1"/>
  <c r="W35" i="1"/>
  <c r="X35" i="1"/>
  <c r="V36" i="1"/>
  <c r="W36" i="1"/>
  <c r="X36" i="1"/>
  <c r="V37" i="1"/>
  <c r="W37" i="1"/>
  <c r="X37" i="1"/>
  <c r="V38" i="1"/>
  <c r="W38" i="1"/>
  <c r="X38" i="1"/>
  <c r="V39" i="1"/>
  <c r="W39" i="1"/>
  <c r="X39" i="1"/>
  <c r="V40" i="1"/>
  <c r="W40" i="1"/>
  <c r="X40" i="1"/>
  <c r="V41" i="1"/>
  <c r="W41" i="1"/>
  <c r="X41" i="1"/>
  <c r="V42" i="1"/>
  <c r="W42" i="1"/>
  <c r="X42" i="1"/>
  <c r="X31" i="1"/>
  <c r="W31" i="1"/>
  <c r="V31" i="1"/>
  <c r="X25" i="1"/>
  <c r="X26" i="1"/>
  <c r="X27" i="1"/>
  <c r="X28" i="1"/>
  <c r="X29" i="1"/>
  <c r="X24" i="1"/>
  <c r="X14" i="1"/>
  <c r="X12" i="1" s="1"/>
  <c r="X15" i="1"/>
  <c r="X16" i="1"/>
  <c r="X17" i="1"/>
  <c r="X18" i="1"/>
  <c r="X19" i="1"/>
  <c r="X20" i="1"/>
  <c r="X21" i="1"/>
  <c r="X22" i="1"/>
  <c r="W14" i="1"/>
  <c r="W15" i="1"/>
  <c r="W12" i="1" s="1"/>
  <c r="W16" i="1"/>
  <c r="W17" i="1"/>
  <c r="W18" i="1"/>
  <c r="W19" i="1"/>
  <c r="W20" i="1"/>
  <c r="W21" i="1"/>
  <c r="W22" i="1"/>
  <c r="W13" i="1"/>
  <c r="W43" i="1"/>
  <c r="X43" i="1"/>
  <c r="U27" i="1"/>
  <c r="V27" i="1" s="1"/>
  <c r="W27" i="1"/>
  <c r="U24" i="1"/>
  <c r="V24" i="1" s="1"/>
  <c r="N14" i="1"/>
  <c r="V14" i="1" s="1"/>
  <c r="N15" i="1"/>
  <c r="V15" i="1" s="1"/>
  <c r="N16" i="1"/>
  <c r="V16" i="1" s="1"/>
  <c r="N17" i="1"/>
  <c r="V17" i="1" s="1"/>
  <c r="N18" i="1"/>
  <c r="V18" i="1" s="1"/>
  <c r="N19" i="1"/>
  <c r="V19" i="1" s="1"/>
  <c r="N20" i="1"/>
  <c r="V20" i="1" s="1"/>
  <c r="N21" i="1"/>
  <c r="V21" i="1" s="1"/>
  <c r="N13" i="1"/>
  <c r="V13" i="1" s="1"/>
  <c r="V12" i="1" l="1"/>
  <c r="Y27" i="1"/>
  <c r="Y31" i="1"/>
  <c r="W25" i="1"/>
  <c r="W26" i="1"/>
  <c r="W28" i="1"/>
  <c r="W29" i="1"/>
  <c r="W24" i="1"/>
  <c r="X13" i="1"/>
  <c r="Y45" i="1"/>
  <c r="Y46" i="1"/>
  <c r="Y47" i="1"/>
  <c r="Y48" i="1"/>
  <c r="Y49" i="1"/>
  <c r="Y50" i="1"/>
  <c r="Y52" i="1"/>
  <c r="V44" i="1"/>
  <c r="N52" i="1"/>
  <c r="N50" i="1"/>
  <c r="N49" i="1"/>
  <c r="N48" i="1"/>
  <c r="N47" i="1"/>
  <c r="N46" i="1"/>
  <c r="N45" i="1"/>
  <c r="N44" i="1"/>
  <c r="N29" i="1"/>
  <c r="N40" i="1"/>
  <c r="N39" i="1"/>
  <c r="N38" i="1"/>
  <c r="N37" i="1"/>
  <c r="N22" i="1"/>
  <c r="V22" i="1" s="1"/>
  <c r="N36" i="1"/>
  <c r="N35" i="1"/>
  <c r="N34" i="1"/>
  <c r="N33" i="1"/>
  <c r="N32" i="1"/>
  <c r="N31" i="1"/>
  <c r="N28" i="1"/>
  <c r="N27" i="1"/>
  <c r="N26" i="1"/>
  <c r="N25" i="1"/>
  <c r="N24" i="1"/>
  <c r="N41" i="1"/>
  <c r="N42" i="1"/>
  <c r="N51" i="1"/>
  <c r="U51" i="1"/>
  <c r="U29" i="1"/>
  <c r="V29" i="1" s="1"/>
  <c r="Y29" i="1" s="1"/>
  <c r="U40" i="1"/>
  <c r="U39" i="1"/>
  <c r="U38" i="1"/>
  <c r="U37" i="1"/>
  <c r="U22" i="1"/>
  <c r="U36" i="1"/>
  <c r="U35" i="1"/>
  <c r="U34" i="1"/>
  <c r="U33" i="1"/>
  <c r="U32" i="1"/>
  <c r="U31" i="1"/>
  <c r="U28" i="1"/>
  <c r="V28" i="1" s="1"/>
  <c r="Y28" i="1" s="1"/>
  <c r="U26" i="1"/>
  <c r="V26" i="1" s="1"/>
  <c r="U25" i="1"/>
  <c r="V25" i="1" s="1"/>
  <c r="U13" i="1"/>
  <c r="K41" i="1"/>
  <c r="K14" i="1" s="1"/>
  <c r="K15" i="1" s="1"/>
  <c r="K42" i="1" s="1"/>
  <c r="K16" i="1" s="1"/>
  <c r="K17" i="1" s="1"/>
  <c r="K18" i="1" s="1"/>
  <c r="K19" i="1" s="1"/>
  <c r="K20" i="1" s="1"/>
  <c r="K21" i="1" s="1"/>
  <c r="U21" i="1" s="1"/>
  <c r="Y26" i="1" l="1"/>
  <c r="Y25" i="1"/>
  <c r="Y42" i="1"/>
  <c r="Y44" i="1"/>
  <c r="V43" i="1"/>
  <c r="W30" i="1"/>
  <c r="X30" i="1"/>
  <c r="V30" i="1"/>
  <c r="Y17" i="1"/>
  <c r="Y33" i="1"/>
  <c r="Y41" i="1"/>
  <c r="Y34" i="1"/>
  <c r="W23" i="1"/>
  <c r="Y39" i="1"/>
  <c r="Y37" i="1"/>
  <c r="Y38" i="1"/>
  <c r="Y32" i="1"/>
  <c r="X23" i="1"/>
  <c r="Y13" i="1"/>
  <c r="Y51" i="1"/>
  <c r="Y16" i="1"/>
  <c r="Y24" i="1"/>
  <c r="V23" i="1"/>
  <c r="Y35" i="1"/>
  <c r="Y40" i="1"/>
  <c r="Y36" i="1"/>
  <c r="Y21" i="1"/>
  <c r="Y20" i="1"/>
  <c r="Y15" i="1"/>
  <c r="Y12" i="1" s="1"/>
  <c r="Y19" i="1"/>
  <c r="Y14" i="1"/>
  <c r="Y18" i="1"/>
  <c r="U42" i="1"/>
  <c r="U16" i="1"/>
  <c r="U17" i="1"/>
  <c r="U19" i="1"/>
  <c r="U14" i="1"/>
  <c r="U20" i="1"/>
  <c r="U15" i="1"/>
  <c r="U18" i="1"/>
  <c r="U41" i="1"/>
  <c r="Y30" i="1" l="1"/>
  <c r="Y43" i="1"/>
  <c r="Y23" i="1"/>
  <c r="W11" i="1"/>
  <c r="X11" i="1"/>
  <c r="V11" i="1"/>
  <c r="Y11" i="1" l="1"/>
</calcChain>
</file>

<file path=xl/sharedStrings.xml><?xml version="1.0" encoding="utf-8"?>
<sst xmlns="http://schemas.openxmlformats.org/spreadsheetml/2006/main" count="158" uniqueCount="82">
  <si>
    <t>DANH SÁCH VÀ DỰ TOÁN KINH PHÍ THỰC HIỆN CHÍNH SÁCH  THEO NGHỊ ĐỊNH SỐ 154/2025/NĐ-CP NGÀY 15/6/2025 CỦA CHÍNH PHỦ</t>
  </si>
  <si>
    <t>Đơn vị tính: đồng</t>
  </si>
  <si>
    <t>TT</t>
  </si>
  <si>
    <t>Họ và tên</t>
  </si>
  <si>
    <t>Giới tính</t>
  </si>
  <si>
    <t>Ngày, tháng, năm sinh</t>
  </si>
  <si>
    <t>Chức vụ, chức danh chuyên môn đang đảm nhiệm</t>
  </si>
  <si>
    <t>Thời điểm nghỉ để hưởng chế độ theo NĐ 154</t>
  </si>
  <si>
    <t>Số tuổi nghỉ hưu</t>
  </si>
  <si>
    <t xml:space="preserve">Tuổi nghỉ hưu </t>
  </si>
  <si>
    <t xml:space="preserve">Tuổi nghỉ hưu theo NĐ 135 </t>
  </si>
  <si>
    <t>Thời gian công tác ở chức danh người hoạt động không chuyên trách ở cấp xã</t>
  </si>
  <si>
    <t>Thời gian công tác có đóng BHXH ở các vị trí việc làm khác</t>
  </si>
  <si>
    <t xml:space="preserve">Phụ cấp hàng tháng hiện hưởng </t>
  </si>
  <si>
    <t xml:space="preserve">Tổng kinh phí thực hiện  chính sách </t>
  </si>
  <si>
    <t>Tổng cộng</t>
  </si>
  <si>
    <t>Năm</t>
  </si>
  <si>
    <t>Tháng</t>
  </si>
  <si>
    <t xml:space="preserve">Tổng số tháng  </t>
  </si>
  <si>
    <t xml:space="preserve">Làm tròn số năm </t>
  </si>
  <si>
    <t>Số tháng nghỉ sớm so với tuổi nghỉ hưu</t>
  </si>
  <si>
    <t>Trợ cấp một lần</t>
  </si>
  <si>
    <t>Trợ cấp một lần theo số năm công tác</t>
  </si>
  <si>
    <t xml:space="preserve">Trợ cấp tìm việc làm </t>
  </si>
  <si>
    <t>I</t>
  </si>
  <si>
    <t xml:space="preserve">Có thời gian dưới 5 năm công tác </t>
  </si>
  <si>
    <t>Nam</t>
  </si>
  <si>
    <t>II</t>
  </si>
  <si>
    <t>Có thời gian công tác đủ 5 năm, còn dưới 5 năm đến tuổi về hưu (theo NĐ135)</t>
  </si>
  <si>
    <t>III</t>
  </si>
  <si>
    <t>Có thời gian công tác 5 năm trở lên, tuổi đời còn từ đủ 05 năm trở lên đến tuổi nghỉ hưu</t>
  </si>
  <si>
    <t>IV</t>
  </si>
  <si>
    <t xml:space="preserve">Đã đủ tuổi nghỉ hưu hoặc đang hưởng chế độ hưu trí, chế độ mất sức lao động </t>
  </si>
  <si>
    <t>Phạm Văn Thiên</t>
  </si>
  <si>
    <t>Nữ</t>
  </si>
  <si>
    <t>Phạm Văn Duyệt</t>
  </si>
  <si>
    <t xml:space="preserve">Bí thư chi bộ kiêm trưởng thôn </t>
  </si>
  <si>
    <t>Phạm Văn Lâm</t>
  </si>
  <si>
    <t>Trưởng Ban công tác Mặt trận</t>
  </si>
  <si>
    <t>Bùi Văn Phong</t>
  </si>
  <si>
    <t>Hoàng Văn Toản</t>
  </si>
  <si>
    <t>Dương Đình Vân</t>
  </si>
  <si>
    <t>Phạm Văn Nam</t>
  </si>
  <si>
    <t xml:space="preserve">Bí thư chi bộ thôn </t>
  </si>
  <si>
    <t>Phạm Văn Thống</t>
  </si>
  <si>
    <t>Phạm Văn Anh</t>
  </si>
  <si>
    <t>Trưởng thôn</t>
  </si>
  <si>
    <t>Đinh Đức Thọ</t>
  </si>
  <si>
    <t>Bí thư chi bộ kiêm trưởng thôn</t>
  </si>
  <si>
    <t>Nguyễn Viết Tự</t>
  </si>
  <si>
    <t>Bí thư chi bộ kiêm Trưởng Ban công tác mặt trận thôn</t>
  </si>
  <si>
    <t>Phạm Văn Thực</t>
  </si>
  <si>
    <t>Bùi Văn Hợp</t>
  </si>
  <si>
    <t>Phạm Văn Dương</t>
  </si>
  <si>
    <t>Phạm Văn Quý</t>
  </si>
  <si>
    <t>Phạm Văn Cường</t>
  </si>
  <si>
    <t>Lê Văn Vương</t>
  </si>
  <si>
    <t>Phạm Văn Hải</t>
  </si>
  <si>
    <t>Phạm Văn Lý</t>
  </si>
  <si>
    <t>Phạm Văn Danh</t>
  </si>
  <si>
    <t>Phạm Văn Chuyên</t>
  </si>
  <si>
    <t>Đào Bá Cấp</t>
  </si>
  <si>
    <t>Phạm Thị Hải</t>
  </si>
  <si>
    <t>Nguyễn Văn Dũng</t>
  </si>
  <si>
    <t>Phạm Văn Dũng</t>
  </si>
  <si>
    <t>Lê Ngọc Cung</t>
  </si>
  <si>
    <t>Phạm Văn Đăng</t>
  </si>
  <si>
    <t>Phạm Văn Hiền</t>
  </si>
  <si>
    <t>Lê Ngọc Tùng</t>
  </si>
  <si>
    <t>Lê Thế Biên</t>
  </si>
  <si>
    <t>Phạm Hồng Đắc</t>
  </si>
  <si>
    <t>Phạm Văn Trường</t>
  </si>
  <si>
    <t>Phan Văn Khuê</t>
  </si>
  <si>
    <t>Trương Xuân Đạt</t>
  </si>
  <si>
    <t>Triệu Văn Chính</t>
  </si>
  <si>
    <t>Phạm Văn Trọng</t>
  </si>
  <si>
    <t>(Danh sách này có 37 người)</t>
  </si>
  <si>
    <t>(Đối với người hoạt động không chuyên trách ở thôn dôi dư do sắp xếp thôn nghỉ ngay kể từ khi có quyết định sắp xếp của cấp có thẩm quyền)
theo quy định tại Điều 10 Nghị định 154/2025/NĐ-CP)</t>
  </si>
  <si>
    <t>25=22+23+24</t>
  </si>
  <si>
    <t>ỦY BAN NHÂN DÂN</t>
  </si>
  <si>
    <t>XÃ NGỌC LẶC</t>
  </si>
  <si>
    <t>(Kèm theo Thông báo số:       /TB-UBND ngày     /7/2026 củaUBND xã Ngọc Lặc)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</si>
</sst>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_(* #,##0_);_(* \(#,##0\);_(* &quot;-&quot;??_);_(@_)"/>
  </numFmts>
  <fonts count="10" x14ac:knownFonts="1">
    <font>
      <sz val="11"/>
      <color theme="1"/>
      <name val="Calibri"/>
      <family val="2"/>
      <charset val="163"/>
      <scheme val="minor"/>
    </font>
    <font>
      <sz val="11"/>
      <color theme="1"/>
      <name val="Calibri"/>
      <family val="2"/>
      <charset val="163"/>
      <scheme val="minor"/>
    </font>
    <font>
      <b/>
      <sz val="11"/>
      <color theme="1"/>
      <name val="Times New Roman"/>
      <family val="1"/>
    </font>
    <font>
      <b/>
      <sz val="13"/>
      <color theme="1"/>
      <name val="Times New Roman"/>
      <family val="1"/>
    </font>
    <font>
      <sz val="13"/>
      <color theme="1"/>
      <name val="Times New Roman"/>
      <family val="1"/>
    </font>
    <font>
      <i/>
      <sz val="13"/>
      <color theme="1"/>
      <name val="Times New Roman"/>
      <family val="1"/>
    </font>
    <font>
      <sz val="11"/>
      <color theme="1"/>
      <name val="Times New Roman"/>
      <family val="1"/>
    </font>
    <font>
      <b/>
      <sz val="12"/>
      <color theme="1"/>
      <name val="Times New Roman"/>
      <family val="1"/>
    </font>
    <font>
      <b/>
      <i/>
      <sz val="11"/>
      <color theme="1"/>
      <name val="Times New Roman"/>
      <family val="1"/>
    </font>
    <font>
      <i/>
      <sz val="11"/>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1" fillId="0" borderId="0" applyFont="0" applyFill="0" applyBorder="0" applyAlignment="0" applyProtection="0"/>
  </cellStyleXfs>
  <cellXfs count="47">
    <xf numFmtId="0" fontId="0" fillId="0" borderId="0" xfId="0"/>
    <xf numFmtId="165" fontId="4" fillId="0" borderId="0" xfId="1" applyNumberFormat="1" applyFont="1" applyFill="1" applyAlignment="1">
      <alignment vertical="center" wrapText="1"/>
    </xf>
    <xf numFmtId="165" fontId="4" fillId="0" borderId="0" xfId="1" applyNumberFormat="1" applyFont="1" applyFill="1" applyAlignment="1">
      <alignment horizontal="center" vertical="center" wrapText="1"/>
    </xf>
    <xf numFmtId="165" fontId="4" fillId="0" borderId="0" xfId="1" applyNumberFormat="1" applyFont="1" applyFill="1" applyAlignment="1">
      <alignment horizontal="right" vertical="center" wrapText="1"/>
    </xf>
    <xf numFmtId="165" fontId="2" fillId="0" borderId="1" xfId="1" applyNumberFormat="1" applyFont="1" applyFill="1" applyBorder="1" applyAlignment="1">
      <alignment horizontal="right" vertical="center" wrapText="1"/>
    </xf>
    <xf numFmtId="165" fontId="2" fillId="0" borderId="1" xfId="1" applyNumberFormat="1" applyFont="1" applyFill="1" applyBorder="1" applyAlignment="1">
      <alignment vertical="center" wrapText="1"/>
    </xf>
    <xf numFmtId="165" fontId="6" fillId="0" borderId="1" xfId="1" applyNumberFormat="1" applyFont="1" applyFill="1" applyBorder="1" applyAlignment="1">
      <alignment vertical="center" wrapText="1"/>
    </xf>
    <xf numFmtId="165" fontId="2" fillId="0" borderId="1" xfId="1" applyNumberFormat="1" applyFont="1" applyFill="1" applyBorder="1" applyAlignment="1">
      <alignment horizontal="center" vertical="center" wrapText="1"/>
    </xf>
    <xf numFmtId="0" fontId="4" fillId="0" borderId="0" xfId="0" applyFont="1" applyFill="1" applyAlignment="1">
      <alignment horizontal="right" vertical="center" wrapText="1"/>
    </xf>
    <xf numFmtId="0" fontId="4" fillId="0" borderId="0" xfId="0" applyFont="1" applyFill="1" applyAlignment="1">
      <alignment vertical="center" wrapText="1"/>
    </xf>
    <xf numFmtId="0" fontId="3" fillId="0" borderId="0" xfId="0" applyFont="1" applyFill="1" applyAlignment="1">
      <alignment horizontal="left" vertical="center"/>
    </xf>
    <xf numFmtId="0" fontId="3" fillId="0" borderId="0" xfId="0" applyFont="1" applyFill="1" applyAlignment="1">
      <alignment horizontal="center" vertical="center"/>
    </xf>
    <xf numFmtId="0" fontId="5" fillId="0" borderId="0" xfId="0" applyFont="1" applyFill="1" applyAlignment="1">
      <alignment vertical="center" wrapText="1"/>
    </xf>
    <xf numFmtId="0" fontId="4" fillId="0" borderId="0" xfId="0" applyFont="1" applyFill="1" applyAlignment="1">
      <alignment horizontal="center" vertical="center" wrapText="1"/>
    </xf>
    <xf numFmtId="0" fontId="6" fillId="0" borderId="0" xfId="0" applyFont="1" applyFill="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0" xfId="0" applyFont="1" applyFill="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protection locked="0"/>
    </xf>
    <xf numFmtId="2" fontId="6" fillId="0" borderId="1" xfId="0" quotePrefix="1" applyNumberFormat="1" applyFont="1" applyFill="1" applyBorder="1" applyAlignment="1" applyProtection="1">
      <alignment horizontal="center" vertical="center" wrapText="1" shrinkToFit="1"/>
      <protection locked="0"/>
    </xf>
    <xf numFmtId="14" fontId="6" fillId="0" borderId="1" xfId="0" quotePrefix="1" applyNumberFormat="1" applyFont="1" applyFill="1" applyBorder="1" applyAlignment="1" applyProtection="1">
      <alignment horizontal="center" vertical="center" wrapText="1" shrinkToFit="1"/>
      <protection locked="0"/>
    </xf>
    <xf numFmtId="0" fontId="6" fillId="0" borderId="1" xfId="0" applyFont="1" applyFill="1" applyBorder="1" applyAlignment="1">
      <alignment horizontal="center" vertical="center" wrapText="1" shrinkToFit="1"/>
    </xf>
    <xf numFmtId="14" fontId="6" fillId="0" borderId="1" xfId="0" quotePrefix="1" applyNumberFormat="1" applyFont="1" applyFill="1" applyBorder="1" applyAlignment="1">
      <alignment horizontal="center" vertical="center" wrapText="1" shrinkToFit="1"/>
    </xf>
    <xf numFmtId="1" fontId="6" fillId="0" borderId="1" xfId="0" applyNumberFormat="1" applyFont="1" applyFill="1" applyBorder="1" applyAlignment="1">
      <alignment horizontal="center" vertical="center" wrapText="1" shrinkToFit="1"/>
    </xf>
    <xf numFmtId="3" fontId="2" fillId="0" borderId="1" xfId="0" applyNumberFormat="1" applyFont="1" applyFill="1" applyBorder="1" applyAlignment="1">
      <alignment horizontal="right" vertical="center"/>
    </xf>
    <xf numFmtId="0" fontId="6" fillId="0" borderId="1" xfId="0" applyFont="1" applyFill="1" applyBorder="1" applyAlignment="1">
      <alignment vertical="center" wrapText="1"/>
    </xf>
    <xf numFmtId="3" fontId="2" fillId="0" borderId="1" xfId="0" applyNumberFormat="1" applyFont="1" applyFill="1" applyBorder="1" applyAlignment="1">
      <alignment horizontal="right" vertical="center" wrapText="1"/>
    </xf>
    <xf numFmtId="14" fontId="6" fillId="0" borderId="1" xfId="0" applyNumberFormat="1" applyFont="1" applyFill="1" applyBorder="1" applyAlignment="1">
      <alignment horizontal="center" vertical="center" wrapText="1" shrinkToFit="1"/>
    </xf>
    <xf numFmtId="165" fontId="2" fillId="0" borderId="1" xfId="0" applyNumberFormat="1" applyFont="1" applyFill="1" applyBorder="1" applyAlignment="1">
      <alignment horizontal="right" vertical="center" wrapText="1"/>
    </xf>
    <xf numFmtId="3" fontId="6" fillId="0" borderId="1" xfId="0" applyNumberFormat="1" applyFont="1" applyFill="1" applyBorder="1" applyAlignment="1">
      <alignment horizontal="right" vertical="center"/>
    </xf>
    <xf numFmtId="0" fontId="2" fillId="0" borderId="1"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165" fontId="6" fillId="0" borderId="1" xfId="1"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0" xfId="0" applyFont="1" applyFill="1" applyAlignment="1">
      <alignment vertical="center"/>
    </xf>
    <xf numFmtId="0" fontId="8" fillId="0" borderId="1" xfId="0" applyFont="1" applyFill="1" applyBorder="1" applyAlignment="1">
      <alignment horizontal="center" vertical="center" wrapText="1"/>
    </xf>
    <xf numFmtId="165" fontId="8" fillId="0" borderId="1" xfId="1" quotePrefix="1" applyNumberFormat="1" applyFont="1" applyFill="1" applyBorder="1" applyAlignment="1">
      <alignment horizontal="center" vertical="center" wrapText="1"/>
    </xf>
    <xf numFmtId="0" fontId="9" fillId="0" borderId="0" xfId="0" applyFont="1" applyFill="1" applyAlignment="1">
      <alignment vertical="center" wrapText="1"/>
    </xf>
    <xf numFmtId="0" fontId="2" fillId="0" borderId="1"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0" xfId="0" applyFont="1" applyFill="1" applyAlignment="1">
      <alignment horizontal="right" vertical="center" wrapText="1"/>
    </xf>
    <xf numFmtId="0" fontId="5"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right" vertical="center" wrapText="1"/>
    </xf>
    <xf numFmtId="0" fontId="3" fillId="0" borderId="0" xfId="0" applyFont="1" applyFill="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705971</xdr:colOff>
      <xdr:row>2</xdr:row>
      <xdr:rowOff>44823</xdr:rowOff>
    </xdr:from>
    <xdr:to>
      <xdr:col>2</xdr:col>
      <xdr:colOff>235324</xdr:colOff>
      <xdr:row>2</xdr:row>
      <xdr:rowOff>44823</xdr:rowOff>
    </xdr:to>
    <xdr:cxnSp macro="">
      <xdr:nvCxnSpPr>
        <xdr:cNvPr id="4" name="Straight Connector 3"/>
        <xdr:cNvCxnSpPr/>
      </xdr:nvCxnSpPr>
      <xdr:spPr>
        <a:xfrm>
          <a:off x="1086971" y="593911"/>
          <a:ext cx="89647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
  <sheetViews>
    <sheetView tabSelected="1" zoomScale="85" zoomScaleNormal="85" workbookViewId="0">
      <pane ySplit="9" topLeftCell="A10" activePane="bottomLeft" state="frozen"/>
      <selection pane="bottomLeft" sqref="A1:D2"/>
    </sheetView>
  </sheetViews>
  <sheetFormatPr defaultColWidth="8.85546875" defaultRowHeight="16.5" x14ac:dyDescent="0.25"/>
  <cols>
    <col min="1" max="1" width="5.7109375" style="13" customWidth="1"/>
    <col min="2" max="2" width="20.5703125" style="9" customWidth="1"/>
    <col min="3" max="3" width="6.42578125" style="9" customWidth="1"/>
    <col min="4" max="4" width="15.140625" style="9" customWidth="1"/>
    <col min="5" max="5" width="21.42578125" style="9" customWidth="1"/>
    <col min="6" max="6" width="11.85546875" style="9" customWidth="1"/>
    <col min="7" max="7" width="20.140625" style="9" hidden="1" customWidth="1"/>
    <col min="8" max="9" width="7.140625" style="13" customWidth="1"/>
    <col min="10" max="12" width="6.85546875" style="13" customWidth="1"/>
    <col min="13" max="13" width="8.140625" style="13" customWidth="1"/>
    <col min="14" max="14" width="7.85546875" style="13" customWidth="1"/>
    <col min="15" max="15" width="6.85546875" style="13" customWidth="1"/>
    <col min="16" max="16" width="6.5703125" style="13" customWidth="1"/>
    <col min="17" max="17" width="7.42578125" style="13" customWidth="1"/>
    <col min="18" max="18" width="6.140625" style="13" customWidth="1"/>
    <col min="19" max="19" width="5.7109375" style="13" customWidth="1"/>
    <col min="20" max="20" width="11.42578125" style="1" customWidth="1"/>
    <col min="21" max="21" width="8.85546875" style="2" customWidth="1"/>
    <col min="22" max="22" width="13.5703125" style="3" customWidth="1"/>
    <col min="23" max="23" width="13.28515625" style="8" customWidth="1"/>
    <col min="24" max="25" width="13.85546875" style="8" customWidth="1"/>
    <col min="26" max="16384" width="8.85546875" style="9"/>
  </cols>
  <sheetData>
    <row r="1" spans="1:25" x14ac:dyDescent="0.25">
      <c r="A1" s="46" t="s">
        <v>79</v>
      </c>
      <c r="B1" s="46"/>
      <c r="C1" s="46"/>
      <c r="D1" s="46"/>
      <c r="E1" s="36"/>
      <c r="F1" s="36"/>
      <c r="G1" s="36"/>
      <c r="H1" s="36"/>
      <c r="I1" s="36"/>
      <c r="J1" s="36"/>
      <c r="K1" s="36"/>
      <c r="L1" s="36"/>
      <c r="M1" s="36"/>
      <c r="N1" s="36"/>
      <c r="O1" s="36"/>
      <c r="P1" s="36"/>
      <c r="Q1" s="36"/>
      <c r="R1" s="36"/>
      <c r="S1" s="36"/>
      <c r="X1" s="42"/>
      <c r="Y1" s="42"/>
    </row>
    <row r="2" spans="1:25" ht="19.5" customHeight="1" x14ac:dyDescent="0.25">
      <c r="A2" s="46" t="s">
        <v>80</v>
      </c>
      <c r="B2" s="46"/>
      <c r="C2" s="46"/>
      <c r="D2" s="46"/>
      <c r="E2" s="10"/>
      <c r="F2" s="10"/>
      <c r="G2" s="10"/>
      <c r="H2" s="11"/>
      <c r="I2" s="11"/>
      <c r="J2" s="11"/>
      <c r="K2" s="10"/>
      <c r="L2" s="10"/>
      <c r="M2" s="10"/>
      <c r="N2" s="10"/>
      <c r="O2" s="10"/>
      <c r="P2" s="10"/>
      <c r="Q2" s="10"/>
      <c r="R2" s="10"/>
      <c r="S2" s="10"/>
    </row>
    <row r="3" spans="1:25" ht="16.5" customHeight="1" x14ac:dyDescent="0.25">
      <c r="A3" s="44" t="s">
        <v>0</v>
      </c>
      <c r="B3" s="44"/>
      <c r="C3" s="44"/>
      <c r="D3" s="44"/>
      <c r="E3" s="44"/>
      <c r="F3" s="44"/>
      <c r="G3" s="44"/>
      <c r="H3" s="44"/>
      <c r="I3" s="44"/>
      <c r="J3" s="44"/>
      <c r="K3" s="44"/>
      <c r="L3" s="44"/>
      <c r="M3" s="44"/>
      <c r="N3" s="44"/>
      <c r="O3" s="44"/>
      <c r="P3" s="44"/>
      <c r="Q3" s="44"/>
      <c r="R3" s="44"/>
      <c r="S3" s="44"/>
      <c r="T3" s="44"/>
      <c r="U3" s="44"/>
      <c r="V3" s="44"/>
      <c r="W3" s="44"/>
      <c r="X3" s="44"/>
      <c r="Y3" s="44"/>
    </row>
    <row r="4" spans="1:25" s="12" customFormat="1" ht="36.6" customHeight="1" x14ac:dyDescent="0.25">
      <c r="A4" s="43" t="s">
        <v>77</v>
      </c>
      <c r="B4" s="43"/>
      <c r="C4" s="43"/>
      <c r="D4" s="43"/>
      <c r="E4" s="43"/>
      <c r="F4" s="43"/>
      <c r="G4" s="43"/>
      <c r="H4" s="43"/>
      <c r="I4" s="43"/>
      <c r="J4" s="43"/>
      <c r="K4" s="43"/>
      <c r="L4" s="43"/>
      <c r="M4" s="43"/>
      <c r="N4" s="43"/>
      <c r="O4" s="43"/>
      <c r="P4" s="43"/>
      <c r="Q4" s="43"/>
      <c r="R4" s="43"/>
      <c r="S4" s="43"/>
      <c r="T4" s="43"/>
      <c r="U4" s="43"/>
      <c r="V4" s="43"/>
      <c r="W4" s="43"/>
      <c r="X4" s="43"/>
      <c r="Y4" s="43"/>
    </row>
    <row r="5" spans="1:25" s="12" customFormat="1" ht="16.5" customHeight="1" x14ac:dyDescent="0.25">
      <c r="A5" s="43" t="s">
        <v>81</v>
      </c>
      <c r="B5" s="43"/>
      <c r="C5" s="43"/>
      <c r="D5" s="43"/>
      <c r="E5" s="43"/>
      <c r="F5" s="43"/>
      <c r="G5" s="43"/>
      <c r="H5" s="43"/>
      <c r="I5" s="43"/>
      <c r="J5" s="43"/>
      <c r="K5" s="43"/>
      <c r="L5" s="43"/>
      <c r="M5" s="43"/>
      <c r="N5" s="43"/>
      <c r="O5" s="43"/>
      <c r="P5" s="43"/>
      <c r="Q5" s="43"/>
      <c r="R5" s="43"/>
      <c r="S5" s="43"/>
      <c r="T5" s="43"/>
      <c r="U5" s="43"/>
      <c r="V5" s="43"/>
      <c r="W5" s="43"/>
      <c r="X5" s="43"/>
      <c r="Y5" s="43"/>
    </row>
    <row r="6" spans="1:25" ht="21.75" customHeight="1" x14ac:dyDescent="0.25">
      <c r="X6" s="45" t="s">
        <v>1</v>
      </c>
      <c r="Y6" s="45"/>
    </row>
    <row r="7" spans="1:25" s="14" customFormat="1" ht="15" customHeight="1" x14ac:dyDescent="0.25">
      <c r="A7" s="40" t="s">
        <v>2</v>
      </c>
      <c r="B7" s="40" t="s">
        <v>3</v>
      </c>
      <c r="C7" s="40" t="s">
        <v>4</v>
      </c>
      <c r="D7" s="40" t="s">
        <v>5</v>
      </c>
      <c r="E7" s="40" t="s">
        <v>6</v>
      </c>
      <c r="F7" s="40" t="s">
        <v>7</v>
      </c>
      <c r="G7" s="40" t="s">
        <v>8</v>
      </c>
      <c r="H7" s="40" t="s">
        <v>9</v>
      </c>
      <c r="I7" s="40"/>
      <c r="J7" s="40" t="s">
        <v>10</v>
      </c>
      <c r="K7" s="40"/>
      <c r="L7" s="40" t="s">
        <v>11</v>
      </c>
      <c r="M7" s="40"/>
      <c r="N7" s="40"/>
      <c r="O7" s="40"/>
      <c r="P7" s="40" t="s">
        <v>12</v>
      </c>
      <c r="Q7" s="40"/>
      <c r="R7" s="40"/>
      <c r="S7" s="40"/>
      <c r="T7" s="40" t="s">
        <v>13</v>
      </c>
      <c r="U7" s="40" t="s">
        <v>14</v>
      </c>
      <c r="V7" s="40"/>
      <c r="W7" s="40"/>
      <c r="X7" s="40"/>
      <c r="Y7" s="41" t="s">
        <v>15</v>
      </c>
    </row>
    <row r="8" spans="1:25" s="14" customFormat="1" ht="39" customHeight="1" x14ac:dyDescent="0.25">
      <c r="A8" s="40"/>
      <c r="B8" s="40"/>
      <c r="C8" s="40"/>
      <c r="D8" s="40"/>
      <c r="E8" s="40"/>
      <c r="F8" s="40"/>
      <c r="G8" s="40"/>
      <c r="H8" s="40"/>
      <c r="I8" s="40"/>
      <c r="J8" s="40"/>
      <c r="K8" s="40"/>
      <c r="L8" s="40"/>
      <c r="M8" s="40"/>
      <c r="N8" s="40"/>
      <c r="O8" s="40"/>
      <c r="P8" s="40"/>
      <c r="Q8" s="40"/>
      <c r="R8" s="40"/>
      <c r="S8" s="40"/>
      <c r="T8" s="40"/>
      <c r="U8" s="40"/>
      <c r="V8" s="40"/>
      <c r="W8" s="40"/>
      <c r="X8" s="40"/>
      <c r="Y8" s="41"/>
    </row>
    <row r="9" spans="1:25" s="14" customFormat="1" ht="72" customHeight="1" x14ac:dyDescent="0.25">
      <c r="A9" s="40"/>
      <c r="B9" s="40"/>
      <c r="C9" s="40"/>
      <c r="D9" s="40"/>
      <c r="E9" s="40"/>
      <c r="F9" s="40"/>
      <c r="G9" s="40"/>
      <c r="H9" s="15" t="s">
        <v>16</v>
      </c>
      <c r="I9" s="15" t="s">
        <v>17</v>
      </c>
      <c r="J9" s="15" t="s">
        <v>16</v>
      </c>
      <c r="K9" s="15" t="s">
        <v>17</v>
      </c>
      <c r="L9" s="15" t="s">
        <v>16</v>
      </c>
      <c r="M9" s="15" t="s">
        <v>17</v>
      </c>
      <c r="N9" s="15" t="s">
        <v>18</v>
      </c>
      <c r="O9" s="15" t="s">
        <v>19</v>
      </c>
      <c r="P9" s="15" t="s">
        <v>16</v>
      </c>
      <c r="Q9" s="15" t="s">
        <v>17</v>
      </c>
      <c r="R9" s="15" t="s">
        <v>18</v>
      </c>
      <c r="S9" s="15" t="s">
        <v>19</v>
      </c>
      <c r="T9" s="40"/>
      <c r="U9" s="15" t="s">
        <v>20</v>
      </c>
      <c r="V9" s="7" t="s">
        <v>21</v>
      </c>
      <c r="W9" s="15" t="s">
        <v>22</v>
      </c>
      <c r="X9" s="15" t="s">
        <v>23</v>
      </c>
      <c r="Y9" s="41"/>
    </row>
    <row r="10" spans="1:25" s="39" customFormat="1" ht="30.75" customHeight="1" x14ac:dyDescent="0.25">
      <c r="A10" s="37">
        <v>1</v>
      </c>
      <c r="B10" s="37">
        <v>2</v>
      </c>
      <c r="C10" s="37">
        <v>3</v>
      </c>
      <c r="D10" s="37">
        <v>4</v>
      </c>
      <c r="E10" s="37">
        <v>5</v>
      </c>
      <c r="F10" s="37">
        <v>6</v>
      </c>
      <c r="G10" s="37">
        <v>7</v>
      </c>
      <c r="H10" s="37">
        <v>8</v>
      </c>
      <c r="I10" s="37">
        <v>9</v>
      </c>
      <c r="J10" s="37">
        <v>10</v>
      </c>
      <c r="K10" s="37">
        <v>11</v>
      </c>
      <c r="L10" s="37">
        <v>12</v>
      </c>
      <c r="M10" s="37">
        <v>13</v>
      </c>
      <c r="N10" s="37">
        <v>14</v>
      </c>
      <c r="O10" s="37">
        <v>15</v>
      </c>
      <c r="P10" s="37">
        <v>16</v>
      </c>
      <c r="Q10" s="37">
        <v>17</v>
      </c>
      <c r="R10" s="37">
        <v>18</v>
      </c>
      <c r="S10" s="37">
        <v>19</v>
      </c>
      <c r="T10" s="37">
        <v>20</v>
      </c>
      <c r="U10" s="37">
        <v>21</v>
      </c>
      <c r="V10" s="37">
        <v>22</v>
      </c>
      <c r="W10" s="37">
        <v>23</v>
      </c>
      <c r="X10" s="37">
        <v>24</v>
      </c>
      <c r="Y10" s="38" t="s">
        <v>78</v>
      </c>
    </row>
    <row r="11" spans="1:25" s="14" customFormat="1" ht="15.75" x14ac:dyDescent="0.25">
      <c r="A11" s="15"/>
      <c r="B11" s="35" t="s">
        <v>15</v>
      </c>
      <c r="C11" s="15"/>
      <c r="D11" s="15"/>
      <c r="E11" s="15"/>
      <c r="F11" s="15"/>
      <c r="G11" s="15"/>
      <c r="H11" s="15"/>
      <c r="I11" s="15"/>
      <c r="J11" s="15"/>
      <c r="K11" s="15"/>
      <c r="L11" s="15"/>
      <c r="M11" s="15"/>
      <c r="N11" s="15"/>
      <c r="O11" s="15"/>
      <c r="P11" s="15"/>
      <c r="Q11" s="15"/>
      <c r="R11" s="15"/>
      <c r="S11" s="15"/>
      <c r="T11" s="7"/>
      <c r="U11" s="7"/>
      <c r="V11" s="4">
        <f>V12+V30</f>
        <v>1837368000</v>
      </c>
      <c r="W11" s="4">
        <f>W12+W30</f>
        <v>554931000</v>
      </c>
      <c r="X11" s="4">
        <f>X12+X30</f>
        <v>149526000</v>
      </c>
      <c r="Y11" s="4">
        <f>Y12+Y30+Y23+Y43</f>
        <v>3563492400</v>
      </c>
    </row>
    <row r="12" spans="1:25" s="18" customFormat="1" ht="28.5" x14ac:dyDescent="0.25">
      <c r="A12" s="15" t="s">
        <v>24</v>
      </c>
      <c r="B12" s="16" t="s">
        <v>25</v>
      </c>
      <c r="C12" s="16"/>
      <c r="D12" s="16"/>
      <c r="E12" s="16"/>
      <c r="F12" s="17"/>
      <c r="G12" s="17"/>
      <c r="H12" s="15"/>
      <c r="I12" s="15"/>
      <c r="J12" s="15"/>
      <c r="K12" s="15"/>
      <c r="L12" s="15"/>
      <c r="M12" s="15"/>
      <c r="N12" s="15"/>
      <c r="O12" s="15"/>
      <c r="P12" s="15"/>
      <c r="Q12" s="15"/>
      <c r="R12" s="15"/>
      <c r="S12" s="15"/>
      <c r="T12" s="5"/>
      <c r="U12" s="7"/>
      <c r="V12" s="4">
        <f>SUM(V13:V22)</f>
        <v>455832000</v>
      </c>
      <c r="W12" s="4">
        <f>SUM(W13:W22)</f>
        <v>80379000</v>
      </c>
      <c r="X12" s="4">
        <f>SUM(X13:X22)</f>
        <v>63180000</v>
      </c>
      <c r="Y12" s="4">
        <f>SUM(Y13:Y22)</f>
        <v>599391000</v>
      </c>
    </row>
    <row r="13" spans="1:25" s="18" customFormat="1" ht="30" x14ac:dyDescent="0.25">
      <c r="A13" s="19">
        <v>1</v>
      </c>
      <c r="B13" s="20" t="s">
        <v>37</v>
      </c>
      <c r="C13" s="21" t="s">
        <v>26</v>
      </c>
      <c r="D13" s="22">
        <v>31445</v>
      </c>
      <c r="E13" s="23" t="s">
        <v>38</v>
      </c>
      <c r="F13" s="24">
        <v>46203</v>
      </c>
      <c r="G13" s="17"/>
      <c r="H13" s="15">
        <v>40</v>
      </c>
      <c r="I13" s="15">
        <v>4</v>
      </c>
      <c r="J13" s="15">
        <v>62</v>
      </c>
      <c r="K13" s="15">
        <v>0</v>
      </c>
      <c r="L13" s="25">
        <v>1</v>
      </c>
      <c r="M13" s="25">
        <v>5</v>
      </c>
      <c r="N13" s="15">
        <f>L13*12+M13</f>
        <v>17</v>
      </c>
      <c r="O13" s="15">
        <v>1.5</v>
      </c>
      <c r="P13" s="15"/>
      <c r="Q13" s="15"/>
      <c r="R13" s="15"/>
      <c r="S13" s="15"/>
      <c r="T13" s="6">
        <v>2106000</v>
      </c>
      <c r="U13" s="34">
        <f>(J13*12+K13)-(H13*12+I13)</f>
        <v>260</v>
      </c>
      <c r="V13" s="31">
        <f>N13*0.8*T13</f>
        <v>28641600.000000004</v>
      </c>
      <c r="W13" s="31">
        <f>T13*1.5*O13</f>
        <v>4738500</v>
      </c>
      <c r="X13" s="31">
        <f>T13*3</f>
        <v>6318000</v>
      </c>
      <c r="Y13" s="26">
        <f>SUM(V13:X13)</f>
        <v>39698100</v>
      </c>
    </row>
    <row r="14" spans="1:25" s="18" customFormat="1" ht="30" x14ac:dyDescent="0.25">
      <c r="A14" s="19">
        <v>2</v>
      </c>
      <c r="B14" s="20" t="s">
        <v>52</v>
      </c>
      <c r="C14" s="21" t="s">
        <v>26</v>
      </c>
      <c r="D14" s="22">
        <v>31186</v>
      </c>
      <c r="E14" s="23" t="s">
        <v>38</v>
      </c>
      <c r="F14" s="24">
        <v>46203</v>
      </c>
      <c r="G14" s="17"/>
      <c r="H14" s="15">
        <v>41</v>
      </c>
      <c r="I14" s="15">
        <v>1</v>
      </c>
      <c r="J14" s="15">
        <v>62</v>
      </c>
      <c r="K14" s="15">
        <f>K41</f>
        <v>0</v>
      </c>
      <c r="L14" s="25">
        <v>3</v>
      </c>
      <c r="M14" s="25">
        <v>2</v>
      </c>
      <c r="N14" s="15">
        <f t="shared" ref="N14:N21" si="0">L14*12+M14</f>
        <v>38</v>
      </c>
      <c r="O14" s="15">
        <v>3.5</v>
      </c>
      <c r="P14" s="15"/>
      <c r="Q14" s="15"/>
      <c r="R14" s="15"/>
      <c r="S14" s="15"/>
      <c r="T14" s="6">
        <v>1872000</v>
      </c>
      <c r="U14" s="34">
        <f t="shared" ref="U14:U21" si="1">(J14*12+K14)-(H14*12+I14)</f>
        <v>251</v>
      </c>
      <c r="V14" s="31">
        <f t="shared" ref="V14:V22" si="2">N14*0.8*T14</f>
        <v>56908800.000000007</v>
      </c>
      <c r="W14" s="31">
        <f t="shared" ref="W14:W22" si="3">T14*1.5*O14</f>
        <v>9828000</v>
      </c>
      <c r="X14" s="31">
        <f t="shared" ref="X14:X22" si="4">T14*3</f>
        <v>5616000</v>
      </c>
      <c r="Y14" s="26">
        <f t="shared" ref="Y14:Y52" si="5">SUM(V14:X14)</f>
        <v>72352800</v>
      </c>
    </row>
    <row r="15" spans="1:25" s="18" customFormat="1" ht="30" x14ac:dyDescent="0.25">
      <c r="A15" s="19">
        <v>3</v>
      </c>
      <c r="B15" s="20" t="s">
        <v>53</v>
      </c>
      <c r="C15" s="21" t="s">
        <v>26</v>
      </c>
      <c r="D15" s="22">
        <v>28870</v>
      </c>
      <c r="E15" s="23" t="s">
        <v>38</v>
      </c>
      <c r="F15" s="24">
        <v>46203</v>
      </c>
      <c r="G15" s="17"/>
      <c r="H15" s="15">
        <v>47</v>
      </c>
      <c r="I15" s="15">
        <v>5</v>
      </c>
      <c r="J15" s="15">
        <v>62</v>
      </c>
      <c r="K15" s="15">
        <f t="shared" ref="K15:K21" si="6">K14</f>
        <v>0</v>
      </c>
      <c r="L15" s="25">
        <v>2</v>
      </c>
      <c r="M15" s="25">
        <v>7</v>
      </c>
      <c r="N15" s="15">
        <f t="shared" si="0"/>
        <v>31</v>
      </c>
      <c r="O15" s="15">
        <v>3</v>
      </c>
      <c r="P15" s="15"/>
      <c r="Q15" s="15"/>
      <c r="R15" s="15"/>
      <c r="S15" s="15"/>
      <c r="T15" s="6">
        <v>2106000</v>
      </c>
      <c r="U15" s="34">
        <f t="shared" si="1"/>
        <v>175</v>
      </c>
      <c r="V15" s="31">
        <f t="shared" si="2"/>
        <v>52228800</v>
      </c>
      <c r="W15" s="31">
        <f t="shared" si="3"/>
        <v>9477000</v>
      </c>
      <c r="X15" s="31">
        <f t="shared" si="4"/>
        <v>6318000</v>
      </c>
      <c r="Y15" s="26">
        <f t="shared" si="5"/>
        <v>68023800</v>
      </c>
    </row>
    <row r="16" spans="1:25" s="18" customFormat="1" ht="15" x14ac:dyDescent="0.25">
      <c r="A16" s="19">
        <v>4</v>
      </c>
      <c r="B16" s="20" t="s">
        <v>58</v>
      </c>
      <c r="C16" s="21" t="s">
        <v>26</v>
      </c>
      <c r="D16" s="22">
        <v>28743</v>
      </c>
      <c r="E16" s="23" t="s">
        <v>46</v>
      </c>
      <c r="F16" s="24">
        <v>46203</v>
      </c>
      <c r="G16" s="17"/>
      <c r="H16" s="15">
        <v>47</v>
      </c>
      <c r="I16" s="15">
        <v>9</v>
      </c>
      <c r="J16" s="15">
        <v>62</v>
      </c>
      <c r="K16" s="15">
        <f>K42</f>
        <v>0</v>
      </c>
      <c r="L16" s="25">
        <v>2</v>
      </c>
      <c r="M16" s="25">
        <v>9</v>
      </c>
      <c r="N16" s="15">
        <f t="shared" si="0"/>
        <v>33</v>
      </c>
      <c r="O16" s="15">
        <v>3</v>
      </c>
      <c r="P16" s="15"/>
      <c r="Q16" s="15"/>
      <c r="R16" s="15"/>
      <c r="S16" s="15"/>
      <c r="T16" s="6">
        <v>2574000</v>
      </c>
      <c r="U16" s="34">
        <f t="shared" si="1"/>
        <v>171</v>
      </c>
      <c r="V16" s="31">
        <f t="shared" si="2"/>
        <v>67953600</v>
      </c>
      <c r="W16" s="31">
        <f t="shared" si="3"/>
        <v>11583000</v>
      </c>
      <c r="X16" s="31">
        <f t="shared" si="4"/>
        <v>7722000</v>
      </c>
      <c r="Y16" s="26">
        <f t="shared" si="5"/>
        <v>87258600</v>
      </c>
    </row>
    <row r="17" spans="1:25" s="18" customFormat="1" ht="30" x14ac:dyDescent="0.25">
      <c r="A17" s="19">
        <v>5</v>
      </c>
      <c r="B17" s="20" t="s">
        <v>62</v>
      </c>
      <c r="C17" s="21" t="s">
        <v>34</v>
      </c>
      <c r="D17" s="22">
        <v>31563</v>
      </c>
      <c r="E17" s="23" t="s">
        <v>38</v>
      </c>
      <c r="F17" s="24">
        <v>46203</v>
      </c>
      <c r="G17" s="17"/>
      <c r="H17" s="15">
        <v>40</v>
      </c>
      <c r="I17" s="15">
        <v>1</v>
      </c>
      <c r="J17" s="15">
        <v>60</v>
      </c>
      <c r="K17" s="15">
        <f t="shared" si="6"/>
        <v>0</v>
      </c>
      <c r="L17" s="25">
        <v>1</v>
      </c>
      <c r="M17" s="25">
        <v>9</v>
      </c>
      <c r="N17" s="15">
        <f t="shared" si="0"/>
        <v>21</v>
      </c>
      <c r="O17" s="15">
        <v>2</v>
      </c>
      <c r="P17" s="15"/>
      <c r="Q17" s="15"/>
      <c r="R17" s="15"/>
      <c r="S17" s="15"/>
      <c r="T17" s="6">
        <v>1872000</v>
      </c>
      <c r="U17" s="34">
        <f t="shared" si="1"/>
        <v>239</v>
      </c>
      <c r="V17" s="31">
        <f t="shared" si="2"/>
        <v>31449600</v>
      </c>
      <c r="W17" s="31">
        <f t="shared" si="3"/>
        <v>5616000</v>
      </c>
      <c r="X17" s="31">
        <f t="shared" si="4"/>
        <v>5616000</v>
      </c>
      <c r="Y17" s="26">
        <f t="shared" si="5"/>
        <v>42681600</v>
      </c>
    </row>
    <row r="18" spans="1:25" s="18" customFormat="1" ht="15" x14ac:dyDescent="0.25">
      <c r="A18" s="19">
        <v>6</v>
      </c>
      <c r="B18" s="20" t="s">
        <v>64</v>
      </c>
      <c r="C18" s="21" t="s">
        <v>26</v>
      </c>
      <c r="D18" s="22">
        <v>30313</v>
      </c>
      <c r="E18" s="23" t="s">
        <v>46</v>
      </c>
      <c r="F18" s="24">
        <v>46203</v>
      </c>
      <c r="G18" s="17"/>
      <c r="H18" s="15">
        <v>43</v>
      </c>
      <c r="I18" s="15">
        <v>6</v>
      </c>
      <c r="J18" s="15">
        <v>62</v>
      </c>
      <c r="K18" s="15">
        <f t="shared" si="6"/>
        <v>0</v>
      </c>
      <c r="L18" s="25">
        <v>1</v>
      </c>
      <c r="M18" s="25">
        <v>3</v>
      </c>
      <c r="N18" s="15">
        <f t="shared" si="0"/>
        <v>15</v>
      </c>
      <c r="O18" s="15">
        <v>1.5</v>
      </c>
      <c r="P18" s="15"/>
      <c r="Q18" s="15"/>
      <c r="R18" s="15"/>
      <c r="S18" s="15"/>
      <c r="T18" s="6">
        <v>2340000</v>
      </c>
      <c r="U18" s="34">
        <f t="shared" si="1"/>
        <v>222</v>
      </c>
      <c r="V18" s="31">
        <f t="shared" si="2"/>
        <v>28080000</v>
      </c>
      <c r="W18" s="31">
        <f t="shared" si="3"/>
        <v>5265000</v>
      </c>
      <c r="X18" s="31">
        <f t="shared" si="4"/>
        <v>7020000</v>
      </c>
      <c r="Y18" s="26">
        <f t="shared" si="5"/>
        <v>40365000</v>
      </c>
    </row>
    <row r="19" spans="1:25" s="18" customFormat="1" ht="45" x14ac:dyDescent="0.25">
      <c r="A19" s="19">
        <v>7</v>
      </c>
      <c r="B19" s="20" t="s">
        <v>66</v>
      </c>
      <c r="C19" s="21" t="s">
        <v>26</v>
      </c>
      <c r="D19" s="22">
        <v>29484</v>
      </c>
      <c r="E19" s="23" t="s">
        <v>50</v>
      </c>
      <c r="F19" s="24">
        <v>46203</v>
      </c>
      <c r="G19" s="17"/>
      <c r="H19" s="15">
        <v>45</v>
      </c>
      <c r="I19" s="15">
        <v>9</v>
      </c>
      <c r="J19" s="15">
        <v>62</v>
      </c>
      <c r="K19" s="15">
        <f t="shared" si="6"/>
        <v>0</v>
      </c>
      <c r="L19" s="25">
        <v>3</v>
      </c>
      <c r="M19" s="25">
        <v>1</v>
      </c>
      <c r="N19" s="15">
        <f t="shared" si="0"/>
        <v>37</v>
      </c>
      <c r="O19" s="15">
        <v>3.5</v>
      </c>
      <c r="P19" s="15"/>
      <c r="Q19" s="15"/>
      <c r="R19" s="15"/>
      <c r="S19" s="15"/>
      <c r="T19" s="6">
        <v>2340000</v>
      </c>
      <c r="U19" s="34">
        <f t="shared" si="1"/>
        <v>195</v>
      </c>
      <c r="V19" s="31">
        <f t="shared" si="2"/>
        <v>69264000</v>
      </c>
      <c r="W19" s="31">
        <f t="shared" si="3"/>
        <v>12285000</v>
      </c>
      <c r="X19" s="31">
        <f t="shared" si="4"/>
        <v>7020000</v>
      </c>
      <c r="Y19" s="26">
        <f t="shared" si="5"/>
        <v>88569000</v>
      </c>
    </row>
    <row r="20" spans="1:25" s="18" customFormat="1" ht="30" x14ac:dyDescent="0.25">
      <c r="A20" s="19">
        <v>8</v>
      </c>
      <c r="B20" s="20" t="s">
        <v>68</v>
      </c>
      <c r="C20" s="21" t="s">
        <v>26</v>
      </c>
      <c r="D20" s="22">
        <v>31677</v>
      </c>
      <c r="E20" s="23" t="s">
        <v>38</v>
      </c>
      <c r="F20" s="24">
        <v>46203</v>
      </c>
      <c r="G20" s="17"/>
      <c r="H20" s="15">
        <v>39</v>
      </c>
      <c r="I20" s="15">
        <v>9</v>
      </c>
      <c r="J20" s="15">
        <v>62</v>
      </c>
      <c r="K20" s="15">
        <f t="shared" si="6"/>
        <v>0</v>
      </c>
      <c r="L20" s="25"/>
      <c r="M20" s="25">
        <v>8</v>
      </c>
      <c r="N20" s="15">
        <f t="shared" si="0"/>
        <v>8</v>
      </c>
      <c r="O20" s="15">
        <v>1</v>
      </c>
      <c r="P20" s="15"/>
      <c r="Q20" s="15"/>
      <c r="R20" s="15"/>
      <c r="S20" s="15"/>
      <c r="T20" s="6">
        <v>1872000</v>
      </c>
      <c r="U20" s="34">
        <f t="shared" si="1"/>
        <v>267</v>
      </c>
      <c r="V20" s="31">
        <f t="shared" si="2"/>
        <v>11980800</v>
      </c>
      <c r="W20" s="31">
        <f t="shared" si="3"/>
        <v>2808000</v>
      </c>
      <c r="X20" s="31">
        <f t="shared" si="4"/>
        <v>5616000</v>
      </c>
      <c r="Y20" s="26">
        <f t="shared" si="5"/>
        <v>20404800</v>
      </c>
    </row>
    <row r="21" spans="1:25" s="14" customFormat="1" ht="30" x14ac:dyDescent="0.25">
      <c r="A21" s="19">
        <v>9</v>
      </c>
      <c r="B21" s="20" t="s">
        <v>73</v>
      </c>
      <c r="C21" s="21" t="s">
        <v>26</v>
      </c>
      <c r="D21" s="22">
        <v>33072</v>
      </c>
      <c r="E21" s="23" t="s">
        <v>38</v>
      </c>
      <c r="F21" s="24">
        <v>46203</v>
      </c>
      <c r="G21" s="27"/>
      <c r="H21" s="19">
        <v>35</v>
      </c>
      <c r="I21" s="19">
        <v>11</v>
      </c>
      <c r="J21" s="19">
        <v>62</v>
      </c>
      <c r="K21" s="19">
        <f t="shared" si="6"/>
        <v>0</v>
      </c>
      <c r="L21" s="25">
        <v>1</v>
      </c>
      <c r="M21" s="25">
        <v>4</v>
      </c>
      <c r="N21" s="15">
        <f t="shared" si="0"/>
        <v>16</v>
      </c>
      <c r="O21" s="19">
        <v>1.5</v>
      </c>
      <c r="P21" s="19"/>
      <c r="Q21" s="19"/>
      <c r="R21" s="19"/>
      <c r="S21" s="19"/>
      <c r="T21" s="6">
        <v>2106000</v>
      </c>
      <c r="U21" s="34">
        <f t="shared" si="1"/>
        <v>313</v>
      </c>
      <c r="V21" s="31">
        <f t="shared" si="2"/>
        <v>26956800</v>
      </c>
      <c r="W21" s="31">
        <f t="shared" si="3"/>
        <v>4738500</v>
      </c>
      <c r="X21" s="31">
        <f t="shared" si="4"/>
        <v>6318000</v>
      </c>
      <c r="Y21" s="26">
        <f t="shared" si="5"/>
        <v>38013300</v>
      </c>
    </row>
    <row r="22" spans="1:25" s="18" customFormat="1" ht="30" x14ac:dyDescent="0.25">
      <c r="A22" s="19">
        <v>10</v>
      </c>
      <c r="B22" s="20" t="s">
        <v>56</v>
      </c>
      <c r="C22" s="21" t="s">
        <v>26</v>
      </c>
      <c r="D22" s="22">
        <v>31811</v>
      </c>
      <c r="E22" s="23" t="s">
        <v>38</v>
      </c>
      <c r="F22" s="24">
        <v>46203</v>
      </c>
      <c r="G22" s="17"/>
      <c r="H22" s="15">
        <v>39</v>
      </c>
      <c r="I22" s="15">
        <v>4</v>
      </c>
      <c r="J22" s="15">
        <v>62</v>
      </c>
      <c r="K22" s="15"/>
      <c r="L22" s="25">
        <v>4</v>
      </c>
      <c r="M22" s="25">
        <v>7</v>
      </c>
      <c r="N22" s="15">
        <f>L22*12+M22</f>
        <v>55</v>
      </c>
      <c r="O22" s="15">
        <v>5</v>
      </c>
      <c r="P22" s="15"/>
      <c r="Q22" s="15"/>
      <c r="R22" s="15"/>
      <c r="S22" s="15"/>
      <c r="T22" s="6">
        <v>1872000</v>
      </c>
      <c r="U22" s="34">
        <f>(J22*12+K22)-(H22*12+I22)</f>
        <v>272</v>
      </c>
      <c r="V22" s="31">
        <f t="shared" si="2"/>
        <v>82368000</v>
      </c>
      <c r="W22" s="31">
        <f t="shared" si="3"/>
        <v>14040000</v>
      </c>
      <c r="X22" s="31">
        <f t="shared" si="4"/>
        <v>5616000</v>
      </c>
      <c r="Y22" s="26">
        <f t="shared" si="5"/>
        <v>102024000</v>
      </c>
    </row>
    <row r="23" spans="1:25" s="18" customFormat="1" ht="71.25" x14ac:dyDescent="0.25">
      <c r="A23" s="32" t="s">
        <v>27</v>
      </c>
      <c r="B23" s="16" t="s">
        <v>28</v>
      </c>
      <c r="C23" s="16"/>
      <c r="D23" s="16"/>
      <c r="E23" s="16"/>
      <c r="F23" s="17"/>
      <c r="G23" s="17"/>
      <c r="H23" s="32"/>
      <c r="I23" s="32"/>
      <c r="J23" s="32"/>
      <c r="K23" s="32"/>
      <c r="L23" s="32"/>
      <c r="M23" s="32"/>
      <c r="N23" s="32"/>
      <c r="O23" s="32"/>
      <c r="P23" s="32"/>
      <c r="Q23" s="32"/>
      <c r="R23" s="32"/>
      <c r="S23" s="32"/>
      <c r="T23" s="5"/>
      <c r="U23" s="33"/>
      <c r="V23" s="28">
        <f t="shared" ref="V23:X23" si="7">SUM(V24:V29)</f>
        <v>217526400</v>
      </c>
      <c r="W23" s="28">
        <f t="shared" si="7"/>
        <v>432081000</v>
      </c>
      <c r="X23" s="28">
        <f t="shared" si="7"/>
        <v>45630000</v>
      </c>
      <c r="Y23" s="28">
        <f>SUM(Y24:Y29)</f>
        <v>695237400</v>
      </c>
    </row>
    <row r="24" spans="1:25" s="18" customFormat="1" ht="30" x14ac:dyDescent="0.25">
      <c r="A24" s="19">
        <v>1</v>
      </c>
      <c r="B24" s="20" t="s">
        <v>35</v>
      </c>
      <c r="C24" s="21" t="s">
        <v>26</v>
      </c>
      <c r="D24" s="22">
        <v>24158</v>
      </c>
      <c r="E24" s="23" t="s">
        <v>36</v>
      </c>
      <c r="F24" s="24">
        <v>46203</v>
      </c>
      <c r="G24" s="17"/>
      <c r="H24" s="15">
        <v>60</v>
      </c>
      <c r="I24" s="15">
        <v>4</v>
      </c>
      <c r="J24" s="15">
        <v>61</v>
      </c>
      <c r="K24" s="15">
        <v>9</v>
      </c>
      <c r="L24" s="25">
        <v>21</v>
      </c>
      <c r="M24" s="25">
        <v>6</v>
      </c>
      <c r="N24" s="15">
        <f t="shared" ref="N24:N28" si="8">L24*12+M24</f>
        <v>258</v>
      </c>
      <c r="O24" s="15">
        <v>21.5</v>
      </c>
      <c r="P24" s="15"/>
      <c r="Q24" s="15"/>
      <c r="R24" s="15"/>
      <c r="S24" s="15"/>
      <c r="T24" s="6">
        <v>2574000</v>
      </c>
      <c r="U24" s="34">
        <f>(J24*12+K24)-(H24*12+I24)</f>
        <v>17</v>
      </c>
      <c r="V24" s="31">
        <f>U24*0.8*T24</f>
        <v>35006400</v>
      </c>
      <c r="W24" s="31">
        <f>T24*1.5*O24</f>
        <v>83011500</v>
      </c>
      <c r="X24" s="31">
        <f>T24*3</f>
        <v>7722000</v>
      </c>
      <c r="Y24" s="26">
        <f t="shared" si="5"/>
        <v>125739900</v>
      </c>
    </row>
    <row r="25" spans="1:25" s="18" customFormat="1" ht="45" x14ac:dyDescent="0.25">
      <c r="A25" s="19">
        <v>2</v>
      </c>
      <c r="B25" s="20" t="s">
        <v>51</v>
      </c>
      <c r="C25" s="21" t="s">
        <v>26</v>
      </c>
      <c r="D25" s="22">
        <v>24081</v>
      </c>
      <c r="E25" s="23" t="s">
        <v>50</v>
      </c>
      <c r="F25" s="24">
        <v>46203</v>
      </c>
      <c r="G25" s="17"/>
      <c r="H25" s="15">
        <v>60</v>
      </c>
      <c r="I25" s="15">
        <v>6</v>
      </c>
      <c r="J25" s="15">
        <v>61</v>
      </c>
      <c r="K25" s="15">
        <v>9</v>
      </c>
      <c r="L25" s="25">
        <v>21</v>
      </c>
      <c r="M25" s="25">
        <v>6</v>
      </c>
      <c r="N25" s="15">
        <f t="shared" si="8"/>
        <v>258</v>
      </c>
      <c r="O25" s="15">
        <v>21.5</v>
      </c>
      <c r="P25" s="15"/>
      <c r="Q25" s="15"/>
      <c r="R25" s="15"/>
      <c r="S25" s="15"/>
      <c r="T25" s="6">
        <v>2574000</v>
      </c>
      <c r="U25" s="34">
        <f t="shared" ref="U25:U28" si="9">(J25*12+K25)-(H25*12+I25)</f>
        <v>15</v>
      </c>
      <c r="V25" s="31">
        <f t="shared" ref="V25:V29" si="10">U25*0.8*T25</f>
        <v>30888000</v>
      </c>
      <c r="W25" s="31">
        <f t="shared" ref="W25:W29" si="11">T25*1.5*O25</f>
        <v>83011500</v>
      </c>
      <c r="X25" s="31">
        <f t="shared" ref="X25:X29" si="12">T25*3</f>
        <v>7722000</v>
      </c>
      <c r="Y25" s="26">
        <f t="shared" ref="Y25:Y29" si="13">SUM(V25:X25)</f>
        <v>121621500</v>
      </c>
    </row>
    <row r="26" spans="1:25" s="18" customFormat="1" ht="30" x14ac:dyDescent="0.25">
      <c r="A26" s="19">
        <v>3</v>
      </c>
      <c r="B26" s="20" t="s">
        <v>59</v>
      </c>
      <c r="C26" s="21" t="s">
        <v>26</v>
      </c>
      <c r="D26" s="22">
        <v>24683</v>
      </c>
      <c r="E26" s="23" t="s">
        <v>48</v>
      </c>
      <c r="F26" s="24">
        <v>46203</v>
      </c>
      <c r="G26" s="17"/>
      <c r="H26" s="15">
        <v>58</v>
      </c>
      <c r="I26" s="15">
        <v>11</v>
      </c>
      <c r="J26" s="15">
        <v>62</v>
      </c>
      <c r="K26" s="15"/>
      <c r="L26" s="25">
        <v>17</v>
      </c>
      <c r="M26" s="25">
        <v>6</v>
      </c>
      <c r="N26" s="15">
        <f t="shared" si="8"/>
        <v>210</v>
      </c>
      <c r="O26" s="15">
        <v>17.5</v>
      </c>
      <c r="P26" s="15"/>
      <c r="Q26" s="15"/>
      <c r="R26" s="15"/>
      <c r="S26" s="15"/>
      <c r="T26" s="6">
        <v>2340000</v>
      </c>
      <c r="U26" s="34">
        <f t="shared" si="9"/>
        <v>37</v>
      </c>
      <c r="V26" s="31">
        <f t="shared" si="10"/>
        <v>69264000</v>
      </c>
      <c r="W26" s="31">
        <f t="shared" si="11"/>
        <v>61425000</v>
      </c>
      <c r="X26" s="31">
        <f t="shared" si="12"/>
        <v>7020000</v>
      </c>
      <c r="Y26" s="26">
        <f t="shared" si="13"/>
        <v>137709000</v>
      </c>
    </row>
    <row r="27" spans="1:25" s="18" customFormat="1" ht="30" x14ac:dyDescent="0.25">
      <c r="A27" s="19">
        <v>4</v>
      </c>
      <c r="B27" s="20" t="s">
        <v>65</v>
      </c>
      <c r="C27" s="21" t="s">
        <v>26</v>
      </c>
      <c r="D27" s="22">
        <v>24139</v>
      </c>
      <c r="E27" s="23" t="s">
        <v>48</v>
      </c>
      <c r="F27" s="24">
        <v>46203</v>
      </c>
      <c r="G27" s="17"/>
      <c r="H27" s="15">
        <v>60</v>
      </c>
      <c r="I27" s="15">
        <v>4</v>
      </c>
      <c r="J27" s="15">
        <v>61</v>
      </c>
      <c r="K27" s="15">
        <v>9</v>
      </c>
      <c r="L27" s="25">
        <v>15</v>
      </c>
      <c r="M27" s="25">
        <v>2</v>
      </c>
      <c r="N27" s="15">
        <f t="shared" si="8"/>
        <v>182</v>
      </c>
      <c r="O27" s="15">
        <v>15.5</v>
      </c>
      <c r="P27" s="15"/>
      <c r="Q27" s="15"/>
      <c r="R27" s="15"/>
      <c r="S27" s="15"/>
      <c r="T27" s="6">
        <v>2574000</v>
      </c>
      <c r="U27" s="34">
        <f>(J27*12+K27)-(H27*12+I27)</f>
        <v>17</v>
      </c>
      <c r="V27" s="31">
        <f t="shared" si="10"/>
        <v>35006400</v>
      </c>
      <c r="W27" s="31">
        <f>T27*1.5*O27</f>
        <v>59845500</v>
      </c>
      <c r="X27" s="31">
        <f t="shared" si="12"/>
        <v>7722000</v>
      </c>
      <c r="Y27" s="26">
        <f t="shared" si="13"/>
        <v>102573900</v>
      </c>
    </row>
    <row r="28" spans="1:25" s="18" customFormat="1" ht="45" x14ac:dyDescent="0.25">
      <c r="A28" s="19">
        <v>5</v>
      </c>
      <c r="B28" s="20" t="s">
        <v>70</v>
      </c>
      <c r="C28" s="21" t="s">
        <v>26</v>
      </c>
      <c r="D28" s="22">
        <v>23907</v>
      </c>
      <c r="E28" s="23" t="s">
        <v>50</v>
      </c>
      <c r="F28" s="24">
        <v>46203</v>
      </c>
      <c r="G28" s="17"/>
      <c r="H28" s="15">
        <v>61</v>
      </c>
      <c r="I28" s="15">
        <v>0</v>
      </c>
      <c r="J28" s="15">
        <v>61</v>
      </c>
      <c r="K28" s="15">
        <v>6</v>
      </c>
      <c r="L28" s="25">
        <v>18</v>
      </c>
      <c r="M28" s="25">
        <v>3</v>
      </c>
      <c r="N28" s="15">
        <f t="shared" si="8"/>
        <v>219</v>
      </c>
      <c r="O28" s="15">
        <v>18.5</v>
      </c>
      <c r="P28" s="15"/>
      <c r="Q28" s="15"/>
      <c r="R28" s="15"/>
      <c r="S28" s="15"/>
      <c r="T28" s="6">
        <v>2574000</v>
      </c>
      <c r="U28" s="34">
        <f t="shared" si="9"/>
        <v>6</v>
      </c>
      <c r="V28" s="31">
        <f t="shared" si="10"/>
        <v>12355200.000000002</v>
      </c>
      <c r="W28" s="31">
        <f t="shared" si="11"/>
        <v>71428500</v>
      </c>
      <c r="X28" s="31">
        <f t="shared" si="12"/>
        <v>7722000</v>
      </c>
      <c r="Y28" s="26">
        <f t="shared" si="13"/>
        <v>91505700</v>
      </c>
    </row>
    <row r="29" spans="1:25" s="14" customFormat="1" ht="45" x14ac:dyDescent="0.25">
      <c r="A29" s="19">
        <v>6</v>
      </c>
      <c r="B29" s="20" t="s">
        <v>74</v>
      </c>
      <c r="C29" s="21" t="s">
        <v>26</v>
      </c>
      <c r="D29" s="22">
        <v>24160</v>
      </c>
      <c r="E29" s="23" t="s">
        <v>50</v>
      </c>
      <c r="F29" s="24">
        <v>46203</v>
      </c>
      <c r="G29" s="27"/>
      <c r="H29" s="19">
        <v>60</v>
      </c>
      <c r="I29" s="19">
        <v>4</v>
      </c>
      <c r="J29" s="15">
        <v>61</v>
      </c>
      <c r="K29" s="15">
        <v>9</v>
      </c>
      <c r="L29" s="25">
        <v>18</v>
      </c>
      <c r="M29" s="25">
        <v>9</v>
      </c>
      <c r="N29" s="15">
        <f>L29*12+M29</f>
        <v>225</v>
      </c>
      <c r="O29" s="19">
        <v>19</v>
      </c>
      <c r="P29" s="19"/>
      <c r="Q29" s="19"/>
      <c r="R29" s="19"/>
      <c r="S29" s="19"/>
      <c r="T29" s="6">
        <v>2574000</v>
      </c>
      <c r="U29" s="34">
        <f>(J29*12+K29)-(H29*12+I29)</f>
        <v>17</v>
      </c>
      <c r="V29" s="31">
        <f t="shared" si="10"/>
        <v>35006400</v>
      </c>
      <c r="W29" s="31">
        <f t="shared" si="11"/>
        <v>73359000</v>
      </c>
      <c r="X29" s="31">
        <f t="shared" si="12"/>
        <v>7722000</v>
      </c>
      <c r="Y29" s="26">
        <f t="shared" si="13"/>
        <v>116087400</v>
      </c>
    </row>
    <row r="30" spans="1:25" s="18" customFormat="1" ht="71.25" x14ac:dyDescent="0.25">
      <c r="A30" s="32" t="s">
        <v>29</v>
      </c>
      <c r="B30" s="16" t="s">
        <v>30</v>
      </c>
      <c r="C30" s="16"/>
      <c r="D30" s="16"/>
      <c r="E30" s="16"/>
      <c r="F30" s="17"/>
      <c r="G30" s="17"/>
      <c r="H30" s="32"/>
      <c r="I30" s="32"/>
      <c r="J30" s="32"/>
      <c r="K30" s="32"/>
      <c r="L30" s="32"/>
      <c r="M30" s="32"/>
      <c r="N30" s="32"/>
      <c r="O30" s="32"/>
      <c r="P30" s="32"/>
      <c r="Q30" s="32"/>
      <c r="R30" s="32"/>
      <c r="S30" s="32"/>
      <c r="T30" s="5"/>
      <c r="U30" s="33"/>
      <c r="V30" s="26">
        <f>SUM(V31:V42)</f>
        <v>1381536000</v>
      </c>
      <c r="W30" s="26">
        <f>SUM(W31:W42)</f>
        <v>474552000</v>
      </c>
      <c r="X30" s="26">
        <f>SUM(X31:X42)</f>
        <v>86346000</v>
      </c>
      <c r="Y30" s="26">
        <f>SUM(Y31:Y42)</f>
        <v>1942434000</v>
      </c>
    </row>
    <row r="31" spans="1:25" s="18" customFormat="1" ht="30" x14ac:dyDescent="0.25">
      <c r="A31" s="19">
        <v>1</v>
      </c>
      <c r="B31" s="20" t="s">
        <v>39</v>
      </c>
      <c r="C31" s="21" t="s">
        <v>26</v>
      </c>
      <c r="D31" s="22">
        <v>27153</v>
      </c>
      <c r="E31" s="23" t="s">
        <v>36</v>
      </c>
      <c r="F31" s="24">
        <v>46203</v>
      </c>
      <c r="G31" s="17"/>
      <c r="H31" s="15">
        <v>52</v>
      </c>
      <c r="I31" s="15">
        <v>1</v>
      </c>
      <c r="J31" s="15">
        <v>62</v>
      </c>
      <c r="K31" s="15"/>
      <c r="L31" s="25">
        <v>5</v>
      </c>
      <c r="M31" s="25">
        <v>4</v>
      </c>
      <c r="N31" s="15">
        <f t="shared" ref="N31:N40" si="14">L31*12+M31</f>
        <v>64</v>
      </c>
      <c r="O31" s="15">
        <v>5.5</v>
      </c>
      <c r="P31" s="15"/>
      <c r="Q31" s="15"/>
      <c r="R31" s="15"/>
      <c r="S31" s="15"/>
      <c r="T31" s="6">
        <v>2574000</v>
      </c>
      <c r="U31" s="34">
        <f t="shared" ref="U31:U40" si="15">(J31*12+K31)-(H31*12+I31)</f>
        <v>119</v>
      </c>
      <c r="V31" s="31">
        <f>60*0.8*T31</f>
        <v>123552000</v>
      </c>
      <c r="W31" s="31">
        <f>T31*1.5*O31</f>
        <v>21235500</v>
      </c>
      <c r="X31" s="31">
        <f>T31*3</f>
        <v>7722000</v>
      </c>
      <c r="Y31" s="26">
        <f>SUM(V31:X31)</f>
        <v>152509500</v>
      </c>
    </row>
    <row r="32" spans="1:25" s="18" customFormat="1" ht="30" x14ac:dyDescent="0.25">
      <c r="A32" s="19">
        <v>2</v>
      </c>
      <c r="B32" s="20" t="s">
        <v>40</v>
      </c>
      <c r="C32" s="21" t="s">
        <v>26</v>
      </c>
      <c r="D32" s="22">
        <v>26146</v>
      </c>
      <c r="E32" s="23" t="s">
        <v>36</v>
      </c>
      <c r="F32" s="24">
        <v>46203</v>
      </c>
      <c r="G32" s="17"/>
      <c r="H32" s="15">
        <v>54</v>
      </c>
      <c r="I32" s="15">
        <v>10</v>
      </c>
      <c r="J32" s="15">
        <v>62</v>
      </c>
      <c r="K32" s="15"/>
      <c r="L32" s="25">
        <v>5</v>
      </c>
      <c r="M32" s="25">
        <v>10</v>
      </c>
      <c r="N32" s="15">
        <f t="shared" si="14"/>
        <v>70</v>
      </c>
      <c r="O32" s="15">
        <v>6</v>
      </c>
      <c r="P32" s="15"/>
      <c r="Q32" s="15"/>
      <c r="R32" s="15"/>
      <c r="S32" s="15"/>
      <c r="T32" s="6">
        <v>2340000</v>
      </c>
      <c r="U32" s="34">
        <f t="shared" si="15"/>
        <v>86</v>
      </c>
      <c r="V32" s="31">
        <f t="shared" ref="V32:V42" si="16">60*0.8*T32</f>
        <v>112320000</v>
      </c>
      <c r="W32" s="31">
        <f t="shared" ref="W32:W42" si="17">T32*1.5*O32</f>
        <v>21060000</v>
      </c>
      <c r="X32" s="31">
        <f t="shared" ref="X32:X42" si="18">T32*3</f>
        <v>7020000</v>
      </c>
      <c r="Y32" s="26">
        <f t="shared" si="5"/>
        <v>140400000</v>
      </c>
    </row>
    <row r="33" spans="1:25" s="18" customFormat="1" ht="30" x14ac:dyDescent="0.25">
      <c r="A33" s="19">
        <v>3</v>
      </c>
      <c r="B33" s="20" t="s">
        <v>41</v>
      </c>
      <c r="C33" s="21" t="s">
        <v>26</v>
      </c>
      <c r="D33" s="22">
        <v>26941</v>
      </c>
      <c r="E33" s="23" t="s">
        <v>36</v>
      </c>
      <c r="F33" s="24">
        <v>46203</v>
      </c>
      <c r="G33" s="17"/>
      <c r="H33" s="15">
        <v>52</v>
      </c>
      <c r="I33" s="15">
        <v>8</v>
      </c>
      <c r="J33" s="15">
        <v>62</v>
      </c>
      <c r="K33" s="15"/>
      <c r="L33" s="25">
        <v>16</v>
      </c>
      <c r="M33" s="25">
        <v>9</v>
      </c>
      <c r="N33" s="15">
        <f t="shared" si="14"/>
        <v>201</v>
      </c>
      <c r="O33" s="15">
        <v>17</v>
      </c>
      <c r="P33" s="15"/>
      <c r="Q33" s="15"/>
      <c r="R33" s="15"/>
      <c r="S33" s="15"/>
      <c r="T33" s="6">
        <v>2574000</v>
      </c>
      <c r="U33" s="34">
        <f t="shared" si="15"/>
        <v>112</v>
      </c>
      <c r="V33" s="31">
        <f t="shared" si="16"/>
        <v>123552000</v>
      </c>
      <c r="W33" s="31">
        <f t="shared" si="17"/>
        <v>65637000</v>
      </c>
      <c r="X33" s="31">
        <f t="shared" si="18"/>
        <v>7722000</v>
      </c>
      <c r="Y33" s="26">
        <f t="shared" si="5"/>
        <v>196911000</v>
      </c>
    </row>
    <row r="34" spans="1:25" s="18" customFormat="1" ht="15" x14ac:dyDescent="0.25">
      <c r="A34" s="19">
        <v>4</v>
      </c>
      <c r="B34" s="20" t="s">
        <v>42</v>
      </c>
      <c r="C34" s="21" t="s">
        <v>26</v>
      </c>
      <c r="D34" s="22">
        <v>27824</v>
      </c>
      <c r="E34" s="23" t="s">
        <v>43</v>
      </c>
      <c r="F34" s="24">
        <v>46203</v>
      </c>
      <c r="G34" s="17"/>
      <c r="H34" s="15">
        <v>50</v>
      </c>
      <c r="I34" s="15">
        <v>3</v>
      </c>
      <c r="J34" s="15">
        <v>62</v>
      </c>
      <c r="K34" s="15"/>
      <c r="L34" s="25">
        <v>9</v>
      </c>
      <c r="M34" s="25">
        <v>0</v>
      </c>
      <c r="N34" s="15">
        <f t="shared" si="14"/>
        <v>108</v>
      </c>
      <c r="O34" s="15">
        <v>9</v>
      </c>
      <c r="P34" s="15"/>
      <c r="Q34" s="15"/>
      <c r="R34" s="15"/>
      <c r="S34" s="15"/>
      <c r="T34" s="6">
        <v>2340000</v>
      </c>
      <c r="U34" s="34">
        <f t="shared" si="15"/>
        <v>141</v>
      </c>
      <c r="V34" s="31">
        <f t="shared" si="16"/>
        <v>112320000</v>
      </c>
      <c r="W34" s="31">
        <f t="shared" si="17"/>
        <v>31590000</v>
      </c>
      <c r="X34" s="31">
        <f t="shared" si="18"/>
        <v>7020000</v>
      </c>
      <c r="Y34" s="26">
        <f t="shared" si="5"/>
        <v>150930000</v>
      </c>
    </row>
    <row r="35" spans="1:25" s="18" customFormat="1" ht="30" x14ac:dyDescent="0.25">
      <c r="A35" s="19">
        <v>5</v>
      </c>
      <c r="B35" s="20" t="s">
        <v>33</v>
      </c>
      <c r="C35" s="21" t="s">
        <v>26</v>
      </c>
      <c r="D35" s="22">
        <v>27379</v>
      </c>
      <c r="E35" s="23" t="s">
        <v>36</v>
      </c>
      <c r="F35" s="24">
        <v>46203</v>
      </c>
      <c r="G35" s="17"/>
      <c r="H35" s="15">
        <v>51</v>
      </c>
      <c r="I35" s="15">
        <v>6</v>
      </c>
      <c r="J35" s="15">
        <v>62</v>
      </c>
      <c r="K35" s="15"/>
      <c r="L35" s="25">
        <v>15</v>
      </c>
      <c r="M35" s="25">
        <v>1</v>
      </c>
      <c r="N35" s="15">
        <f t="shared" si="14"/>
        <v>181</v>
      </c>
      <c r="O35" s="15">
        <v>15.5</v>
      </c>
      <c r="P35" s="15"/>
      <c r="Q35" s="15"/>
      <c r="R35" s="15"/>
      <c r="S35" s="15"/>
      <c r="T35" s="6">
        <v>2574000</v>
      </c>
      <c r="U35" s="34">
        <f t="shared" si="15"/>
        <v>126</v>
      </c>
      <c r="V35" s="31">
        <f t="shared" si="16"/>
        <v>123552000</v>
      </c>
      <c r="W35" s="31">
        <f t="shared" si="17"/>
        <v>59845500</v>
      </c>
      <c r="X35" s="31">
        <f t="shared" si="18"/>
        <v>7722000</v>
      </c>
      <c r="Y35" s="26">
        <f t="shared" si="5"/>
        <v>191119500</v>
      </c>
    </row>
    <row r="36" spans="1:25" s="18" customFormat="1" ht="30" x14ac:dyDescent="0.25">
      <c r="A36" s="19">
        <v>6</v>
      </c>
      <c r="B36" s="20" t="s">
        <v>54</v>
      </c>
      <c r="C36" s="21" t="s">
        <v>26</v>
      </c>
      <c r="D36" s="22">
        <v>32514</v>
      </c>
      <c r="E36" s="23" t="s">
        <v>48</v>
      </c>
      <c r="F36" s="24">
        <v>46203</v>
      </c>
      <c r="G36" s="17"/>
      <c r="H36" s="15">
        <v>37</v>
      </c>
      <c r="I36" s="15">
        <v>5</v>
      </c>
      <c r="J36" s="15">
        <v>62</v>
      </c>
      <c r="K36" s="15"/>
      <c r="L36" s="25">
        <v>10</v>
      </c>
      <c r="M36" s="25">
        <v>0</v>
      </c>
      <c r="N36" s="15">
        <f t="shared" si="14"/>
        <v>120</v>
      </c>
      <c r="O36" s="15">
        <v>10</v>
      </c>
      <c r="P36" s="15"/>
      <c r="Q36" s="15"/>
      <c r="R36" s="15"/>
      <c r="S36" s="15"/>
      <c r="T36" s="6">
        <v>2340000</v>
      </c>
      <c r="U36" s="34">
        <f t="shared" si="15"/>
        <v>295</v>
      </c>
      <c r="V36" s="31">
        <f t="shared" si="16"/>
        <v>112320000</v>
      </c>
      <c r="W36" s="31">
        <f t="shared" si="17"/>
        <v>35100000</v>
      </c>
      <c r="X36" s="31">
        <f t="shared" si="18"/>
        <v>7020000</v>
      </c>
      <c r="Y36" s="26">
        <f t="shared" si="5"/>
        <v>154440000</v>
      </c>
    </row>
    <row r="37" spans="1:25" s="18" customFormat="1" ht="30" x14ac:dyDescent="0.25">
      <c r="A37" s="19">
        <v>7</v>
      </c>
      <c r="B37" s="20" t="s">
        <v>58</v>
      </c>
      <c r="C37" s="21" t="s">
        <v>26</v>
      </c>
      <c r="D37" s="22">
        <v>31176</v>
      </c>
      <c r="E37" s="23" t="s">
        <v>48</v>
      </c>
      <c r="F37" s="24">
        <v>46203</v>
      </c>
      <c r="G37" s="17"/>
      <c r="H37" s="15">
        <v>41</v>
      </c>
      <c r="I37" s="15">
        <v>1</v>
      </c>
      <c r="J37" s="15">
        <v>62</v>
      </c>
      <c r="K37" s="15"/>
      <c r="L37" s="25">
        <v>10</v>
      </c>
      <c r="M37" s="25">
        <v>4</v>
      </c>
      <c r="N37" s="15">
        <f t="shared" si="14"/>
        <v>124</v>
      </c>
      <c r="O37" s="15">
        <v>10.5</v>
      </c>
      <c r="P37" s="15"/>
      <c r="Q37" s="15"/>
      <c r="R37" s="15"/>
      <c r="S37" s="15"/>
      <c r="T37" s="6">
        <v>2340000</v>
      </c>
      <c r="U37" s="34">
        <f t="shared" si="15"/>
        <v>251</v>
      </c>
      <c r="V37" s="31">
        <f t="shared" si="16"/>
        <v>112320000</v>
      </c>
      <c r="W37" s="31">
        <f t="shared" si="17"/>
        <v>36855000</v>
      </c>
      <c r="X37" s="31">
        <f t="shared" si="18"/>
        <v>7020000</v>
      </c>
      <c r="Y37" s="26">
        <f t="shared" si="5"/>
        <v>156195000</v>
      </c>
    </row>
    <row r="38" spans="1:25" s="18" customFormat="1" ht="30" x14ac:dyDescent="0.25">
      <c r="A38" s="19">
        <v>8</v>
      </c>
      <c r="B38" s="20" t="s">
        <v>60</v>
      </c>
      <c r="C38" s="21" t="s">
        <v>26</v>
      </c>
      <c r="D38" s="22">
        <v>27794</v>
      </c>
      <c r="E38" s="23" t="s">
        <v>48</v>
      </c>
      <c r="F38" s="24">
        <v>46203</v>
      </c>
      <c r="G38" s="17"/>
      <c r="H38" s="15">
        <v>50</v>
      </c>
      <c r="I38" s="15">
        <v>4</v>
      </c>
      <c r="J38" s="15">
        <v>62</v>
      </c>
      <c r="K38" s="15"/>
      <c r="L38" s="25">
        <v>21</v>
      </c>
      <c r="M38" s="25">
        <v>6</v>
      </c>
      <c r="N38" s="15">
        <f t="shared" si="14"/>
        <v>258</v>
      </c>
      <c r="O38" s="15">
        <v>21.5</v>
      </c>
      <c r="P38" s="15"/>
      <c r="Q38" s="15"/>
      <c r="R38" s="15"/>
      <c r="S38" s="15"/>
      <c r="T38" s="6">
        <v>2574000</v>
      </c>
      <c r="U38" s="34">
        <f t="shared" si="15"/>
        <v>140</v>
      </c>
      <c r="V38" s="31">
        <f t="shared" si="16"/>
        <v>123552000</v>
      </c>
      <c r="W38" s="31">
        <f t="shared" si="17"/>
        <v>83011500</v>
      </c>
      <c r="X38" s="31">
        <f t="shared" si="18"/>
        <v>7722000</v>
      </c>
      <c r="Y38" s="26">
        <f t="shared" si="5"/>
        <v>214285500</v>
      </c>
    </row>
    <row r="39" spans="1:25" s="18" customFormat="1" ht="15" x14ac:dyDescent="0.25">
      <c r="A39" s="19">
        <v>9</v>
      </c>
      <c r="B39" s="20" t="s">
        <v>67</v>
      </c>
      <c r="C39" s="21" t="s">
        <v>26</v>
      </c>
      <c r="D39" s="22">
        <v>31478</v>
      </c>
      <c r="E39" s="23" t="s">
        <v>46</v>
      </c>
      <c r="F39" s="24">
        <v>46203</v>
      </c>
      <c r="G39" s="17"/>
      <c r="H39" s="15">
        <v>40</v>
      </c>
      <c r="I39" s="15">
        <v>3</v>
      </c>
      <c r="J39" s="15">
        <v>62</v>
      </c>
      <c r="K39" s="15"/>
      <c r="L39" s="25">
        <v>5</v>
      </c>
      <c r="M39" s="25">
        <v>2</v>
      </c>
      <c r="N39" s="15">
        <f t="shared" si="14"/>
        <v>62</v>
      </c>
      <c r="O39" s="15">
        <v>5.5</v>
      </c>
      <c r="P39" s="15"/>
      <c r="Q39" s="15"/>
      <c r="R39" s="15"/>
      <c r="S39" s="15"/>
      <c r="T39" s="6">
        <v>2574000</v>
      </c>
      <c r="U39" s="34">
        <f t="shared" si="15"/>
        <v>261</v>
      </c>
      <c r="V39" s="31">
        <f t="shared" si="16"/>
        <v>123552000</v>
      </c>
      <c r="W39" s="31">
        <f t="shared" si="17"/>
        <v>21235500</v>
      </c>
      <c r="X39" s="31">
        <f t="shared" si="18"/>
        <v>7722000</v>
      </c>
      <c r="Y39" s="26">
        <f t="shared" si="5"/>
        <v>152509500</v>
      </c>
    </row>
    <row r="40" spans="1:25" s="18" customFormat="1" ht="15" x14ac:dyDescent="0.25">
      <c r="A40" s="19">
        <v>10</v>
      </c>
      <c r="B40" s="27" t="s">
        <v>71</v>
      </c>
      <c r="C40" s="21" t="s">
        <v>26</v>
      </c>
      <c r="D40" s="29">
        <v>30058</v>
      </c>
      <c r="E40" s="23" t="s">
        <v>46</v>
      </c>
      <c r="F40" s="24">
        <v>46203</v>
      </c>
      <c r="G40" s="17"/>
      <c r="H40" s="15">
        <v>44</v>
      </c>
      <c r="I40" s="15">
        <v>2</v>
      </c>
      <c r="J40" s="15">
        <v>62</v>
      </c>
      <c r="K40" s="15"/>
      <c r="L40" s="23">
        <v>9</v>
      </c>
      <c r="M40" s="23">
        <v>7</v>
      </c>
      <c r="N40" s="15">
        <f t="shared" si="14"/>
        <v>115</v>
      </c>
      <c r="O40" s="15">
        <v>10</v>
      </c>
      <c r="P40" s="15"/>
      <c r="Q40" s="15"/>
      <c r="R40" s="15"/>
      <c r="S40" s="15"/>
      <c r="T40" s="6">
        <v>2340000</v>
      </c>
      <c r="U40" s="34">
        <f t="shared" si="15"/>
        <v>214</v>
      </c>
      <c r="V40" s="31">
        <f t="shared" si="16"/>
        <v>112320000</v>
      </c>
      <c r="W40" s="31">
        <f t="shared" si="17"/>
        <v>35100000</v>
      </c>
      <c r="X40" s="31">
        <f t="shared" si="18"/>
        <v>7020000</v>
      </c>
      <c r="Y40" s="26">
        <f t="shared" si="5"/>
        <v>154440000</v>
      </c>
    </row>
    <row r="41" spans="1:25" s="18" customFormat="1" ht="15" x14ac:dyDescent="0.25">
      <c r="A41" s="19">
        <v>11</v>
      </c>
      <c r="B41" s="20" t="s">
        <v>45</v>
      </c>
      <c r="C41" s="21" t="s">
        <v>26</v>
      </c>
      <c r="D41" s="22">
        <v>28053</v>
      </c>
      <c r="E41" s="23" t="s">
        <v>46</v>
      </c>
      <c r="F41" s="24">
        <v>46203</v>
      </c>
      <c r="G41" s="17"/>
      <c r="H41" s="15">
        <v>49</v>
      </c>
      <c r="I41" s="15">
        <v>8</v>
      </c>
      <c r="J41" s="15">
        <v>62</v>
      </c>
      <c r="K41" s="15">
        <f>K13</f>
        <v>0</v>
      </c>
      <c r="L41" s="25">
        <v>6</v>
      </c>
      <c r="M41" s="25">
        <v>7</v>
      </c>
      <c r="N41" s="15">
        <f>L41*12+M41</f>
        <v>79</v>
      </c>
      <c r="O41" s="15">
        <v>7</v>
      </c>
      <c r="P41" s="15"/>
      <c r="Q41" s="15"/>
      <c r="R41" s="15"/>
      <c r="S41" s="15"/>
      <c r="T41" s="6">
        <v>2340000</v>
      </c>
      <c r="U41" s="34">
        <f>(J41*12+K41)-(H41*12+I41)</f>
        <v>148</v>
      </c>
      <c r="V41" s="31">
        <f t="shared" si="16"/>
        <v>112320000</v>
      </c>
      <c r="W41" s="31">
        <f t="shared" si="17"/>
        <v>24570000</v>
      </c>
      <c r="X41" s="31">
        <f t="shared" si="18"/>
        <v>7020000</v>
      </c>
      <c r="Y41" s="26">
        <f t="shared" si="5"/>
        <v>143910000</v>
      </c>
    </row>
    <row r="42" spans="1:25" s="18" customFormat="1" ht="30" x14ac:dyDescent="0.25">
      <c r="A42" s="19">
        <v>12</v>
      </c>
      <c r="B42" s="20" t="s">
        <v>55</v>
      </c>
      <c r="C42" s="21" t="s">
        <v>26</v>
      </c>
      <c r="D42" s="22">
        <v>29682</v>
      </c>
      <c r="E42" s="23" t="s">
        <v>38</v>
      </c>
      <c r="F42" s="24">
        <v>46203</v>
      </c>
      <c r="G42" s="17"/>
      <c r="H42" s="15">
        <v>45</v>
      </c>
      <c r="I42" s="15">
        <v>2</v>
      </c>
      <c r="J42" s="15">
        <v>62</v>
      </c>
      <c r="K42" s="15">
        <f>K15</f>
        <v>0</v>
      </c>
      <c r="L42" s="25">
        <v>13</v>
      </c>
      <c r="M42" s="25">
        <v>10</v>
      </c>
      <c r="N42" s="15">
        <f>L42*12+M42</f>
        <v>166</v>
      </c>
      <c r="O42" s="15">
        <v>14</v>
      </c>
      <c r="P42" s="15"/>
      <c r="Q42" s="15"/>
      <c r="R42" s="15"/>
      <c r="S42" s="15"/>
      <c r="T42" s="6">
        <v>1872000</v>
      </c>
      <c r="U42" s="34">
        <f>(J42*12+K42)-(H42*12+I42)</f>
        <v>202</v>
      </c>
      <c r="V42" s="31">
        <f t="shared" si="16"/>
        <v>89856000</v>
      </c>
      <c r="W42" s="31">
        <f t="shared" si="17"/>
        <v>39312000</v>
      </c>
      <c r="X42" s="31">
        <f t="shared" si="18"/>
        <v>5616000</v>
      </c>
      <c r="Y42" s="26">
        <f t="shared" si="5"/>
        <v>134784000</v>
      </c>
    </row>
    <row r="43" spans="1:25" s="18" customFormat="1" ht="57" x14ac:dyDescent="0.25">
      <c r="A43" s="32" t="s">
        <v>31</v>
      </c>
      <c r="B43" s="16" t="s">
        <v>32</v>
      </c>
      <c r="C43" s="16"/>
      <c r="D43" s="16"/>
      <c r="E43" s="16"/>
      <c r="F43" s="17"/>
      <c r="G43" s="17"/>
      <c r="H43" s="32"/>
      <c r="I43" s="32"/>
      <c r="J43" s="32"/>
      <c r="K43" s="32"/>
      <c r="L43" s="32"/>
      <c r="M43" s="32"/>
      <c r="N43" s="32"/>
      <c r="O43" s="32"/>
      <c r="P43" s="32"/>
      <c r="Q43" s="32"/>
      <c r="R43" s="32"/>
      <c r="S43" s="32"/>
      <c r="T43" s="5"/>
      <c r="U43" s="33"/>
      <c r="V43" s="30">
        <f t="shared" ref="V43:X43" si="19">SUM(V44:V52)</f>
        <v>326430000</v>
      </c>
      <c r="W43" s="30">
        <f t="shared" si="19"/>
        <v>0</v>
      </c>
      <c r="X43" s="30">
        <f t="shared" si="19"/>
        <v>0</v>
      </c>
      <c r="Y43" s="30">
        <f>SUM(Y44:Y52)</f>
        <v>326430000</v>
      </c>
    </row>
    <row r="44" spans="1:25" s="18" customFormat="1" ht="15" x14ac:dyDescent="0.25">
      <c r="A44" s="19">
        <v>1</v>
      </c>
      <c r="B44" s="20" t="s">
        <v>44</v>
      </c>
      <c r="C44" s="21" t="s">
        <v>26</v>
      </c>
      <c r="D44" s="22">
        <v>19956</v>
      </c>
      <c r="E44" s="23" t="s">
        <v>43</v>
      </c>
      <c r="F44" s="24">
        <v>46203</v>
      </c>
      <c r="G44" s="17"/>
      <c r="H44" s="15"/>
      <c r="I44" s="15"/>
      <c r="J44" s="15"/>
      <c r="K44" s="15"/>
      <c r="L44" s="25">
        <v>6</v>
      </c>
      <c r="M44" s="25">
        <v>4</v>
      </c>
      <c r="N44" s="15">
        <f t="shared" ref="N44:N52" si="20">L44*12+M44</f>
        <v>76</v>
      </c>
      <c r="O44" s="15"/>
      <c r="P44" s="15"/>
      <c r="Q44" s="15"/>
      <c r="R44" s="15"/>
      <c r="S44" s="15"/>
      <c r="T44" s="6">
        <v>2340000</v>
      </c>
      <c r="U44" s="34"/>
      <c r="V44" s="31">
        <f>T44*15</f>
        <v>35100000</v>
      </c>
      <c r="W44" s="31"/>
      <c r="X44" s="31"/>
      <c r="Y44" s="26">
        <f t="shared" si="5"/>
        <v>35100000</v>
      </c>
    </row>
    <row r="45" spans="1:25" s="18" customFormat="1" ht="30" x14ac:dyDescent="0.25">
      <c r="A45" s="19">
        <v>2</v>
      </c>
      <c r="B45" s="20" t="s">
        <v>47</v>
      </c>
      <c r="C45" s="21" t="s">
        <v>26</v>
      </c>
      <c r="D45" s="22">
        <v>19698</v>
      </c>
      <c r="E45" s="23" t="s">
        <v>48</v>
      </c>
      <c r="F45" s="24">
        <v>46203</v>
      </c>
      <c r="G45" s="17"/>
      <c r="H45" s="15"/>
      <c r="I45" s="15"/>
      <c r="J45" s="15"/>
      <c r="K45" s="15"/>
      <c r="L45" s="25">
        <v>6</v>
      </c>
      <c r="M45" s="25">
        <v>4</v>
      </c>
      <c r="N45" s="15">
        <f t="shared" si="20"/>
        <v>76</v>
      </c>
      <c r="O45" s="15"/>
      <c r="P45" s="15"/>
      <c r="Q45" s="15"/>
      <c r="R45" s="15"/>
      <c r="S45" s="15"/>
      <c r="T45" s="6">
        <v>2574000</v>
      </c>
      <c r="U45" s="34"/>
      <c r="V45" s="31">
        <f t="shared" ref="V45:V52" si="21">T45*15</f>
        <v>38610000</v>
      </c>
      <c r="W45" s="31"/>
      <c r="X45" s="31"/>
      <c r="Y45" s="26">
        <f t="shared" si="5"/>
        <v>38610000</v>
      </c>
    </row>
    <row r="46" spans="1:25" s="18" customFormat="1" ht="45" x14ac:dyDescent="0.25">
      <c r="A46" s="19">
        <v>3</v>
      </c>
      <c r="B46" s="20" t="s">
        <v>49</v>
      </c>
      <c r="C46" s="21" t="s">
        <v>26</v>
      </c>
      <c r="D46" s="22">
        <v>20707</v>
      </c>
      <c r="E46" s="23" t="s">
        <v>50</v>
      </c>
      <c r="F46" s="24">
        <v>46203</v>
      </c>
      <c r="G46" s="17"/>
      <c r="H46" s="15"/>
      <c r="I46" s="15"/>
      <c r="J46" s="15"/>
      <c r="K46" s="15"/>
      <c r="L46" s="25">
        <v>6</v>
      </c>
      <c r="M46" s="25">
        <v>4</v>
      </c>
      <c r="N46" s="15">
        <f t="shared" si="20"/>
        <v>76</v>
      </c>
      <c r="O46" s="15"/>
      <c r="P46" s="15"/>
      <c r="Q46" s="15"/>
      <c r="R46" s="15"/>
      <c r="S46" s="15"/>
      <c r="T46" s="6">
        <v>2574000</v>
      </c>
      <c r="U46" s="34"/>
      <c r="V46" s="31">
        <f t="shared" si="21"/>
        <v>38610000</v>
      </c>
      <c r="W46" s="31"/>
      <c r="X46" s="31"/>
      <c r="Y46" s="26">
        <f t="shared" si="5"/>
        <v>38610000</v>
      </c>
    </row>
    <row r="47" spans="1:25" s="18" customFormat="1" ht="30" x14ac:dyDescent="0.25">
      <c r="A47" s="19">
        <v>4</v>
      </c>
      <c r="B47" s="20" t="s">
        <v>69</v>
      </c>
      <c r="C47" s="21" t="s">
        <v>26</v>
      </c>
      <c r="D47" s="22">
        <v>21711</v>
      </c>
      <c r="E47" s="23" t="s">
        <v>48</v>
      </c>
      <c r="F47" s="24">
        <v>46203</v>
      </c>
      <c r="G47" s="17"/>
      <c r="H47" s="15"/>
      <c r="I47" s="15"/>
      <c r="J47" s="15"/>
      <c r="K47" s="15"/>
      <c r="L47" s="25">
        <v>4</v>
      </c>
      <c r="M47" s="25">
        <v>0</v>
      </c>
      <c r="N47" s="15">
        <f t="shared" si="20"/>
        <v>48</v>
      </c>
      <c r="O47" s="15"/>
      <c r="P47" s="15"/>
      <c r="Q47" s="15"/>
      <c r="R47" s="15"/>
      <c r="S47" s="15"/>
      <c r="T47" s="6">
        <v>2340000</v>
      </c>
      <c r="U47" s="34"/>
      <c r="V47" s="31">
        <f t="shared" si="21"/>
        <v>35100000</v>
      </c>
      <c r="W47" s="31"/>
      <c r="X47" s="31"/>
      <c r="Y47" s="26">
        <f t="shared" si="5"/>
        <v>35100000</v>
      </c>
    </row>
    <row r="48" spans="1:25" s="18" customFormat="1" ht="30" x14ac:dyDescent="0.25">
      <c r="A48" s="19">
        <v>5</v>
      </c>
      <c r="B48" s="27" t="s">
        <v>72</v>
      </c>
      <c r="C48" s="21" t="s">
        <v>26</v>
      </c>
      <c r="D48" s="29">
        <v>19849</v>
      </c>
      <c r="E48" s="23" t="s">
        <v>48</v>
      </c>
      <c r="F48" s="24">
        <v>46203</v>
      </c>
      <c r="G48" s="17"/>
      <c r="H48" s="15"/>
      <c r="I48" s="15"/>
      <c r="J48" s="15"/>
      <c r="K48" s="15"/>
      <c r="L48" s="23">
        <v>9</v>
      </c>
      <c r="M48" s="23">
        <v>2</v>
      </c>
      <c r="N48" s="15">
        <f t="shared" si="20"/>
        <v>110</v>
      </c>
      <c r="O48" s="15"/>
      <c r="P48" s="15"/>
      <c r="Q48" s="15"/>
      <c r="R48" s="15"/>
      <c r="S48" s="15"/>
      <c r="T48" s="6">
        <v>2340000</v>
      </c>
      <c r="U48" s="34"/>
      <c r="V48" s="31">
        <f t="shared" si="21"/>
        <v>35100000</v>
      </c>
      <c r="W48" s="31"/>
      <c r="X48" s="31"/>
      <c r="Y48" s="26">
        <f t="shared" si="5"/>
        <v>35100000</v>
      </c>
    </row>
    <row r="49" spans="1:25" s="18" customFormat="1" ht="45" x14ac:dyDescent="0.25">
      <c r="A49" s="19">
        <v>6</v>
      </c>
      <c r="B49" s="20" t="s">
        <v>61</v>
      </c>
      <c r="C49" s="21" t="s">
        <v>26</v>
      </c>
      <c r="D49" s="22">
        <v>18264</v>
      </c>
      <c r="E49" s="23" t="s">
        <v>50</v>
      </c>
      <c r="F49" s="24">
        <v>46203</v>
      </c>
      <c r="G49" s="17"/>
      <c r="H49" s="15"/>
      <c r="I49" s="15"/>
      <c r="J49" s="15"/>
      <c r="K49" s="15"/>
      <c r="L49" s="25">
        <v>1</v>
      </c>
      <c r="M49" s="25">
        <v>5</v>
      </c>
      <c r="N49" s="15">
        <f t="shared" si="20"/>
        <v>17</v>
      </c>
      <c r="O49" s="15"/>
      <c r="P49" s="15"/>
      <c r="Q49" s="15"/>
      <c r="R49" s="15"/>
      <c r="S49" s="15"/>
      <c r="T49" s="6">
        <v>2574000</v>
      </c>
      <c r="U49" s="34"/>
      <c r="V49" s="31">
        <f t="shared" si="21"/>
        <v>38610000</v>
      </c>
      <c r="W49" s="31"/>
      <c r="X49" s="31"/>
      <c r="Y49" s="26">
        <f t="shared" si="5"/>
        <v>38610000</v>
      </c>
    </row>
    <row r="50" spans="1:25" s="18" customFormat="1" ht="30" x14ac:dyDescent="0.25">
      <c r="A50" s="19">
        <v>7</v>
      </c>
      <c r="B50" s="20" t="s">
        <v>63</v>
      </c>
      <c r="C50" s="21" t="s">
        <v>26</v>
      </c>
      <c r="D50" s="22">
        <v>20958</v>
      </c>
      <c r="E50" s="23" t="s">
        <v>48</v>
      </c>
      <c r="F50" s="24">
        <v>46203</v>
      </c>
      <c r="G50" s="17"/>
      <c r="H50" s="15"/>
      <c r="I50" s="15"/>
      <c r="J50" s="15"/>
      <c r="K50" s="15"/>
      <c r="L50" s="25">
        <v>4</v>
      </c>
      <c r="M50" s="25">
        <v>11</v>
      </c>
      <c r="N50" s="15">
        <f t="shared" si="20"/>
        <v>59</v>
      </c>
      <c r="O50" s="15"/>
      <c r="P50" s="15"/>
      <c r="Q50" s="15"/>
      <c r="R50" s="15"/>
      <c r="S50" s="15"/>
      <c r="T50" s="6">
        <v>2340000</v>
      </c>
      <c r="U50" s="34"/>
      <c r="V50" s="31">
        <f t="shared" si="21"/>
        <v>35100000</v>
      </c>
      <c r="W50" s="31"/>
      <c r="X50" s="31"/>
      <c r="Y50" s="26">
        <f t="shared" si="5"/>
        <v>35100000</v>
      </c>
    </row>
    <row r="51" spans="1:25" s="18" customFormat="1" ht="30" x14ac:dyDescent="0.25">
      <c r="A51" s="19">
        <v>8</v>
      </c>
      <c r="B51" s="20" t="s">
        <v>57</v>
      </c>
      <c r="C51" s="21" t="s">
        <v>26</v>
      </c>
      <c r="D51" s="22">
        <v>27311</v>
      </c>
      <c r="E51" s="23" t="s">
        <v>38</v>
      </c>
      <c r="F51" s="24">
        <v>46203</v>
      </c>
      <c r="G51" s="17"/>
      <c r="H51" s="15"/>
      <c r="I51" s="15"/>
      <c r="J51" s="15"/>
      <c r="K51" s="15"/>
      <c r="L51" s="25">
        <v>3</v>
      </c>
      <c r="M51" s="25">
        <v>10</v>
      </c>
      <c r="N51" s="15">
        <f>L51*12+M51</f>
        <v>46</v>
      </c>
      <c r="O51" s="15"/>
      <c r="P51" s="15"/>
      <c r="Q51" s="15"/>
      <c r="R51" s="15"/>
      <c r="S51" s="15"/>
      <c r="T51" s="6">
        <v>2106000</v>
      </c>
      <c r="U51" s="34">
        <f>(J51*12+K51)-(H51*12+I51)</f>
        <v>0</v>
      </c>
      <c r="V51" s="31">
        <f t="shared" si="21"/>
        <v>31590000</v>
      </c>
      <c r="W51" s="31"/>
      <c r="X51" s="31"/>
      <c r="Y51" s="26">
        <f>SUM(V51:X51)</f>
        <v>31590000</v>
      </c>
    </row>
    <row r="52" spans="1:25" s="14" customFormat="1" ht="30" x14ac:dyDescent="0.25">
      <c r="A52" s="19">
        <v>9</v>
      </c>
      <c r="B52" s="20" t="s">
        <v>75</v>
      </c>
      <c r="C52" s="21" t="s">
        <v>26</v>
      </c>
      <c r="D52" s="22">
        <v>23136</v>
      </c>
      <c r="E52" s="23" t="s">
        <v>48</v>
      </c>
      <c r="F52" s="24">
        <v>46203</v>
      </c>
      <c r="G52" s="27"/>
      <c r="H52" s="19"/>
      <c r="I52" s="19"/>
      <c r="J52" s="19"/>
      <c r="K52" s="19"/>
      <c r="L52" s="25">
        <v>21</v>
      </c>
      <c r="M52" s="25">
        <v>6</v>
      </c>
      <c r="N52" s="15">
        <f t="shared" si="20"/>
        <v>258</v>
      </c>
      <c r="O52" s="19"/>
      <c r="P52" s="19"/>
      <c r="Q52" s="19"/>
      <c r="R52" s="19"/>
      <c r="S52" s="19"/>
      <c r="T52" s="6">
        <v>2574000</v>
      </c>
      <c r="U52" s="34"/>
      <c r="V52" s="31">
        <f t="shared" si="21"/>
        <v>38610000</v>
      </c>
      <c r="W52" s="31"/>
      <c r="X52" s="31"/>
      <c r="Y52" s="26">
        <f t="shared" si="5"/>
        <v>38610000</v>
      </c>
    </row>
    <row r="54" spans="1:25" x14ac:dyDescent="0.25">
      <c r="A54" s="43" t="s">
        <v>76</v>
      </c>
      <c r="B54" s="43"/>
      <c r="C54" s="43"/>
      <c r="D54" s="43"/>
      <c r="E54" s="43"/>
      <c r="F54" s="43"/>
      <c r="G54" s="43"/>
      <c r="H54" s="43"/>
      <c r="I54" s="43"/>
      <c r="J54" s="43"/>
      <c r="K54" s="43"/>
      <c r="L54" s="43"/>
      <c r="M54" s="43"/>
      <c r="N54" s="43"/>
      <c r="O54" s="43"/>
      <c r="P54" s="43"/>
      <c r="Q54" s="43"/>
      <c r="R54" s="43"/>
      <c r="S54" s="43"/>
      <c r="T54" s="43"/>
      <c r="U54" s="43"/>
      <c r="V54" s="43"/>
      <c r="W54" s="43"/>
      <c r="X54" s="43"/>
      <c r="Y54" s="43"/>
    </row>
    <row r="55" spans="1:25" x14ac:dyDescent="0.25">
      <c r="V55" s="42"/>
      <c r="W55" s="42"/>
      <c r="X55" s="42"/>
      <c r="Y55" s="42"/>
    </row>
  </sheetData>
  <mergeCells count="23">
    <mergeCell ref="X1:Y1"/>
    <mergeCell ref="A3:Y3"/>
    <mergeCell ref="A5:Y5"/>
    <mergeCell ref="X6:Y6"/>
    <mergeCell ref="A4:Y4"/>
    <mergeCell ref="A2:D2"/>
    <mergeCell ref="A1:D1"/>
    <mergeCell ref="T7:T9"/>
    <mergeCell ref="U7:X8"/>
    <mergeCell ref="Y7:Y9"/>
    <mergeCell ref="V55:Y55"/>
    <mergeCell ref="P7:S8"/>
    <mergeCell ref="A54:Y54"/>
    <mergeCell ref="A7:A9"/>
    <mergeCell ref="B7:B9"/>
    <mergeCell ref="C7:C9"/>
    <mergeCell ref="D7:D9"/>
    <mergeCell ref="E7:E9"/>
    <mergeCell ref="F7:F9"/>
    <mergeCell ref="G7:G9"/>
    <mergeCell ref="H7:I8"/>
    <mergeCell ref="J7:K8"/>
    <mergeCell ref="L7:O8"/>
  </mergeCells>
  <pageMargins left="0" right="0" top="0.15748031496062992" bottom="0.15748031496062992" header="0.31496062992125984" footer="0.31496062992125984"/>
  <pageSetup paperSize="9" scale="6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LH</cp:lastModifiedBy>
  <cp:lastPrinted>2026-07-22T03:06:29Z</cp:lastPrinted>
  <dcterms:created xsi:type="dcterms:W3CDTF">2026-05-26T09:41:33Z</dcterms:created>
  <dcterms:modified xsi:type="dcterms:W3CDTF">2026-07-23T06:54:36Z</dcterms:modified>
</cp:coreProperties>
</file>