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Sao Vang 2026\Đấu giá đất\"/>
    </mc:Choice>
  </mc:AlternateContent>
  <xr:revisionPtr revIDLastSave="0" documentId="13_ncr:1_{CEE5670C-BB03-4B45-82CE-670D90E4BFD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3" state="veryHidden" r:id="rId1"/>
    <sheet name="Biểu số 0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H16" i="2"/>
  <c r="H15" i="2"/>
  <c r="H14" i="2"/>
  <c r="H13" i="2"/>
  <c r="H12" i="2"/>
  <c r="K12" i="2" s="1"/>
  <c r="E17" i="2"/>
  <c r="E16" i="2"/>
  <c r="E15" i="2"/>
  <c r="E12" i="2"/>
  <c r="G18" i="2"/>
  <c r="F11" i="2"/>
  <c r="F18" i="2" s="1"/>
  <c r="G11" i="2"/>
  <c r="I11" i="2"/>
  <c r="I18" i="2" s="1"/>
  <c r="J11" i="2"/>
  <c r="J18" i="2" s="1"/>
  <c r="D11" i="2"/>
  <c r="D18" i="2" s="1"/>
  <c r="E5" i="2"/>
  <c r="F5" i="2"/>
  <c r="G5" i="2"/>
  <c r="H5" i="2"/>
  <c r="I5" i="2"/>
  <c r="J5" i="2"/>
  <c r="K5" i="2"/>
  <c r="L5" i="2"/>
  <c r="M5" i="2"/>
  <c r="D5" i="2"/>
  <c r="K15" i="2"/>
  <c r="K16" i="2"/>
  <c r="K14" i="2"/>
  <c r="K13" i="2"/>
  <c r="K17" i="2" l="1"/>
  <c r="H11" i="2"/>
  <c r="H18" i="2" s="1"/>
  <c r="E11" i="2"/>
  <c r="E18" i="2" s="1"/>
  <c r="K11" i="2"/>
  <c r="K18" i="2" s="1"/>
  <c r="F10" i="2" l="1"/>
  <c r="F9" i="2"/>
  <c r="E9" i="2"/>
  <c r="F8" i="2"/>
  <c r="E8" i="2"/>
  <c r="K7" i="2"/>
  <c r="K8" i="2"/>
  <c r="K9" i="2"/>
  <c r="K10" i="2"/>
  <c r="K6" i="2"/>
  <c r="F7" i="2"/>
  <c r="E7" i="2"/>
  <c r="F6" i="2" l="1"/>
  <c r="E6" i="2"/>
</calcChain>
</file>

<file path=xl/sharedStrings.xml><?xml version="1.0" encoding="utf-8"?>
<sst xmlns="http://schemas.openxmlformats.org/spreadsheetml/2006/main" count="44" uniqueCount="34">
  <si>
    <t>STT</t>
  </si>
  <si>
    <t>Địa điểm 
thực hiện 
dự án</t>
  </si>
  <si>
    <t>Diện tích 
theo quy 
hoạch 
(MBQH) 
(ha)</t>
  </si>
  <si>
    <t>Ghi chú</t>
  </si>
  <si>
    <t>Tiền sử
 dụng đất
 dự kiến 
thu 
(triệu
 đồng)</t>
  </si>
  <si>
    <t>Dự kiến
chi phí bồi
 thường GPMB 
(triệu đồng)</t>
  </si>
  <si>
    <t>Dự kiến 
chi phí
 đầu tư 
hạ tầng 
kỹ thuật
 (triệu 
đồng)</t>
  </si>
  <si>
    <t>Diện tích đấu giá thu tiền sử dụng đất (ha)</t>
  </si>
  <si>
    <t>Diện tích đầu tư hạ tầng kỹ thuật (ha)</t>
  </si>
  <si>
    <t>Tổng diện tích
 đất đấu 
giá (ha)</t>
  </si>
  <si>
    <t>Tên dự án (MBQH)
 (số QĐ, ngày, tháng, năm  phê duyệt MBQH)</t>
  </si>
  <si>
    <t>Tiền sử dụng dự kiến đất dự kiến thu được sau khi trừ chi phí 
GPMB và Đầu 
tư hạ tầng 
kỹ thuật
 (triệu đồng)</t>
  </si>
  <si>
    <t>Đề xuất cơ quan/đơn vị tổ chức thực hiện đấu giá quyền sử dụng đất</t>
  </si>
  <si>
    <t>Khu dân cư trước làng thôn 7, thị trấn Sao Vàng, huyện Thọ Xuân (Số 2170/QĐ-UBND ngày 23/10/2020)</t>
  </si>
  <si>
    <t>Xã Sao Vàng</t>
  </si>
  <si>
    <t>Khu tái định cư thôn Bột Thượng xã Xuân Sinh (cũ) theo MBQH số 2359/QĐ-UBND ngày 13/11/2020</t>
  </si>
  <si>
    <t>Khu đất ở xen cư Thôn 3 - xã Xuân Thắng (cũ)- xã Sao Vàng thuộc MBQH số 2250/QĐ-UBND ngày 18/10/2019</t>
  </si>
  <si>
    <t>UBND XÃ SAO VÀNG</t>
  </si>
  <si>
    <t>Khu dân cư thôn Đá Dựng xã Xuân Phú, huyện Thọ Xuân</t>
  </si>
  <si>
    <r>
      <t xml:space="preserve">Khu dân cư thôn 5 xã Xuân Sinh (cũ) theo MBQH số </t>
    </r>
    <r>
      <rPr>
        <sz val="10"/>
        <color rgb="FF000000"/>
        <rFont val="Times New Roman"/>
        <family val="1"/>
      </rPr>
      <t xml:space="preserve">2759/QĐ-UBND ngày 3/10/2022 </t>
    </r>
  </si>
  <si>
    <t>Tổng cộng</t>
  </si>
  <si>
    <t>Hạ tầng kỹ thuật khu dân cư thôn 2, xã Sao Vàng (khoảng 3,5ha)</t>
  </si>
  <si>
    <t>Hạ tầng KDC Thọ Lâm 20ha (giai đoạn 1: 12,125ha)</t>
  </si>
  <si>
    <t>Hạ tầng KDC Xuân Sinh 35ha (giai đoạn 1: 10,5ha)</t>
  </si>
  <si>
    <t xml:space="preserve"> DỰ KIẾN DANH MỤC DỰ ÁN ĐẤU GIÁ QUYỀN SỬ DỤNG ĐẤT  NĂM 2026</t>
  </si>
  <si>
    <t>(Kèm theo Quyết định số ........../...  ngày .......... tháng …. năm 2026 của UBND xã Sao Vàng)</t>
  </si>
  <si>
    <t>Khu dân cư, tái định cư tuyến đường số 8 xã Sao Vàng (106ha)</t>
  </si>
  <si>
    <t>I</t>
  </si>
  <si>
    <t>Dự án chuyển tiếp</t>
  </si>
  <si>
    <t>II</t>
  </si>
  <si>
    <t>Dự án dự kiến đề xuất mới</t>
  </si>
  <si>
    <r>
      <t xml:space="preserve">Đánh giá sự phù hợp của Dự án đối với Quy hoạch sử dụng đất và các Quy hoạch có liên quan (nếu có); Kế hoạch sử dụng đất hàng năm được phê duyệt </t>
    </r>
    <r>
      <rPr>
        <i/>
        <sz val="9"/>
        <color theme="1"/>
        <rFont val="Times New Roman"/>
        <family val="1"/>
      </rPr>
      <t>(ghi rõ số văn bản và ngày tháng năm được phê duyệt)</t>
    </r>
  </si>
  <si>
    <t>Khu dân cư phía bắc tuyến đường số 4, khu đô thị Lam Sơn -  Sao Vàng, xã Sao Vàng (vị trí 1)</t>
  </si>
  <si>
    <t>Khu dân cư phía bắc tuyến đường số 4, khu đô thị Lam Sơn -  Sao Vàng, xã Sao Vàng (vị trí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</si>
</sst>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</numFmts>
  <fonts count="21"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2"/>
      <name val="Times New Roman"/>
      <family val="1"/>
    </font>
    <font>
      <sz val="12"/>
      <color indexed="8"/>
      <name val="Times New Roman"/>
      <family val="2"/>
    </font>
    <font>
      <sz val="14"/>
      <name val=".VnTime"/>
      <family val="2"/>
    </font>
    <font>
      <sz val="10"/>
      <color theme="1"/>
      <name val="Calibri"/>
      <family val="2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000000"/>
      <name val="Times New Roman"/>
      <family val="1"/>
    </font>
    <font>
      <b/>
      <sz val="9"/>
      <name val="Times New Roman"/>
      <family val="1"/>
    </font>
    <font>
      <i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4" fillId="0" borderId="0"/>
    <xf numFmtId="0" fontId="1" fillId="0" borderId="0"/>
    <xf numFmtId="0" fontId="15" fillId="0" borderId="0"/>
    <xf numFmtId="0" fontId="11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7" fillId="0" borderId="2" xfId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2" xfId="1" applyNumberFormat="1" applyFont="1" applyFill="1" applyBorder="1" applyAlignment="1">
      <alignment horizontal="right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0" xfId="0" applyFont="1"/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6" fillId="0" borderId="2" xfId="1" applyFont="1" applyBorder="1" applyAlignment="1">
      <alignment horizontal="right" vertical="center" wrapText="1"/>
    </xf>
    <xf numFmtId="164" fontId="6" fillId="0" borderId="2" xfId="1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right" vertical="center" wrapText="1"/>
    </xf>
    <xf numFmtId="164" fontId="16" fillId="0" borderId="2" xfId="1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164" fontId="16" fillId="0" borderId="0" xfId="1" applyNumberFormat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16" fillId="0" borderId="2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164" fontId="17" fillId="0" borderId="2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  <cellStyle name="Normal 10" xfId="4" xr:uid="{00000000-0005-0000-0000-000004000000}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 3" xfId="8" xr:uid="{00000000-0005-0000-0000-000008000000}"/>
    <cellStyle name="Normal 7" xfId="9" xr:uid="{00000000-0005-0000-0000-000009000000}"/>
    <cellStyle name="Normal 9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0634-F304-4BB0-8A35-3E9EF736EE6B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660C-8E0C-4215-8056-A7A11149A22D}">
  <dimension ref="A1:O19"/>
  <sheetViews>
    <sheetView tabSelected="1" view="pageLayout" topLeftCell="A4" zoomScale="85" zoomScaleNormal="100" zoomScalePageLayoutView="85" workbookViewId="0">
      <selection activeCell="B17" sqref="B17"/>
    </sheetView>
  </sheetViews>
  <sheetFormatPr defaultColWidth="9.140625" defaultRowHeight="12.75"/>
  <cols>
    <col min="1" max="1" width="5" style="2" customWidth="1"/>
    <col min="2" max="2" width="45.28515625" style="2" customWidth="1"/>
    <col min="3" max="3" width="9.140625" style="1" customWidth="1"/>
    <col min="4" max="4" width="8.5703125" style="1" bestFit="1" customWidth="1"/>
    <col min="5" max="5" width="9.140625" style="1" bestFit="1" customWidth="1"/>
    <col min="6" max="6" width="9.5703125" style="1" customWidth="1"/>
    <col min="7" max="7" width="7.5703125" style="1" customWidth="1"/>
    <col min="8" max="8" width="9.42578125" style="2" customWidth="1"/>
    <col min="9" max="9" width="9.140625" style="2" customWidth="1"/>
    <col min="10" max="10" width="8.42578125" style="2" customWidth="1"/>
    <col min="11" max="11" width="10.140625" style="2" customWidth="1"/>
    <col min="12" max="12" width="12.28515625" style="2" customWidth="1"/>
    <col min="13" max="13" width="8.7109375" style="2" customWidth="1"/>
    <col min="14" max="14" width="8.85546875" style="2" customWidth="1"/>
    <col min="15" max="16384" width="9.140625" style="2"/>
  </cols>
  <sheetData>
    <row r="1" spans="1:15" ht="20.25" customHeight="1">
      <c r="A1" s="38" t="s">
        <v>17</v>
      </c>
      <c r="B1" s="38"/>
      <c r="M1" s="29"/>
    </row>
    <row r="2" spans="1:15" ht="18.75" customHeight="1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21.75" customHeight="1">
      <c r="A3" s="40" t="s">
        <v>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s="15" customFormat="1" ht="192">
      <c r="A4" s="12" t="s">
        <v>0</v>
      </c>
      <c r="B4" s="12" t="s">
        <v>10</v>
      </c>
      <c r="C4" s="12" t="s">
        <v>1</v>
      </c>
      <c r="D4" s="12" t="s">
        <v>2</v>
      </c>
      <c r="E4" s="12" t="s">
        <v>9</v>
      </c>
      <c r="F4" s="12" t="s">
        <v>7</v>
      </c>
      <c r="G4" s="12" t="s">
        <v>8</v>
      </c>
      <c r="H4" s="12" t="s">
        <v>4</v>
      </c>
      <c r="I4" s="12" t="s">
        <v>5</v>
      </c>
      <c r="J4" s="12" t="s">
        <v>6</v>
      </c>
      <c r="K4" s="12" t="s">
        <v>11</v>
      </c>
      <c r="L4" s="43" t="s">
        <v>31</v>
      </c>
      <c r="M4" s="12" t="s">
        <v>12</v>
      </c>
      <c r="N4" s="12" t="s">
        <v>3</v>
      </c>
    </row>
    <row r="5" spans="1:15" s="15" customFormat="1" ht="15.75">
      <c r="A5" s="12" t="s">
        <v>27</v>
      </c>
      <c r="B5" s="12" t="s">
        <v>28</v>
      </c>
      <c r="C5" s="12"/>
      <c r="D5" s="41">
        <f>SUM(D6:D10)</f>
        <v>3.57</v>
      </c>
      <c r="E5" s="41">
        <f t="shared" ref="E5:M5" si="0">SUM(E6:E10)</f>
        <v>1.6371100000000001</v>
      </c>
      <c r="F5" s="41">
        <f t="shared" si="0"/>
        <v>1.2638100000000001</v>
      </c>
      <c r="G5" s="41">
        <f t="shared" si="0"/>
        <v>0</v>
      </c>
      <c r="H5" s="31">
        <f t="shared" si="0"/>
        <v>67967.25</v>
      </c>
      <c r="I5" s="31">
        <f t="shared" si="0"/>
        <v>10083.9</v>
      </c>
      <c r="J5" s="31">
        <f t="shared" si="0"/>
        <v>30607</v>
      </c>
      <c r="K5" s="31">
        <f t="shared" si="0"/>
        <v>27276.35</v>
      </c>
      <c r="L5" s="41">
        <f t="shared" si="0"/>
        <v>0</v>
      </c>
      <c r="M5" s="41">
        <f t="shared" si="0"/>
        <v>0</v>
      </c>
      <c r="N5" s="12"/>
    </row>
    <row r="6" spans="1:15" ht="38.25">
      <c r="A6" s="6">
        <v>1</v>
      </c>
      <c r="B6" s="22" t="s">
        <v>13</v>
      </c>
      <c r="C6" s="7" t="s">
        <v>14</v>
      </c>
      <c r="D6" s="9"/>
      <c r="E6" s="10">
        <f>1531.9/10000</f>
        <v>0.15319000000000002</v>
      </c>
      <c r="F6" s="10">
        <f>1531.9/10000</f>
        <v>0.15319000000000002</v>
      </c>
      <c r="G6" s="10"/>
      <c r="H6" s="8">
        <v>3895.25</v>
      </c>
      <c r="I6" s="11"/>
      <c r="J6" s="8"/>
      <c r="K6" s="32">
        <f>H6-I6-J6</f>
        <v>3895.25</v>
      </c>
      <c r="L6" s="8"/>
      <c r="M6" s="14"/>
      <c r="N6" s="14"/>
    </row>
    <row r="7" spans="1:15" s="5" customFormat="1" ht="25.5">
      <c r="A7" s="18">
        <v>2</v>
      </c>
      <c r="B7" s="22" t="s">
        <v>19</v>
      </c>
      <c r="C7" s="7" t="s">
        <v>14</v>
      </c>
      <c r="D7" s="3"/>
      <c r="E7" s="10">
        <f>500/10000</f>
        <v>0.05</v>
      </c>
      <c r="F7" s="10">
        <f>500/10000</f>
        <v>0.05</v>
      </c>
      <c r="G7" s="10"/>
      <c r="H7" s="33">
        <v>1890</v>
      </c>
      <c r="I7" s="4"/>
      <c r="J7" s="4"/>
      <c r="K7" s="32">
        <f t="shared" ref="K7:K17" si="1">H7-I7-J7</f>
        <v>1890</v>
      </c>
      <c r="L7" s="4"/>
      <c r="M7" s="13"/>
      <c r="N7" s="13"/>
    </row>
    <row r="8" spans="1:15" s="26" customFormat="1" ht="25.5">
      <c r="A8" s="18">
        <v>3</v>
      </c>
      <c r="B8" s="22" t="s">
        <v>15</v>
      </c>
      <c r="C8" s="7" t="s">
        <v>14</v>
      </c>
      <c r="D8" s="24"/>
      <c r="E8" s="10">
        <f>421/10000</f>
        <v>4.2099999999999999E-2</v>
      </c>
      <c r="F8" s="10">
        <f>421/10000</f>
        <v>4.2099999999999999E-2</v>
      </c>
      <c r="G8" s="10"/>
      <c r="H8" s="33">
        <v>1668</v>
      </c>
      <c r="I8" s="25"/>
      <c r="J8" s="25"/>
      <c r="K8" s="32">
        <f t="shared" si="1"/>
        <v>1668</v>
      </c>
      <c r="L8" s="25"/>
      <c r="M8" s="23"/>
      <c r="N8" s="30"/>
      <c r="O8" s="27"/>
    </row>
    <row r="9" spans="1:15" s="19" customFormat="1" ht="38.25">
      <c r="A9" s="18">
        <v>4</v>
      </c>
      <c r="B9" s="22" t="s">
        <v>16</v>
      </c>
      <c r="C9" s="7" t="s">
        <v>14</v>
      </c>
      <c r="D9" s="20"/>
      <c r="E9" s="10">
        <f>351.2/10000</f>
        <v>3.5119999999999998E-2</v>
      </c>
      <c r="F9" s="10">
        <f>351.2/10000</f>
        <v>3.5119999999999998E-2</v>
      </c>
      <c r="G9" s="10"/>
      <c r="H9" s="33">
        <v>1510</v>
      </c>
      <c r="I9" s="21"/>
      <c r="J9" s="21"/>
      <c r="K9" s="32">
        <f t="shared" si="1"/>
        <v>1510</v>
      </c>
      <c r="L9" s="21"/>
      <c r="M9" s="12"/>
      <c r="N9" s="31"/>
      <c r="O9" s="28"/>
    </row>
    <row r="10" spans="1:15" ht="25.5">
      <c r="A10" s="18">
        <v>5</v>
      </c>
      <c r="B10" s="22" t="s">
        <v>18</v>
      </c>
      <c r="C10" s="7" t="s">
        <v>14</v>
      </c>
      <c r="D10" s="9">
        <v>3.57</v>
      </c>
      <c r="E10" s="10">
        <v>1.3567</v>
      </c>
      <c r="F10" s="10">
        <f>9834/10000</f>
        <v>0.98340000000000005</v>
      </c>
      <c r="G10" s="10"/>
      <c r="H10" s="11">
        <v>59004</v>
      </c>
      <c r="I10" s="11">
        <v>10083.9</v>
      </c>
      <c r="J10" s="11">
        <v>30607</v>
      </c>
      <c r="K10" s="32">
        <f t="shared" si="1"/>
        <v>18313.099999999999</v>
      </c>
      <c r="L10" s="11"/>
      <c r="M10" s="12"/>
      <c r="N10" s="31"/>
      <c r="O10" s="28"/>
    </row>
    <row r="11" spans="1:15" s="19" customFormat="1">
      <c r="A11" s="12" t="s">
        <v>29</v>
      </c>
      <c r="B11" s="16" t="s">
        <v>30</v>
      </c>
      <c r="C11" s="17"/>
      <c r="D11" s="42">
        <f>SUM(D12:D17)</f>
        <v>41.734999999999999</v>
      </c>
      <c r="E11" s="42">
        <f t="shared" ref="E11:M11" si="2">SUM(E12:E17)</f>
        <v>14.788499999999999</v>
      </c>
      <c r="F11" s="42">
        <f t="shared" si="2"/>
        <v>12.8</v>
      </c>
      <c r="G11" s="42">
        <f t="shared" si="2"/>
        <v>0</v>
      </c>
      <c r="H11" s="21">
        <f t="shared" si="2"/>
        <v>712900</v>
      </c>
      <c r="I11" s="21">
        <f t="shared" si="2"/>
        <v>72200</v>
      </c>
      <c r="J11" s="21">
        <f t="shared" si="2"/>
        <v>265000</v>
      </c>
      <c r="K11" s="21">
        <f t="shared" si="2"/>
        <v>375700</v>
      </c>
      <c r="L11" s="42"/>
      <c r="M11" s="42"/>
      <c r="N11" s="31"/>
      <c r="O11" s="28"/>
    </row>
    <row r="12" spans="1:15" ht="25.5">
      <c r="A12" s="18">
        <v>6</v>
      </c>
      <c r="B12" s="22" t="s">
        <v>21</v>
      </c>
      <c r="C12" s="7" t="s">
        <v>14</v>
      </c>
      <c r="D12" s="9">
        <v>3.5</v>
      </c>
      <c r="E12" s="10">
        <f>D12*0.35</f>
        <v>1.2249999999999999</v>
      </c>
      <c r="F12" s="10">
        <v>1.23</v>
      </c>
      <c r="G12" s="10"/>
      <c r="H12" s="11">
        <f>F12*10000*7</f>
        <v>86100</v>
      </c>
      <c r="I12" s="11">
        <v>10000</v>
      </c>
      <c r="J12" s="11">
        <v>25000</v>
      </c>
      <c r="K12" s="32">
        <f t="shared" si="1"/>
        <v>51100</v>
      </c>
      <c r="L12" s="11"/>
      <c r="M12" s="12"/>
      <c r="N12" s="31"/>
      <c r="O12" s="28"/>
    </row>
    <row r="13" spans="1:15" ht="25.5">
      <c r="A13" s="18">
        <v>7</v>
      </c>
      <c r="B13" s="22" t="s">
        <v>22</v>
      </c>
      <c r="C13" s="7" t="s">
        <v>14</v>
      </c>
      <c r="D13" s="9">
        <v>12.125</v>
      </c>
      <c r="E13" s="10">
        <v>4.7699999999999996</v>
      </c>
      <c r="F13" s="10">
        <v>4.7699999999999996</v>
      </c>
      <c r="G13" s="10"/>
      <c r="H13" s="11">
        <f>F13*10000*5</f>
        <v>238499.99999999997</v>
      </c>
      <c r="I13" s="11">
        <v>15000</v>
      </c>
      <c r="J13" s="11">
        <v>65000</v>
      </c>
      <c r="K13" s="32">
        <f t="shared" si="1"/>
        <v>158499.99999999997</v>
      </c>
      <c r="L13" s="11"/>
      <c r="M13" s="12"/>
      <c r="N13" s="31"/>
      <c r="O13" s="28"/>
    </row>
    <row r="14" spans="1:15" ht="25.5">
      <c r="A14" s="18">
        <v>8</v>
      </c>
      <c r="B14" s="22" t="s">
        <v>23</v>
      </c>
      <c r="C14" s="7" t="s">
        <v>14</v>
      </c>
      <c r="D14" s="9">
        <v>10.5</v>
      </c>
      <c r="E14" s="10">
        <v>3.33</v>
      </c>
      <c r="F14" s="10">
        <v>3.33</v>
      </c>
      <c r="G14" s="10"/>
      <c r="H14" s="11">
        <f>F14*10000*6</f>
        <v>199800</v>
      </c>
      <c r="I14" s="11">
        <v>16000</v>
      </c>
      <c r="J14" s="11">
        <v>70000</v>
      </c>
      <c r="K14" s="32">
        <f t="shared" si="1"/>
        <v>113800</v>
      </c>
      <c r="L14" s="11"/>
      <c r="M14" s="12"/>
      <c r="N14" s="31"/>
      <c r="O14" s="28"/>
    </row>
    <row r="15" spans="1:15" ht="25.5">
      <c r="A15" s="18">
        <v>9</v>
      </c>
      <c r="B15" s="22" t="s">
        <v>32</v>
      </c>
      <c r="C15" s="7" t="s">
        <v>14</v>
      </c>
      <c r="D15" s="9">
        <v>2.79</v>
      </c>
      <c r="E15" s="10">
        <f>D15*0.35</f>
        <v>0.97649999999999992</v>
      </c>
      <c r="F15" s="10">
        <v>0.98</v>
      </c>
      <c r="G15" s="10"/>
      <c r="H15" s="11">
        <f>F15*10000*5</f>
        <v>49000</v>
      </c>
      <c r="I15" s="11">
        <v>8000</v>
      </c>
      <c r="J15" s="11">
        <v>20000</v>
      </c>
      <c r="K15" s="32">
        <f t="shared" si="1"/>
        <v>21000</v>
      </c>
      <c r="L15" s="11"/>
      <c r="M15" s="12"/>
      <c r="N15" s="31"/>
      <c r="O15" s="28"/>
    </row>
    <row r="16" spans="1:15" ht="25.5">
      <c r="A16" s="18">
        <v>10</v>
      </c>
      <c r="B16" s="22" t="s">
        <v>33</v>
      </c>
      <c r="C16" s="7" t="s">
        <v>14</v>
      </c>
      <c r="D16" s="9">
        <v>2.82</v>
      </c>
      <c r="E16" s="10">
        <f>D16*0.35</f>
        <v>0.98699999999999988</v>
      </c>
      <c r="F16" s="10">
        <v>0.99</v>
      </c>
      <c r="G16" s="10"/>
      <c r="H16" s="11">
        <f>F16*10000*5</f>
        <v>49500</v>
      </c>
      <c r="I16" s="11">
        <v>8200</v>
      </c>
      <c r="J16" s="11">
        <v>20000</v>
      </c>
      <c r="K16" s="32">
        <f t="shared" si="1"/>
        <v>21300</v>
      </c>
      <c r="L16" s="11"/>
      <c r="M16" s="12"/>
      <c r="N16" s="31"/>
      <c r="O16" s="28"/>
    </row>
    <row r="17" spans="1:15" ht="25.5">
      <c r="A17" s="18">
        <v>11</v>
      </c>
      <c r="B17" s="22" t="s">
        <v>26</v>
      </c>
      <c r="C17" s="7" t="s">
        <v>14</v>
      </c>
      <c r="D17" s="9">
        <v>10</v>
      </c>
      <c r="E17" s="10">
        <f>D17*0.35</f>
        <v>3.5</v>
      </c>
      <c r="F17" s="10">
        <v>1.5</v>
      </c>
      <c r="G17" s="10"/>
      <c r="H17" s="11">
        <f>F17*10000*6</f>
        <v>90000</v>
      </c>
      <c r="I17" s="11">
        <v>15000</v>
      </c>
      <c r="J17" s="11">
        <v>65000</v>
      </c>
      <c r="K17" s="32">
        <f t="shared" si="1"/>
        <v>10000</v>
      </c>
      <c r="L17" s="11"/>
      <c r="M17" s="12"/>
      <c r="N17" s="31"/>
      <c r="O17" s="28"/>
    </row>
    <row r="18" spans="1:15" s="19" customFormat="1">
      <c r="A18" s="34"/>
      <c r="B18" s="16" t="s">
        <v>20</v>
      </c>
      <c r="C18" s="17"/>
      <c r="D18" s="35">
        <f>D5+D11</f>
        <v>45.305</v>
      </c>
      <c r="E18" s="35">
        <f t="shared" ref="E18:M18" si="3">E5+E11</f>
        <v>16.425609999999999</v>
      </c>
      <c r="F18" s="35">
        <f t="shared" si="3"/>
        <v>14.06381</v>
      </c>
      <c r="G18" s="35">
        <f t="shared" si="3"/>
        <v>0</v>
      </c>
      <c r="H18" s="37">
        <f t="shared" si="3"/>
        <v>780867.25</v>
      </c>
      <c r="I18" s="37">
        <f t="shared" si="3"/>
        <v>82283.899999999994</v>
      </c>
      <c r="J18" s="37">
        <f t="shared" si="3"/>
        <v>295607</v>
      </c>
      <c r="K18" s="37">
        <f t="shared" si="3"/>
        <v>402976.35</v>
      </c>
      <c r="L18" s="35"/>
      <c r="M18" s="35"/>
      <c r="N18" s="36"/>
    </row>
    <row r="19" spans="1:15" ht="25.5" customHeight="1"/>
  </sheetData>
  <mergeCells count="3">
    <mergeCell ref="A1:B1"/>
    <mergeCell ref="A2:N2"/>
    <mergeCell ref="A3:N3"/>
  </mergeCells>
  <pageMargins left="0.2" right="0.2" top="0.45" bottom="0.2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2026-03-25T08:09:17Z</cp:lastPrinted>
  <dcterms:created xsi:type="dcterms:W3CDTF">2020-10-27T02:27:52Z</dcterms:created>
  <dcterms:modified xsi:type="dcterms:W3CDTF">2026-03-25T09:49:46Z</dcterms:modified>
</cp:coreProperties>
</file>