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Năm 2026\Tinh giản biên chế\Các bản\Bảng kê thôn\Bảng kê\"/>
    </mc:Choice>
  </mc:AlternateContent>
  <xr:revisionPtr revIDLastSave="0" documentId="13_ncr:1_{466450C5-6B43-4B8E-945D-32C76C6CCD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u 04 (d9;10)" sheetId="29" r:id="rId1"/>
    <sheet name="Biểu trình ub" sheetId="5" state="hidden" r:id="rId2"/>
    <sheet name="Biểu QĐ" sheetId="7" state="hidden" r:id="rId3"/>
    <sheet name="Biểu trình ub (2)" sheetId="8" state="hidden" r:id="rId4"/>
  </sheets>
  <definedNames>
    <definedName name="_xlnm.Print_Area" localSheetId="0">'Mau 04 (d9;10)'!$A$1:$AG$35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30" i="29" l="1"/>
  <c r="AF30" i="29" s="1"/>
  <c r="AB32" i="29"/>
  <c r="W32" i="29"/>
  <c r="V32" i="29"/>
  <c r="S32" i="29"/>
  <c r="R32" i="29"/>
  <c r="I32" i="29"/>
  <c r="AB31" i="29"/>
  <c r="AF31" i="29" s="1"/>
  <c r="W31" i="29"/>
  <c r="V31" i="29"/>
  <c r="S31" i="29"/>
  <c r="R31" i="29"/>
  <c r="I31" i="29"/>
  <c r="AB28" i="29"/>
  <c r="AF28" i="29" s="1"/>
  <c r="AB27" i="29"/>
  <c r="AF27" i="29" s="1"/>
  <c r="W30" i="29"/>
  <c r="V30" i="29"/>
  <c r="S30" i="29"/>
  <c r="R30" i="29"/>
  <c r="Z30" i="29" s="1"/>
  <c r="I30" i="29"/>
  <c r="J30" i="29" s="1"/>
  <c r="AB29" i="29"/>
  <c r="AD29" i="29" s="1"/>
  <c r="W29" i="29"/>
  <c r="V29" i="29"/>
  <c r="S29" i="29"/>
  <c r="R29" i="29"/>
  <c r="I29" i="29"/>
  <c r="J29" i="29" s="1"/>
  <c r="W28" i="29"/>
  <c r="V28" i="29"/>
  <c r="S28" i="29"/>
  <c r="R28" i="29"/>
  <c r="Z28" i="29" s="1"/>
  <c r="I28" i="29"/>
  <c r="AD27" i="29"/>
  <c r="W27" i="29"/>
  <c r="V27" i="29"/>
  <c r="S27" i="29"/>
  <c r="R27" i="29"/>
  <c r="I27" i="29"/>
  <c r="J27" i="29" s="1"/>
  <c r="AB26" i="29"/>
  <c r="AF26" i="29" s="1"/>
  <c r="W26" i="29"/>
  <c r="V26" i="29"/>
  <c r="S26" i="29"/>
  <c r="R26" i="29"/>
  <c r="Z26" i="29" s="1"/>
  <c r="I26" i="29"/>
  <c r="AB33" i="29"/>
  <c r="AF33" i="29" s="1"/>
  <c r="W33" i="29"/>
  <c r="V33" i="29"/>
  <c r="S33" i="29"/>
  <c r="R33" i="29"/>
  <c r="I33" i="29"/>
  <c r="AB23" i="29"/>
  <c r="AF23" i="29" s="1"/>
  <c r="W23" i="29"/>
  <c r="V23" i="29"/>
  <c r="S23" i="29"/>
  <c r="R23" i="29"/>
  <c r="I23" i="29"/>
  <c r="AB22" i="29"/>
  <c r="AF22" i="29" s="1"/>
  <c r="AB21" i="29"/>
  <c r="AF21" i="29" s="1"/>
  <c r="W21" i="29"/>
  <c r="V21" i="29"/>
  <c r="S21" i="29"/>
  <c r="R21" i="29"/>
  <c r="I21" i="29"/>
  <c r="J21" i="29" s="1"/>
  <c r="AB19" i="29"/>
  <c r="AF19" i="29" s="1"/>
  <c r="AB18" i="29"/>
  <c r="AF18" i="29" s="1"/>
  <c r="AB17" i="29"/>
  <c r="AF17" i="29" s="1"/>
  <c r="AB15" i="29"/>
  <c r="AF15" i="29" s="1"/>
  <c r="W22" i="29"/>
  <c r="V22" i="29"/>
  <c r="S22" i="29"/>
  <c r="R22" i="29"/>
  <c r="I22" i="29"/>
  <c r="AB20" i="29"/>
  <c r="AF20" i="29" s="1"/>
  <c r="W20" i="29"/>
  <c r="V20" i="29"/>
  <c r="S20" i="29"/>
  <c r="R20" i="29"/>
  <c r="I20" i="29"/>
  <c r="W19" i="29"/>
  <c r="V19" i="29"/>
  <c r="S19" i="29"/>
  <c r="R19" i="29"/>
  <c r="I19" i="29"/>
  <c r="W18" i="29"/>
  <c r="V18" i="29"/>
  <c r="S18" i="29"/>
  <c r="R18" i="29"/>
  <c r="I18" i="29"/>
  <c r="W17" i="29"/>
  <c r="V17" i="29"/>
  <c r="S17" i="29"/>
  <c r="R17" i="29"/>
  <c r="I17" i="29"/>
  <c r="AB16" i="29"/>
  <c r="AF16" i="29" s="1"/>
  <c r="W16" i="29"/>
  <c r="V16" i="29"/>
  <c r="S16" i="29"/>
  <c r="R16" i="29"/>
  <c r="I16" i="29"/>
  <c r="W15" i="29"/>
  <c r="V15" i="29"/>
  <c r="S15" i="29"/>
  <c r="R15" i="29"/>
  <c r="I15" i="29"/>
  <c r="I14" i="29"/>
  <c r="AB14" i="29"/>
  <c r="AF14" i="29" s="1"/>
  <c r="AF13" i="29" s="1"/>
  <c r="Z19" i="29" l="1"/>
  <c r="AD33" i="29"/>
  <c r="Z29" i="29"/>
  <c r="Y29" i="29" s="1"/>
  <c r="Z27" i="29"/>
  <c r="Y27" i="29" s="1"/>
  <c r="Z31" i="29"/>
  <c r="Y31" i="29" s="1"/>
  <c r="Y26" i="29"/>
  <c r="X26" i="29"/>
  <c r="AF29" i="29"/>
  <c r="AF25" i="29" s="1"/>
  <c r="AF12" i="29" s="1"/>
  <c r="Z32" i="29"/>
  <c r="Y32" i="29" s="1"/>
  <c r="X30" i="29"/>
  <c r="Y30" i="29"/>
  <c r="J31" i="29"/>
  <c r="N31" i="29" s="1"/>
  <c r="AD31" i="29"/>
  <c r="AD32" i="29"/>
  <c r="AF32" i="29"/>
  <c r="J32" i="29"/>
  <c r="N32" i="29" s="1"/>
  <c r="Z23" i="29"/>
  <c r="X23" i="29" s="1"/>
  <c r="X28" i="29"/>
  <c r="Y28" i="29"/>
  <c r="M27" i="29"/>
  <c r="N27" i="29"/>
  <c r="M29" i="29"/>
  <c r="N29" i="29"/>
  <c r="J26" i="29"/>
  <c r="M26" i="29" s="1"/>
  <c r="J28" i="29"/>
  <c r="N28" i="29" s="1"/>
  <c r="AD26" i="29"/>
  <c r="AD28" i="29"/>
  <c r="M30" i="29"/>
  <c r="AD30" i="29"/>
  <c r="N30" i="29"/>
  <c r="Z16" i="29"/>
  <c r="Y16" i="29" s="1"/>
  <c r="Z20" i="29"/>
  <c r="Y20" i="29" s="1"/>
  <c r="Z18" i="29"/>
  <c r="AD18" i="29" s="1"/>
  <c r="Z22" i="29"/>
  <c r="AD22" i="29" s="1"/>
  <c r="Z33" i="29"/>
  <c r="J33" i="29"/>
  <c r="N33" i="29" s="1"/>
  <c r="AD19" i="29"/>
  <c r="Z15" i="29"/>
  <c r="AD15" i="29" s="1"/>
  <c r="J23" i="29"/>
  <c r="M23" i="29" s="1"/>
  <c r="Z21" i="29"/>
  <c r="X21" i="29" s="1"/>
  <c r="N21" i="29"/>
  <c r="M21" i="29"/>
  <c r="Z17" i="29"/>
  <c r="AD17" i="29" s="1"/>
  <c r="Y19" i="29"/>
  <c r="X19" i="29"/>
  <c r="J20" i="29"/>
  <c r="N20" i="29" s="1"/>
  <c r="J18" i="29"/>
  <c r="M18" i="29" s="1"/>
  <c r="J22" i="29"/>
  <c r="N22" i="29" s="1"/>
  <c r="J19" i="29"/>
  <c r="N19" i="29" s="1"/>
  <c r="J16" i="29"/>
  <c r="M16" i="29" s="1"/>
  <c r="J17" i="29"/>
  <c r="N17" i="29" s="1"/>
  <c r="J15" i="29"/>
  <c r="N15" i="29" s="1"/>
  <c r="W14" i="29"/>
  <c r="V14" i="29"/>
  <c r="AA26" i="29" l="1"/>
  <c r="AE26" i="29" s="1"/>
  <c r="AD25" i="29"/>
  <c r="X27" i="29"/>
  <c r="X31" i="29"/>
  <c r="X18" i="29"/>
  <c r="X29" i="29"/>
  <c r="AA29" i="29" s="1"/>
  <c r="AE29" i="29" s="1"/>
  <c r="AG29" i="29" s="1"/>
  <c r="X32" i="29"/>
  <c r="AA32" i="29" s="1"/>
  <c r="AE32" i="29" s="1"/>
  <c r="AG32" i="29" s="1"/>
  <c r="Y23" i="29"/>
  <c r="AA23" i="29" s="1"/>
  <c r="AE23" i="29" s="1"/>
  <c r="AG23" i="29" s="1"/>
  <c r="AD23" i="29"/>
  <c r="Y18" i="29"/>
  <c r="X16" i="29"/>
  <c r="AA16" i="29" s="1"/>
  <c r="AE16" i="29" s="1"/>
  <c r="AD16" i="29"/>
  <c r="M32" i="29"/>
  <c r="O32" i="29" s="1"/>
  <c r="AA31" i="29"/>
  <c r="AE31" i="29" s="1"/>
  <c r="AG31" i="29" s="1"/>
  <c r="AA30" i="29"/>
  <c r="AE30" i="29" s="1"/>
  <c r="AG30" i="29" s="1"/>
  <c r="M31" i="29"/>
  <c r="O31" i="29" s="1"/>
  <c r="AA28" i="29"/>
  <c r="AE28" i="29" s="1"/>
  <c r="AG28" i="29" s="1"/>
  <c r="N26" i="29"/>
  <c r="O26" i="29" s="1"/>
  <c r="AA27" i="29"/>
  <c r="AE27" i="29" s="1"/>
  <c r="AG27" i="29" s="1"/>
  <c r="O30" i="29"/>
  <c r="AG26" i="29"/>
  <c r="O27" i="29"/>
  <c r="M28" i="29"/>
  <c r="O28" i="29" s="1"/>
  <c r="O29" i="29"/>
  <c r="X20" i="29"/>
  <c r="AA20" i="29" s="1"/>
  <c r="AE20" i="29" s="1"/>
  <c r="X22" i="29"/>
  <c r="Y22" i="29"/>
  <c r="Y33" i="29"/>
  <c r="AD20" i="29"/>
  <c r="X15" i="29"/>
  <c r="X33" i="29"/>
  <c r="Y15" i="29"/>
  <c r="AA15" i="29" s="1"/>
  <c r="AE15" i="29" s="1"/>
  <c r="N23" i="29"/>
  <c r="O23" i="29" s="1"/>
  <c r="M33" i="29"/>
  <c r="O33" i="29" s="1"/>
  <c r="Y21" i="29"/>
  <c r="AA21" i="29" s="1"/>
  <c r="AE21" i="29" s="1"/>
  <c r="AD21" i="29"/>
  <c r="O21" i="29"/>
  <c r="M22" i="29"/>
  <c r="O22" i="29" s="1"/>
  <c r="M20" i="29"/>
  <c r="O20" i="29" s="1"/>
  <c r="X17" i="29"/>
  <c r="Y17" i="29"/>
  <c r="AA19" i="29"/>
  <c r="AE19" i="29" s="1"/>
  <c r="AG19" i="29" s="1"/>
  <c r="M19" i="29"/>
  <c r="O19" i="29" s="1"/>
  <c r="N18" i="29"/>
  <c r="O18" i="29" s="1"/>
  <c r="M17" i="29"/>
  <c r="O17" i="29" s="1"/>
  <c r="N16" i="29"/>
  <c r="O16" i="29" s="1"/>
  <c r="M15" i="29"/>
  <c r="O15" i="29" s="1"/>
  <c r="J14" i="29"/>
  <c r="AA18" i="29" l="1"/>
  <c r="AE18" i="29" s="1"/>
  <c r="AG18" i="29" s="1"/>
  <c r="AG13" i="29" s="1"/>
  <c r="AG16" i="29"/>
  <c r="AA22" i="29"/>
  <c r="AE22" i="29" s="1"/>
  <c r="AG22" i="29" s="1"/>
  <c r="AA33" i="29"/>
  <c r="AE33" i="29" s="1"/>
  <c r="AG33" i="29" s="1"/>
  <c r="AG25" i="29" s="1"/>
  <c r="AG20" i="29"/>
  <c r="AG21" i="29"/>
  <c r="AA17" i="29"/>
  <c r="AE17" i="29" s="1"/>
  <c r="AG17" i="29" s="1"/>
  <c r="AG15" i="29"/>
  <c r="M14" i="29"/>
  <c r="N14" i="29"/>
  <c r="AE25" i="29" l="1"/>
  <c r="O14" i="29"/>
  <c r="S14" i="29" l="1"/>
  <c r="R14" i="29" l="1"/>
  <c r="Z14" i="29" s="1"/>
  <c r="X14" i="29" l="1"/>
  <c r="AD14" i="29"/>
  <c r="AD13" i="29" s="1"/>
  <c r="AD12" i="29" s="1"/>
  <c r="Y14" i="29"/>
  <c r="AA14" i="29" l="1"/>
  <c r="AE14" i="29" s="1"/>
  <c r="AG14" i="29" l="1"/>
  <c r="AG12" i="29" s="1"/>
  <c r="AE13" i="29"/>
  <c r="AE12" i="29" s="1"/>
</calcChain>
</file>

<file path=xl/sharedStrings.xml><?xml version="1.0" encoding="utf-8"?>
<sst xmlns="http://schemas.openxmlformats.org/spreadsheetml/2006/main" count="493" uniqueCount="197">
  <si>
    <t>TT</t>
  </si>
  <si>
    <t>Họ và tên</t>
  </si>
  <si>
    <t>Trợ cấp cho thời gian công tác đóng BHXH</t>
  </si>
  <si>
    <t>Các ví dụ trên được tính cho các Trường hợp nghỉ trong thời gian 12 tháng đầu tiên kể từ ngày có QĐ sắp xếp tổ chức bộ máy</t>
  </si>
  <si>
    <t>Lưu ý: Chỉ nhập số liệu vào ô màu vàng</t>
  </si>
  <si>
    <t>Năm</t>
  </si>
  <si>
    <t>Tháng</t>
  </si>
  <si>
    <t>Hệ số</t>
  </si>
  <si>
    <t>PC
 chức 
vụ</t>
  </si>
  <si>
    <t>PC 
thâm
 niên vượt
khung
(%)</t>
  </si>
  <si>
    <t>Phụ cấp
 thâm niên 
nghề
(%)</t>
  </si>
  <si>
    <t>Phụ cấp công vụ</t>
  </si>
  <si>
    <t>Phụ cấp công tác đảng, đoàn thể chính trị - xã hội</t>
  </si>
  <si>
    <t>Phụ cấp trách nhiệm theo nghề/
ưu đãi nghề</t>
  </si>
  <si>
    <t>Mai Xuân Tiệp</t>
  </si>
  <si>
    <t>3,86</t>
  </si>
  <si>
    <t>0,15</t>
  </si>
  <si>
    <t>Trợ cấp hưu trí một lần cho số tháng nghỉ sớm</t>
  </si>
  <si>
    <t>Trình độ đào tạo</t>
  </si>
  <si>
    <t>Chức vụ, chức danh chuyên môn đang đảm nhiệm</t>
  </si>
  <si>
    <t>Trợ cấp cho số năm nghỉ hưu sớm</t>
  </si>
  <si>
    <t>I</t>
  </si>
  <si>
    <t>Huyện Thạch Thành</t>
  </si>
  <si>
    <t>Nguyễn Đình Bằng</t>
  </si>
  <si>
    <t>Ngày, tháng, năm sinh</t>
  </si>
  <si>
    <t>29/12/1966</t>
  </si>
  <si>
    <t>Đại học</t>
  </si>
  <si>
    <t>CT UBND xã Thạch Long</t>
  </si>
  <si>
    <t>4,32</t>
  </si>
  <si>
    <t>0,25</t>
  </si>
  <si>
    <t>Vũ Quang Vinh</t>
  </si>
  <si>
    <t>08/5/1968</t>
  </si>
  <si>
    <t>Trung cấp</t>
  </si>
  <si>
    <t>CT Hội CCB xã Thạch Long</t>
  </si>
  <si>
    <t>3,66</t>
  </si>
  <si>
    <t>16/8/1967</t>
  </si>
  <si>
    <t>Nguyễn Danh Thạch</t>
  </si>
  <si>
    <t>01/5/1968</t>
  </si>
  <si>
    <t>PCT UBND xã Thạch Đồng</t>
  </si>
  <si>
    <t>0,2</t>
  </si>
  <si>
    <t>II</t>
  </si>
  <si>
    <t>Huyện Hoằng Hóa</t>
  </si>
  <si>
    <t>Nguyễn Văn Loan</t>
  </si>
  <si>
    <t>III</t>
  </si>
  <si>
    <t>Huyện Hà Trung</t>
  </si>
  <si>
    <t>Vũ Văn Thơm</t>
  </si>
  <si>
    <t>Nguyễn Đức Thanh</t>
  </si>
  <si>
    <t>Vũ Văn Thế</t>
  </si>
  <si>
    <t>IV</t>
  </si>
  <si>
    <t>Huyện Hậu Lộc</t>
  </si>
  <si>
    <t>V</t>
  </si>
  <si>
    <t>Thị xã Nghi Sơn</t>
  </si>
  <si>
    <t>Lê Văn Quý</t>
  </si>
  <si>
    <t>Lê Huy Dương</t>
  </si>
  <si>
    <t>VI</t>
  </si>
  <si>
    <t>Huyện Yên Định</t>
  </si>
  <si>
    <t>Trịnh Đình Bình</t>
  </si>
  <si>
    <t>Trịnh Đình Thành</t>
  </si>
  <si>
    <t>Bùi Thế Lý</t>
  </si>
  <si>
    <t>VII</t>
  </si>
  <si>
    <t>Huyên Triệu Sơn</t>
  </si>
  <si>
    <t>Lê Văn Xuân</t>
  </si>
  <si>
    <t>Nguyễn Viết Thịnh</t>
  </si>
  <si>
    <t>VIII</t>
  </si>
  <si>
    <t>Huyện Nga Sơn</t>
  </si>
  <si>
    <t>Hoàng Văn Sáu</t>
  </si>
  <si>
    <t>Hỏa Văn Lụa</t>
  </si>
  <si>
    <t>14/4/1964</t>
  </si>
  <si>
    <t>CT HCCB xã Nga Trung</t>
  </si>
  <si>
    <t>01/01/2025</t>
  </si>
  <si>
    <t>3</t>
  </si>
  <si>
    <t>3,06</t>
  </si>
  <si>
    <t>01/4/1965</t>
  </si>
  <si>
    <t>CHT Quân sự xã Nga Trung</t>
  </si>
  <si>
    <t>28/10/1969</t>
  </si>
  <si>
    <t>28/5/1966</t>
  </si>
  <si>
    <t>CT MTTQ xã Yên Lạc</t>
  </si>
  <si>
    <t>10/10/1966</t>
  </si>
  <si>
    <t>01/10/1966</t>
  </si>
  <si>
    <t>Bí thư xã Yên Ninh</t>
  </si>
  <si>
    <t>10/5/1967</t>
  </si>
  <si>
    <t>PCT HĐND xã Thọ Vực</t>
  </si>
  <si>
    <t>29/12/1968</t>
  </si>
  <si>
    <t>23/7/1966</t>
  </si>
  <si>
    <t>06/10/1971</t>
  </si>
  <si>
    <t>CT UBND xã Hà Thái</t>
  </si>
  <si>
    <t>02/8/1966</t>
  </si>
  <si>
    <t xml:space="preserve">CT Hội Nông dân xã Hải Yến </t>
  </si>
  <si>
    <t>17/8/1965</t>
  </si>
  <si>
    <t>CT UBND P. Nguyên Bình</t>
  </si>
  <si>
    <t>15/7/1965</t>
  </si>
  <si>
    <t>CHT Quân sự xã Hoằng Giang</t>
  </si>
  <si>
    <t>4,98</t>
  </si>
  <si>
    <t>3,26</t>
  </si>
  <si>
    <t>0,3</t>
  </si>
  <si>
    <t>4,65</t>
  </si>
  <si>
    <t>4,06</t>
  </si>
  <si>
    <t>Tổng cộng</t>
  </si>
  <si>
    <t>ỦY BAN NHÂN DÂN TỈNH THANH HÓA</t>
  </si>
  <si>
    <t xml:space="preserve">Tổng kinh phí thực hiện  chính sách </t>
  </si>
  <si>
    <t>(Kèm theo tờ trình số       /STC-TTr ngày     tháng 02 năm 2025 của Sở Tài chính)</t>
  </si>
  <si>
    <r>
      <t xml:space="preserve">                  </t>
    </r>
    <r>
      <rPr>
        <b/>
        <u/>
        <sz val="14"/>
        <rFont val="Times New Roman"/>
        <family val="1"/>
      </rPr>
      <t>SỞ TÀI CHÍNH</t>
    </r>
  </si>
  <si>
    <t>A</t>
  </si>
  <si>
    <t>Chỉ tiêu lương</t>
  </si>
  <si>
    <t xml:space="preserve">Tiền lương tháng hiện hưởng đóng BHXH </t>
  </si>
  <si>
    <t>Thời gian công tác đóng BHXH</t>
  </si>
  <si>
    <t>Thời điểm nghỉ hưu hưởng chính sách theo Nghị định 178/2024/NĐ-CP</t>
  </si>
  <si>
    <t>CT HCCB  xã Phong Lộc</t>
  </si>
  <si>
    <t>CHT Quân sự  xã Yên Lạc</t>
  </si>
  <si>
    <t>CC ĐC,NN,XD và MT               xã Xuân Lộc</t>
  </si>
  <si>
    <t>PHỤ LỤC DANH SÁCH VÀ DỰ TOÁN KINH PHÍ THỰC HIỆN  CHÍNH SÁCH  THEO NGHỊ ĐỊNH 178/2024/NĐ-CP NGÀY 31/12/2024 CỦA CHÍNH PHỦ</t>
  </si>
  <si>
    <t xml:space="preserve"> KINH PHÍ THỰC HIỆN CHÍNH SÁCH  THEO NGHỊ ĐỊNH 178/2024/NĐ-CP NGÀY 31/12/2024 CỦA CHÍNH PHỦ</t>
  </si>
  <si>
    <t>(Kèm theo Quyết định số       /QĐ-UBND ngày     tháng 3 năm 2025 của UBND tỉnh)</t>
  </si>
  <si>
    <t>Ghi chú</t>
  </si>
  <si>
    <t>Huyện, Thị xã, Thành phố</t>
  </si>
  <si>
    <t>Kinh phí</t>
  </si>
  <si>
    <t>PCT UBND xã Hà Lai</t>
  </si>
  <si>
    <t>CT Hội CCB xã Hà Lai</t>
  </si>
  <si>
    <t>Giới tính</t>
  </si>
  <si>
    <t xml:space="preserve">Tuổi nghỉ hưu theo NĐ 135 </t>
  </si>
  <si>
    <t>Đơn vị tính: đồng</t>
  </si>
  <si>
    <t>Trợ cấp một lần theo số năm công tác</t>
  </si>
  <si>
    <t xml:space="preserve">Trợ cấp tìm việc làm </t>
  </si>
  <si>
    <t>Thời điểm nghỉ để hưởng chế độ theo NĐ 154</t>
  </si>
  <si>
    <t>DANH SÁCH VÀ DỰ TOÁN KINH PHÍ THỰC HIỆN CHÍNH SÁCH  THEO NGHỊ ĐỊNH SỐ 154/2025/NĐ-CP NGÀY 15/6/2025 CỦA CHÍNH PHỦ</t>
  </si>
  <si>
    <t xml:space="preserve">Làm tròn số năm </t>
  </si>
  <si>
    <t>Trợ cấp một lần</t>
  </si>
  <si>
    <t>Thời gian công tác có đóng BHXH ở các vị trí việc làm khác</t>
  </si>
  <si>
    <t>Số tuổi nghỉ hưu</t>
  </si>
  <si>
    <t xml:space="preserve">Phụ cấp hàng tháng hiện hưởng </t>
  </si>
  <si>
    <t xml:space="preserve">Đã đủ tuổi nghỉ hưu hoặc đang hưởng chế độ hưu trí, chế độ mất sức lao động </t>
  </si>
  <si>
    <t xml:space="preserve">Tổng số tháng  </t>
  </si>
  <si>
    <t>Nam</t>
  </si>
  <si>
    <t>Làm tròn số năm</t>
  </si>
  <si>
    <t>Thời gian công tác để tính trợ cấp</t>
  </si>
  <si>
    <t>Tổng số tháng</t>
  </si>
  <si>
    <t>,</t>
  </si>
  <si>
    <t>Thời gian công tác để tính trợ cấp quy định tại khoản 1 Điều 9 là tổng thời gian công tác ở chức danh người hoạt động không chuyên trách ở cấp xã và thời gian công tác có đóng bảo hiểm xã hội bắt buộc ở các vị trí việc làm khác.</t>
  </si>
  <si>
    <r>
      <t xml:space="preserve">Thời gian công tác có đóng bảo hiểm xã hội bắt buộc là tổng thời gian công tác có đóng bảo hiểm xã hội bắt buộc </t>
    </r>
    <r>
      <rPr>
        <b/>
        <sz val="11"/>
        <color theme="1"/>
        <rFont val="Times New Roman"/>
        <family val="1"/>
      </rPr>
      <t>trong các cơ quan của Đảng, Nhà nước, Mặt trận Tổ quốc Việt Nam, tổ chức chính trị - xã hội từ trung ương đến cấp xã và lực lượng vũ trang</t>
    </r>
    <r>
      <rPr>
        <sz val="11"/>
        <color theme="1"/>
        <rFont val="Times New Roman"/>
        <family val="1"/>
      </rPr>
      <t xml:space="preserve"> nhưng chưa hưởng trợ cấp thôi việc hoặc chưa hưởng chế độ bảo hiểm xã hội một lần hoặc chưa hưởng chế độ phục viên, xuất ngũ.</t>
    </r>
  </si>
  <si>
    <t>Thời gian nghỉ sớm</t>
  </si>
  <si>
    <t xml:space="preserve">Năm </t>
  </si>
  <si>
    <t>tháng</t>
  </si>
  <si>
    <t>Tổng kinh phí thực hiện chính sách</t>
  </si>
  <si>
    <t>Thời điểm hưởng</t>
  </si>
  <si>
    <t>Thời điểm nghỉ hưu</t>
  </si>
  <si>
    <t>Lý do tinh giản</t>
  </si>
  <si>
    <t>Phụ cấp</t>
  </si>
  <si>
    <t>Tuổi khi giải quyết tinh giản biên chế</t>
  </si>
  <si>
    <t>28=25+26+27</t>
  </si>
  <si>
    <t>Thời gian công tác để tính trợ cấp quy định tại khoản 1 Điều 10 Nghị định này là tổng thời gian công tác ở chức danh người hoạt động không chuyên trách ở cấp xã, ở thôn, tổ dân phố và thời gian công tác có đóng bảo hiểm xã hội bắt buộc ở các vị trí việc làm khác.</t>
  </si>
  <si>
    <t>Có thời gian dưới 5 năm công tác  (điểm a khoản 1 Điều 10)</t>
  </si>
  <si>
    <t>Hà Thanh Tuấn</t>
  </si>
  <si>
    <t>10/10/1979</t>
  </si>
  <si>
    <t>Trưởng ban công tác mặt trận thôn</t>
  </si>
  <si>
    <t>Hà Văn Sáng</t>
  </si>
  <si>
    <t>01/7/2026</t>
  </si>
  <si>
    <t>Thời gian công tác ở chức danh người hoạt động không chuyên trách ở thôn</t>
  </si>
  <si>
    <t>18/01/1991</t>
  </si>
  <si>
    <t>Lương Văn Thuyên</t>
  </si>
  <si>
    <t>15/6/1982</t>
  </si>
  <si>
    <t>Lê Văn Toán</t>
  </si>
  <si>
    <t>01/01/1984</t>
  </si>
  <si>
    <t>Vi Văn Lập</t>
  </si>
  <si>
    <t>04/10/1984</t>
  </si>
  <si>
    <t>Trưởng bản</t>
  </si>
  <si>
    <t>Phạm Văn Sơn</t>
  </si>
  <si>
    <t>20/7/1986</t>
  </si>
  <si>
    <t>Lương Thị Ngọc</t>
  </si>
  <si>
    <t>Nữ</t>
  </si>
  <si>
    <t>12/4/1981</t>
  </si>
  <si>
    <t>Trưởng thôn</t>
  </si>
  <si>
    <t>Lương Trung Hỉnh</t>
  </si>
  <si>
    <t>10/01/1966</t>
  </si>
  <si>
    <t>Bí thư chi bộ</t>
  </si>
  <si>
    <t>Hà Văn Thẩm</t>
  </si>
  <si>
    <t>16/02/1994</t>
  </si>
  <si>
    <t>Lương Văn Duyến</t>
  </si>
  <si>
    <t>28/10/1978</t>
  </si>
  <si>
    <t>Lương Văn mười</t>
  </si>
  <si>
    <t>Lương Văn Thiết</t>
  </si>
  <si>
    <t>02/02/1972</t>
  </si>
  <si>
    <t>Hà Văn Khuyên</t>
  </si>
  <si>
    <t>26/11/1972</t>
  </si>
  <si>
    <t>Lương Văn Ngợi</t>
  </si>
  <si>
    <t>16/8/1972</t>
  </si>
  <si>
    <t>Lò Văn Hòa</t>
  </si>
  <si>
    <t>08/7/1975</t>
  </si>
  <si>
    <t>Lò Văn Hương</t>
  </si>
  <si>
    <t>08/8/1971</t>
  </si>
  <si>
    <t>Lương Văn Hiệu</t>
  </si>
  <si>
    <t>07/8/1970</t>
  </si>
  <si>
    <t>Phạm Xuân Trường</t>
  </si>
  <si>
    <t>12/3/1973</t>
  </si>
  <si>
    <t xml:space="preserve">(Đối với người hoạt động không chuyên trách ở thôn  theo quy định tại Điều 10 Nghị định số 154/2025/NĐ-CP)
</t>
  </si>
  <si>
    <t>Có thời gian công tác đủ 5 năm, còn dưới 5 năm đến tuổi nghỉ hưu (điểm b khoản 1 Điều 10)</t>
  </si>
  <si>
    <t>Có thời gian công tác 5 năm trở lên, tuổi đời còn từ đủ 05 năm trở lên đến tuổi nghỉ hưu (điểm c khoản 1 Điều 10)</t>
  </si>
  <si>
    <t>UBND xã Văn Phú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</si>
</sst>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-* #,##0\ _₫_-;\-* #,##0\ _₫_-;_-* &quot;-&quot;??\ _₫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b/>
      <u/>
      <sz val="14"/>
      <name val="Times New Roman"/>
      <family val="1"/>
    </font>
    <font>
      <b/>
      <sz val="13.5"/>
      <color theme="1"/>
      <name val="Times New Roman"/>
      <family val="1"/>
    </font>
    <font>
      <sz val="13.5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3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Arial"/>
      <family val="2"/>
    </font>
    <font>
      <sz val="10"/>
      <color rgb="FFFF0000"/>
      <name val="Times New Roman"/>
      <family val="1"/>
    </font>
    <font>
      <sz val="8"/>
      <color theme="1"/>
      <name val="Calibri"/>
      <family val="2"/>
      <charset val="163"/>
      <scheme val="minor"/>
    </font>
    <font>
      <sz val="12"/>
      <name val="Arial"/>
      <family val="2"/>
      <charset val="163"/>
    </font>
    <font>
      <i/>
      <sz val="12"/>
      <color theme="1"/>
      <name val="Times New Roman"/>
      <family val="1"/>
    </font>
    <font>
      <sz val="8"/>
      <name val="Calibri"/>
      <family val="2"/>
      <scheme val="minor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6" fillId="0" borderId="0"/>
    <xf numFmtId="0" fontId="18" fillId="0" borderId="0"/>
    <xf numFmtId="0" fontId="19" fillId="0" borderId="0"/>
  </cellStyleXfs>
  <cellXfs count="211">
    <xf numFmtId="0" fontId="0" fillId="0" borderId="0" xfId="0"/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5" fontId="6" fillId="0" borderId="0" xfId="1" applyNumberFormat="1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9" fontId="5" fillId="2" borderId="0" xfId="0" applyNumberFormat="1" applyFont="1" applyFill="1" applyAlignment="1">
      <alignment horizontal="center" vertical="center" wrapText="1"/>
    </xf>
    <xf numFmtId="165" fontId="5" fillId="0" borderId="0" xfId="1" applyNumberFormat="1" applyFont="1" applyBorder="1" applyAlignment="1">
      <alignment vertical="center" wrapText="1"/>
    </xf>
    <xf numFmtId="0" fontId="4" fillId="4" borderId="0" xfId="0" applyFont="1" applyFill="1"/>
    <xf numFmtId="165" fontId="6" fillId="4" borderId="0" xfId="1" applyNumberFormat="1" applyFont="1" applyFill="1" applyAlignment="1">
      <alignment vertical="center" wrapText="1"/>
    </xf>
    <xf numFmtId="165" fontId="3" fillId="4" borderId="0" xfId="1" applyNumberFormat="1" applyFont="1" applyFill="1" applyAlignment="1">
      <alignment vertical="center" wrapText="1"/>
    </xf>
    <xf numFmtId="9" fontId="3" fillId="4" borderId="0" xfId="0" applyNumberFormat="1" applyFont="1" applyFill="1" applyAlignment="1">
      <alignment horizontal="center" vertical="center" wrapText="1"/>
    </xf>
    <xf numFmtId="165" fontId="3" fillId="4" borderId="0" xfId="1" applyNumberFormat="1" applyFont="1" applyFill="1" applyBorder="1" applyAlignment="1">
      <alignment vertical="center" wrapText="1"/>
    </xf>
    <xf numFmtId="0" fontId="2" fillId="4" borderId="0" xfId="0" applyFont="1" applyFill="1"/>
    <xf numFmtId="1" fontId="3" fillId="4" borderId="0" xfId="0" applyNumberFormat="1" applyFont="1" applyFill="1" applyAlignment="1">
      <alignment vertical="center" wrapText="1"/>
    </xf>
    <xf numFmtId="1" fontId="2" fillId="4" borderId="0" xfId="0" applyNumberFormat="1" applyFont="1" applyFill="1"/>
    <xf numFmtId="1" fontId="4" fillId="4" borderId="0" xfId="0" applyNumberFormat="1" applyFont="1" applyFill="1"/>
    <xf numFmtId="0" fontId="7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/>
    </xf>
    <xf numFmtId="1" fontId="2" fillId="4" borderId="0" xfId="0" applyNumberFormat="1" applyFont="1" applyFill="1" applyAlignment="1">
      <alignment horizontal="center"/>
    </xf>
    <xf numFmtId="165" fontId="4" fillId="4" borderId="1" xfId="1" applyNumberFormat="1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5" fontId="10" fillId="4" borderId="2" xfId="1" applyNumberFormat="1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165" fontId="10" fillId="4" borderId="15" xfId="1" applyNumberFormat="1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vertical="center" wrapText="1"/>
    </xf>
    <xf numFmtId="49" fontId="11" fillId="4" borderId="2" xfId="0" quotePrefix="1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9" fontId="11" fillId="4" borderId="2" xfId="0" applyNumberFormat="1" applyFont="1" applyFill="1" applyBorder="1" applyAlignment="1">
      <alignment horizontal="center" vertical="center" wrapText="1"/>
    </xf>
    <xf numFmtId="165" fontId="11" fillId="4" borderId="2" xfId="0" applyNumberFormat="1" applyFont="1" applyFill="1" applyBorder="1" applyAlignment="1">
      <alignment vertical="center" wrapText="1"/>
    </xf>
    <xf numFmtId="1" fontId="11" fillId="4" borderId="2" xfId="0" applyNumberFormat="1" applyFont="1" applyFill="1" applyBorder="1" applyAlignment="1">
      <alignment vertical="center" wrapText="1"/>
    </xf>
    <xf numFmtId="165" fontId="11" fillId="4" borderId="2" xfId="0" applyNumberFormat="1" applyFont="1" applyFill="1" applyBorder="1" applyAlignment="1">
      <alignment vertical="center"/>
    </xf>
    <xf numFmtId="165" fontId="11" fillId="4" borderId="2" xfId="1" applyNumberFormat="1" applyFont="1" applyFill="1" applyBorder="1" applyAlignment="1">
      <alignment vertical="center" wrapText="1"/>
    </xf>
    <xf numFmtId="165" fontId="11" fillId="4" borderId="15" xfId="0" applyNumberFormat="1" applyFont="1" applyFill="1" applyBorder="1" applyAlignment="1">
      <alignment vertical="center" wrapText="1"/>
    </xf>
    <xf numFmtId="1" fontId="11" fillId="4" borderId="2" xfId="0" applyNumberFormat="1" applyFont="1" applyFill="1" applyBorder="1" applyAlignment="1">
      <alignment vertical="center"/>
    </xf>
    <xf numFmtId="0" fontId="10" fillId="4" borderId="2" xfId="0" applyFont="1" applyFill="1" applyBorder="1" applyAlignment="1">
      <alignment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165" fontId="10" fillId="4" borderId="2" xfId="0" applyNumberFormat="1" applyFont="1" applyFill="1" applyBorder="1" applyAlignment="1">
      <alignment vertical="center" wrapText="1"/>
    </xf>
    <xf numFmtId="1" fontId="10" fillId="4" borderId="2" xfId="0" applyNumberFormat="1" applyFont="1" applyFill="1" applyBorder="1" applyAlignment="1">
      <alignment vertical="center" wrapText="1"/>
    </xf>
    <xf numFmtId="1" fontId="10" fillId="4" borderId="2" xfId="0" applyNumberFormat="1" applyFont="1" applyFill="1" applyBorder="1" applyAlignment="1">
      <alignment vertical="center"/>
    </xf>
    <xf numFmtId="165" fontId="10" fillId="4" borderId="2" xfId="1" applyNumberFormat="1" applyFont="1" applyFill="1" applyBorder="1" applyAlignment="1">
      <alignment vertical="center" wrapText="1"/>
    </xf>
    <xf numFmtId="165" fontId="10" fillId="4" borderId="15" xfId="1" applyNumberFormat="1" applyFont="1" applyFill="1" applyBorder="1" applyAlignment="1">
      <alignment vertical="center" wrapText="1"/>
    </xf>
    <xf numFmtId="3" fontId="11" fillId="4" borderId="2" xfId="0" applyNumberFormat="1" applyFont="1" applyFill="1" applyBorder="1" applyAlignment="1">
      <alignment vertical="center" wrapText="1"/>
    </xf>
    <xf numFmtId="165" fontId="10" fillId="4" borderId="15" xfId="0" applyNumberFormat="1" applyFont="1" applyFill="1" applyBorder="1" applyAlignment="1">
      <alignment vertical="center" wrapText="1"/>
    </xf>
    <xf numFmtId="1" fontId="11" fillId="4" borderId="15" xfId="0" applyNumberFormat="1" applyFont="1" applyFill="1" applyBorder="1" applyAlignment="1">
      <alignment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vertical="center" wrapText="1"/>
    </xf>
    <xf numFmtId="49" fontId="11" fillId="4" borderId="17" xfId="0" quotePrefix="1" applyNumberFormat="1" applyFont="1" applyFill="1" applyBorder="1" applyAlignment="1">
      <alignment horizontal="center" vertical="center" wrapText="1"/>
    </xf>
    <xf numFmtId="49" fontId="11" fillId="4" borderId="17" xfId="0" applyNumberFormat="1" applyFont="1" applyFill="1" applyBorder="1" applyAlignment="1">
      <alignment horizontal="center" vertical="center" wrapText="1"/>
    </xf>
    <xf numFmtId="9" fontId="11" fillId="4" borderId="17" xfId="0" applyNumberFormat="1" applyFont="1" applyFill="1" applyBorder="1" applyAlignment="1">
      <alignment horizontal="center" vertical="center" wrapText="1"/>
    </xf>
    <xf numFmtId="165" fontId="11" fillId="4" borderId="17" xfId="0" applyNumberFormat="1" applyFont="1" applyFill="1" applyBorder="1" applyAlignment="1">
      <alignment vertical="center" wrapText="1"/>
    </xf>
    <xf numFmtId="1" fontId="11" fillId="4" borderId="17" xfId="0" applyNumberFormat="1" applyFont="1" applyFill="1" applyBorder="1" applyAlignment="1">
      <alignment vertical="center" wrapText="1"/>
    </xf>
    <xf numFmtId="1" fontId="11" fillId="4" borderId="17" xfId="0" applyNumberFormat="1" applyFont="1" applyFill="1" applyBorder="1" applyAlignment="1">
      <alignment vertical="center"/>
    </xf>
    <xf numFmtId="165" fontId="11" fillId="4" borderId="17" xfId="1" applyNumberFormat="1" applyFont="1" applyFill="1" applyBorder="1" applyAlignment="1">
      <alignment vertical="center" wrapText="1"/>
    </xf>
    <xf numFmtId="1" fontId="11" fillId="4" borderId="18" xfId="0" applyNumberFormat="1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165" fontId="12" fillId="4" borderId="2" xfId="1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165" fontId="12" fillId="4" borderId="15" xfId="1" applyNumberFormat="1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49" fontId="13" fillId="4" borderId="2" xfId="0" quotePrefix="1" applyNumberFormat="1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9" fontId="13" fillId="4" borderId="2" xfId="0" applyNumberFormat="1" applyFont="1" applyFill="1" applyBorder="1" applyAlignment="1">
      <alignment horizontal="center" vertical="center" wrapText="1"/>
    </xf>
    <xf numFmtId="165" fontId="13" fillId="4" borderId="2" xfId="0" applyNumberFormat="1" applyFont="1" applyFill="1" applyBorder="1" applyAlignment="1">
      <alignment vertical="center" wrapText="1"/>
    </xf>
    <xf numFmtId="1" fontId="13" fillId="4" borderId="2" xfId="0" applyNumberFormat="1" applyFont="1" applyFill="1" applyBorder="1" applyAlignment="1">
      <alignment vertical="center" wrapText="1"/>
    </xf>
    <xf numFmtId="165" fontId="13" fillId="4" borderId="2" xfId="0" applyNumberFormat="1" applyFont="1" applyFill="1" applyBorder="1" applyAlignment="1">
      <alignment vertical="center"/>
    </xf>
    <xf numFmtId="165" fontId="13" fillId="4" borderId="2" xfId="1" applyNumberFormat="1" applyFont="1" applyFill="1" applyBorder="1" applyAlignment="1">
      <alignment vertical="center" wrapText="1"/>
    </xf>
    <xf numFmtId="165" fontId="13" fillId="4" borderId="15" xfId="0" applyNumberFormat="1" applyFont="1" applyFill="1" applyBorder="1" applyAlignment="1">
      <alignment vertical="center" wrapText="1"/>
    </xf>
    <xf numFmtId="1" fontId="13" fillId="4" borderId="2" xfId="0" applyNumberFormat="1" applyFont="1" applyFill="1" applyBorder="1" applyAlignment="1">
      <alignment vertical="center"/>
    </xf>
    <xf numFmtId="0" fontId="12" fillId="4" borderId="2" xfId="0" applyFont="1" applyFill="1" applyBorder="1" applyAlignment="1">
      <alignment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9" fontId="12" fillId="4" borderId="2" xfId="0" applyNumberFormat="1" applyFont="1" applyFill="1" applyBorder="1" applyAlignment="1">
      <alignment horizontal="center" vertical="center" wrapText="1"/>
    </xf>
    <xf numFmtId="165" fontId="12" fillId="4" borderId="2" xfId="0" applyNumberFormat="1" applyFont="1" applyFill="1" applyBorder="1" applyAlignment="1">
      <alignment vertical="center" wrapText="1"/>
    </xf>
    <xf numFmtId="1" fontId="12" fillId="4" borderId="2" xfId="0" applyNumberFormat="1" applyFont="1" applyFill="1" applyBorder="1" applyAlignment="1">
      <alignment vertical="center" wrapText="1"/>
    </xf>
    <xf numFmtId="1" fontId="12" fillId="4" borderId="2" xfId="0" applyNumberFormat="1" applyFont="1" applyFill="1" applyBorder="1" applyAlignment="1">
      <alignment vertical="center"/>
    </xf>
    <xf numFmtId="165" fontId="12" fillId="4" borderId="2" xfId="1" applyNumberFormat="1" applyFont="1" applyFill="1" applyBorder="1" applyAlignment="1">
      <alignment vertical="center" wrapText="1"/>
    </xf>
    <xf numFmtId="165" fontId="12" fillId="4" borderId="15" xfId="1" applyNumberFormat="1" applyFont="1" applyFill="1" applyBorder="1" applyAlignment="1">
      <alignment vertical="center" wrapText="1"/>
    </xf>
    <xf numFmtId="3" fontId="13" fillId="4" borderId="2" xfId="0" applyNumberFormat="1" applyFont="1" applyFill="1" applyBorder="1" applyAlignment="1">
      <alignment vertical="center" wrapText="1"/>
    </xf>
    <xf numFmtId="165" fontId="12" fillId="4" borderId="15" xfId="0" applyNumberFormat="1" applyFont="1" applyFill="1" applyBorder="1" applyAlignment="1">
      <alignment vertical="center" wrapText="1"/>
    </xf>
    <xf numFmtId="1" fontId="13" fillId="4" borderId="15" xfId="0" applyNumberFormat="1" applyFont="1" applyFill="1" applyBorder="1" applyAlignment="1">
      <alignment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vertical="center" wrapText="1"/>
    </xf>
    <xf numFmtId="49" fontId="13" fillId="4" borderId="17" xfId="0" quotePrefix="1" applyNumberFormat="1" applyFont="1" applyFill="1" applyBorder="1" applyAlignment="1">
      <alignment horizontal="center" vertical="center" wrapText="1"/>
    </xf>
    <xf numFmtId="49" fontId="13" fillId="4" borderId="17" xfId="0" applyNumberFormat="1" applyFont="1" applyFill="1" applyBorder="1" applyAlignment="1">
      <alignment horizontal="center" vertical="center" wrapText="1"/>
    </xf>
    <xf numFmtId="9" fontId="13" fillId="4" borderId="17" xfId="0" applyNumberFormat="1" applyFont="1" applyFill="1" applyBorder="1" applyAlignment="1">
      <alignment horizontal="center" vertical="center" wrapText="1"/>
    </xf>
    <xf numFmtId="165" fontId="13" fillId="4" borderId="17" xfId="0" applyNumberFormat="1" applyFont="1" applyFill="1" applyBorder="1" applyAlignment="1">
      <alignment vertical="center" wrapText="1"/>
    </xf>
    <xf numFmtId="1" fontId="13" fillId="4" borderId="17" xfId="0" applyNumberFormat="1" applyFont="1" applyFill="1" applyBorder="1" applyAlignment="1">
      <alignment vertical="center" wrapText="1"/>
    </xf>
    <xf numFmtId="1" fontId="13" fillId="4" borderId="17" xfId="0" applyNumberFormat="1" applyFont="1" applyFill="1" applyBorder="1" applyAlignment="1">
      <alignment vertical="center"/>
    </xf>
    <xf numFmtId="165" fontId="13" fillId="4" borderId="17" xfId="1" applyNumberFormat="1" applyFont="1" applyFill="1" applyBorder="1" applyAlignment="1">
      <alignment vertical="center" wrapText="1"/>
    </xf>
    <xf numFmtId="1" fontId="13" fillId="4" borderId="18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165" fontId="4" fillId="4" borderId="8" xfId="1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165" fontId="5" fillId="4" borderId="1" xfId="1" applyNumberFormat="1" applyFont="1" applyFill="1" applyBorder="1" applyAlignment="1">
      <alignment vertical="center" wrapText="1"/>
    </xf>
    <xf numFmtId="165" fontId="5" fillId="4" borderId="8" xfId="1" applyNumberFormat="1" applyFont="1" applyFill="1" applyBorder="1" applyAlignment="1">
      <alignment horizontal="center" vertical="center" wrapText="1"/>
    </xf>
    <xf numFmtId="165" fontId="5" fillId="4" borderId="8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165" fontId="5" fillId="4" borderId="3" xfId="1" applyNumberFormat="1" applyFont="1" applyFill="1" applyBorder="1" applyAlignment="1">
      <alignment vertical="center" wrapText="1"/>
    </xf>
    <xf numFmtId="1" fontId="5" fillId="4" borderId="10" xfId="0" applyNumberFormat="1" applyFont="1" applyFill="1" applyBorder="1" applyAlignment="1">
      <alignment horizontal="center" vertical="center" wrapText="1"/>
    </xf>
    <xf numFmtId="0" fontId="13" fillId="4" borderId="0" xfId="0" applyFont="1" applyFill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5" fontId="6" fillId="0" borderId="2" xfId="1" applyNumberFormat="1" applyFont="1" applyBorder="1" applyAlignment="1">
      <alignment vertical="center" wrapText="1"/>
    </xf>
    <xf numFmtId="0" fontId="15" fillId="4" borderId="0" xfId="0" applyFont="1" applyFill="1" applyAlignment="1">
      <alignment vertical="center" wrapText="1"/>
    </xf>
    <xf numFmtId="165" fontId="7" fillId="0" borderId="2" xfId="1" applyNumberFormat="1" applyFont="1" applyBorder="1" applyAlignment="1">
      <alignment vertical="center" wrapText="1"/>
    </xf>
    <xf numFmtId="0" fontId="14" fillId="4" borderId="0" xfId="0" applyFont="1" applyFill="1" applyAlignment="1">
      <alignment horizontal="left"/>
    </xf>
    <xf numFmtId="165" fontId="13" fillId="0" borderId="2" xfId="1" applyNumberFormat="1" applyFont="1" applyBorder="1" applyAlignment="1">
      <alignment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5" fillId="4" borderId="0" xfId="0" applyFont="1" applyFill="1" applyAlignment="1">
      <alignment horizontal="right" wrapText="1"/>
    </xf>
    <xf numFmtId="0" fontId="20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left" vertical="center" wrapText="1"/>
    </xf>
    <xf numFmtId="165" fontId="12" fillId="4" borderId="21" xfId="1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165" fontId="20" fillId="4" borderId="1" xfId="1" quotePrefix="1" applyNumberFormat="1" applyFont="1" applyFill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6" fillId="4" borderId="25" xfId="0" applyFont="1" applyFill="1" applyBorder="1" applyAlignment="1">
      <alignment vertical="center" wrapText="1"/>
    </xf>
    <xf numFmtId="0" fontId="6" fillId="4" borderId="25" xfId="0" applyFont="1" applyFill="1" applyBorder="1" applyAlignment="1">
      <alignment horizontal="center" vertical="center" wrapText="1"/>
    </xf>
    <xf numFmtId="165" fontId="6" fillId="0" borderId="25" xfId="1" applyNumberFormat="1" applyFont="1" applyBorder="1" applyAlignment="1">
      <alignment vertical="center" wrapText="1"/>
    </xf>
    <xf numFmtId="165" fontId="13" fillId="0" borderId="2" xfId="0" applyNumberFormat="1" applyFont="1" applyBorder="1" applyAlignment="1">
      <alignment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vertical="center" wrapText="1"/>
    </xf>
    <xf numFmtId="3" fontId="22" fillId="4" borderId="2" xfId="0" applyNumberFormat="1" applyFont="1" applyFill="1" applyBorder="1" applyAlignment="1">
      <alignment horizontal="right" vertical="center" wrapText="1"/>
    </xf>
    <xf numFmtId="2" fontId="22" fillId="4" borderId="2" xfId="0" applyNumberFormat="1" applyFont="1" applyFill="1" applyBorder="1" applyAlignment="1">
      <alignment horizontal="center" vertical="center" wrapText="1"/>
    </xf>
    <xf numFmtId="1" fontId="22" fillId="4" borderId="2" xfId="0" applyNumberFormat="1" applyFont="1" applyFill="1" applyBorder="1" applyAlignment="1">
      <alignment horizontal="center" vertical="center" wrapText="1"/>
    </xf>
    <xf numFmtId="165" fontId="22" fillId="4" borderId="2" xfId="1" applyNumberFormat="1" applyFont="1" applyFill="1" applyBorder="1" applyAlignment="1">
      <alignment vertical="center" wrapText="1"/>
    </xf>
    <xf numFmtId="166" fontId="22" fillId="4" borderId="2" xfId="0" applyNumberFormat="1" applyFont="1" applyFill="1" applyBorder="1" applyAlignment="1">
      <alignment vertical="center" wrapText="1"/>
    </xf>
    <xf numFmtId="165" fontId="22" fillId="4" borderId="2" xfId="0" applyNumberFormat="1" applyFont="1" applyFill="1" applyBorder="1" applyAlignment="1">
      <alignment vertical="center" wrapText="1"/>
    </xf>
    <xf numFmtId="0" fontId="22" fillId="4" borderId="0" xfId="0" applyFont="1" applyFill="1" applyAlignment="1">
      <alignment vertical="center" wrapText="1"/>
    </xf>
    <xf numFmtId="165" fontId="12" fillId="0" borderId="2" xfId="1" applyNumberFormat="1" applyFont="1" applyBorder="1" applyAlignment="1">
      <alignment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left" vertical="center" wrapText="1"/>
    </xf>
    <xf numFmtId="165" fontId="2" fillId="4" borderId="24" xfId="1" applyNumberFormat="1" applyFont="1" applyFill="1" applyBorder="1" applyAlignment="1">
      <alignment horizontal="center" vertical="center" wrapText="1"/>
    </xf>
    <xf numFmtId="165" fontId="4" fillId="4" borderId="24" xfId="1" applyNumberFormat="1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22" fillId="4" borderId="2" xfId="0" applyFont="1" applyFill="1" applyBorder="1" applyAlignment="1">
      <alignment horizontal="left" vertical="center" wrapText="1"/>
    </xf>
    <xf numFmtId="49" fontId="22" fillId="4" borderId="2" xfId="4" quotePrefix="1" applyNumberFormat="1" applyFont="1" applyFill="1" applyBorder="1" applyAlignment="1">
      <alignment horizontal="center" vertical="center" shrinkToFit="1"/>
    </xf>
    <xf numFmtId="49" fontId="22" fillId="4" borderId="2" xfId="4" applyNumberFormat="1" applyFont="1" applyFill="1" applyBorder="1" applyAlignment="1">
      <alignment horizontal="center" vertical="center" shrinkToFit="1"/>
    </xf>
    <xf numFmtId="0" fontId="12" fillId="4" borderId="2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left"/>
    </xf>
    <xf numFmtId="0" fontId="7" fillId="4" borderId="0" xfId="0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right" wrapText="1"/>
    </xf>
    <xf numFmtId="0" fontId="6" fillId="4" borderId="0" xfId="0" applyFont="1" applyFill="1" applyAlignment="1">
      <alignment horizontal="left" vertical="center" wrapText="1"/>
    </xf>
    <xf numFmtId="165" fontId="12" fillId="4" borderId="21" xfId="1" applyNumberFormat="1" applyFont="1" applyFill="1" applyBorder="1" applyAlignment="1">
      <alignment horizontal="center" vertical="center" wrapText="1"/>
    </xf>
    <xf numFmtId="165" fontId="12" fillId="4" borderId="22" xfId="1" applyNumberFormat="1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" fontId="2" fillId="4" borderId="0" xfId="0" applyNumberFormat="1" applyFont="1" applyFill="1" applyAlignment="1">
      <alignment horizontal="center"/>
    </xf>
    <xf numFmtId="165" fontId="10" fillId="4" borderId="12" xfId="1" applyNumberFormat="1" applyFont="1" applyFill="1" applyBorder="1" applyAlignment="1">
      <alignment horizontal="center" vertical="center" wrapText="1"/>
    </xf>
    <xf numFmtId="165" fontId="10" fillId="4" borderId="13" xfId="1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10" fillId="4" borderId="12" xfId="0" applyFont="1" applyFill="1" applyBorder="1" applyAlignment="1">
      <alignment horizontal="center" vertical="center" wrapText="1"/>
    </xf>
    <xf numFmtId="165" fontId="10" fillId="4" borderId="2" xfId="1" applyNumberFormat="1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4" borderId="0" xfId="0" applyFont="1" applyFill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165" fontId="12" fillId="4" borderId="12" xfId="1" applyNumberFormat="1" applyFont="1" applyFill="1" applyBorder="1" applyAlignment="1">
      <alignment horizontal="center" vertical="center" wrapText="1"/>
    </xf>
    <xf numFmtId="165" fontId="12" fillId="4" borderId="2" xfId="1" applyNumberFormat="1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165" fontId="12" fillId="4" borderId="13" xfId="1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Normal_DỰ TOÁN KHỐI HUYỆN 2016_LUONG  năm 2017moi 7223444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H38"/>
  <sheetViews>
    <sheetView tabSelected="1" zoomScale="69" zoomScaleNormal="69" workbookViewId="0">
      <pane ySplit="10" topLeftCell="A11" activePane="bottomLeft" state="frozen"/>
      <selection pane="bottomLeft" activeCell="A6" sqref="A6:X6"/>
    </sheetView>
  </sheetViews>
  <sheetFormatPr defaultColWidth="8.88671875" defaultRowHeight="13.8" x14ac:dyDescent="0.3"/>
  <cols>
    <col min="1" max="1" width="5.6640625" style="3" customWidth="1"/>
    <col min="2" max="2" width="39.33203125" style="2" customWidth="1"/>
    <col min="3" max="3" width="5.44140625" style="2" customWidth="1"/>
    <col min="4" max="4" width="12" style="6" customWidth="1"/>
    <col min="5" max="5" width="21.88671875" style="6" customWidth="1"/>
    <col min="6" max="6" width="11.88671875" style="6" customWidth="1"/>
    <col min="7" max="7" width="9.88671875" style="6" hidden="1" customWidth="1"/>
    <col min="8" max="8" width="10.88671875" style="6" customWidth="1"/>
    <col min="9" max="9" width="7.109375" style="6" customWidth="1"/>
    <col min="10" max="10" width="7" style="6" bestFit="1" customWidth="1"/>
    <col min="11" max="11" width="6.88671875" style="6" customWidth="1"/>
    <col min="12" max="16" width="6.88671875" style="7" customWidth="1"/>
    <col min="17" max="17" width="8.109375" style="7" customWidth="1"/>
    <col min="18" max="18" width="7.88671875" style="7" hidden="1" customWidth="1"/>
    <col min="19" max="19" width="6.88671875" style="7" hidden="1" customWidth="1"/>
    <col min="20" max="20" width="7.6640625" style="7" customWidth="1"/>
    <col min="21" max="21" width="6.44140625" style="7" bestFit="1" customWidth="1"/>
    <col min="22" max="22" width="8.109375" style="7" hidden="1" customWidth="1"/>
    <col min="23" max="23" width="7.44140625" style="7" hidden="1" customWidth="1"/>
    <col min="24" max="27" width="7.44140625" style="7" customWidth="1"/>
    <col min="28" max="29" width="12.33203125" style="4" customWidth="1"/>
    <col min="30" max="30" width="16.109375" style="4" customWidth="1"/>
    <col min="31" max="31" width="15" style="2" customWidth="1"/>
    <col min="32" max="32" width="14.6640625" style="2" customWidth="1"/>
    <col min="33" max="33" width="16.6640625" style="2" customWidth="1"/>
    <col min="34" max="16384" width="8.88671875" style="2"/>
  </cols>
  <sheetData>
    <row r="1" spans="1:34" s="6" customFormat="1" ht="16.95" customHeight="1" x14ac:dyDescent="0.3">
      <c r="A1" s="170" t="s">
        <v>196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24"/>
      <c r="Y1" s="124"/>
      <c r="Z1" s="124"/>
      <c r="AA1" s="124"/>
      <c r="AB1" s="15"/>
      <c r="AC1" s="15"/>
      <c r="AD1" s="15"/>
      <c r="AF1" s="171"/>
      <c r="AG1" s="171"/>
    </row>
    <row r="2" spans="1:34" s="6" customFormat="1" ht="16.8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5"/>
      <c r="AC2" s="15"/>
      <c r="AD2" s="15"/>
      <c r="AF2" s="7"/>
      <c r="AG2" s="7"/>
    </row>
    <row r="3" spans="1:34" s="6" customFormat="1" ht="17.399999999999999" x14ac:dyDescent="0.3">
      <c r="A3" s="172" t="s">
        <v>124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</row>
    <row r="4" spans="1:34" s="122" customFormat="1" ht="28.5" customHeight="1" x14ac:dyDescent="0.3">
      <c r="A4" s="173" t="s">
        <v>193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</row>
    <row r="5" spans="1:34" s="6" customFormat="1" ht="25.5" customHeight="1" x14ac:dyDescent="0.25">
      <c r="A5" s="175" t="s">
        <v>137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F5" s="174" t="s">
        <v>120</v>
      </c>
      <c r="AG5" s="174"/>
    </row>
    <row r="6" spans="1:34" s="6" customFormat="1" ht="25.5" customHeight="1" x14ac:dyDescent="0.25">
      <c r="A6" s="175" t="s">
        <v>149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65"/>
      <c r="Z6" s="165"/>
      <c r="AA6" s="165"/>
      <c r="AB6" s="165"/>
      <c r="AC6" s="165"/>
      <c r="AD6" s="165"/>
      <c r="AF6" s="130"/>
      <c r="AG6" s="130"/>
    </row>
    <row r="7" spans="1:34" s="6" customFormat="1" ht="38.25" customHeight="1" x14ac:dyDescent="0.25">
      <c r="A7" s="169" t="s">
        <v>138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34"/>
      <c r="AD7" s="134"/>
      <c r="AF7" s="130"/>
      <c r="AG7" s="130"/>
    </row>
    <row r="8" spans="1:34" s="117" customFormat="1" ht="17.25" customHeight="1" x14ac:dyDescent="0.3">
      <c r="A8" s="168" t="s">
        <v>136</v>
      </c>
      <c r="B8" s="168" t="s">
        <v>1</v>
      </c>
      <c r="C8" s="166" t="s">
        <v>118</v>
      </c>
      <c r="D8" s="166" t="s">
        <v>24</v>
      </c>
      <c r="E8" s="166" t="s">
        <v>19</v>
      </c>
      <c r="F8" s="166" t="s">
        <v>123</v>
      </c>
      <c r="G8" s="129"/>
      <c r="H8" s="166" t="s">
        <v>144</v>
      </c>
      <c r="I8" s="166" t="s">
        <v>147</v>
      </c>
      <c r="J8" s="166"/>
      <c r="K8" s="166" t="s">
        <v>119</v>
      </c>
      <c r="L8" s="166"/>
      <c r="M8" s="166" t="s">
        <v>139</v>
      </c>
      <c r="N8" s="166"/>
      <c r="O8" s="166"/>
      <c r="P8" s="168" t="s">
        <v>134</v>
      </c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 t="s">
        <v>129</v>
      </c>
      <c r="AC8" s="168"/>
      <c r="AD8" s="166" t="s">
        <v>142</v>
      </c>
      <c r="AE8" s="166"/>
      <c r="AF8" s="166"/>
      <c r="AG8" s="176" t="s">
        <v>97</v>
      </c>
      <c r="AH8" s="179" t="s">
        <v>145</v>
      </c>
    </row>
    <row r="9" spans="1:34" s="117" customFormat="1" ht="68.400000000000006" customHeight="1" x14ac:dyDescent="0.3">
      <c r="A9" s="168"/>
      <c r="B9" s="168"/>
      <c r="C9" s="178"/>
      <c r="D9" s="178"/>
      <c r="E9" s="178"/>
      <c r="F9" s="178"/>
      <c r="G9" s="168" t="s">
        <v>128</v>
      </c>
      <c r="H9" s="178"/>
      <c r="I9" s="167"/>
      <c r="J9" s="167"/>
      <c r="K9" s="167"/>
      <c r="L9" s="167"/>
      <c r="M9" s="167"/>
      <c r="N9" s="167"/>
      <c r="O9" s="167"/>
      <c r="P9" s="168" t="s">
        <v>156</v>
      </c>
      <c r="Q9" s="168"/>
      <c r="R9" s="168"/>
      <c r="S9" s="168"/>
      <c r="T9" s="168" t="s">
        <v>127</v>
      </c>
      <c r="U9" s="168"/>
      <c r="V9" s="168"/>
      <c r="W9" s="168"/>
      <c r="X9" s="168" t="s">
        <v>97</v>
      </c>
      <c r="Y9" s="168"/>
      <c r="Z9" s="166" t="s">
        <v>135</v>
      </c>
      <c r="AA9" s="166" t="s">
        <v>133</v>
      </c>
      <c r="AB9" s="168"/>
      <c r="AC9" s="168"/>
      <c r="AD9" s="167"/>
      <c r="AE9" s="167"/>
      <c r="AF9" s="167"/>
      <c r="AG9" s="177"/>
      <c r="AH9" s="180"/>
    </row>
    <row r="10" spans="1:34" s="117" customFormat="1" ht="37.5" customHeight="1" x14ac:dyDescent="0.3">
      <c r="A10" s="166"/>
      <c r="B10" s="166"/>
      <c r="C10" s="178"/>
      <c r="D10" s="178"/>
      <c r="E10" s="178"/>
      <c r="F10" s="178"/>
      <c r="G10" s="166"/>
      <c r="H10" s="178"/>
      <c r="I10" s="133" t="s">
        <v>5</v>
      </c>
      <c r="J10" s="133" t="s">
        <v>6</v>
      </c>
      <c r="K10" s="133" t="s">
        <v>5</v>
      </c>
      <c r="L10" s="133" t="s">
        <v>6</v>
      </c>
      <c r="M10" s="133" t="s">
        <v>140</v>
      </c>
      <c r="N10" s="133" t="s">
        <v>141</v>
      </c>
      <c r="O10" s="133" t="s">
        <v>135</v>
      </c>
      <c r="P10" s="133" t="s">
        <v>5</v>
      </c>
      <c r="Q10" s="133" t="s">
        <v>6</v>
      </c>
      <c r="R10" s="133" t="s">
        <v>131</v>
      </c>
      <c r="S10" s="133" t="s">
        <v>125</v>
      </c>
      <c r="T10" s="133" t="s">
        <v>5</v>
      </c>
      <c r="U10" s="133" t="s">
        <v>6</v>
      </c>
      <c r="V10" s="133" t="s">
        <v>131</v>
      </c>
      <c r="W10" s="133" t="s">
        <v>125</v>
      </c>
      <c r="X10" s="133" t="s">
        <v>5</v>
      </c>
      <c r="Y10" s="133" t="s">
        <v>6</v>
      </c>
      <c r="Z10" s="178"/>
      <c r="AA10" s="178"/>
      <c r="AB10" s="133" t="s">
        <v>146</v>
      </c>
      <c r="AC10" s="133" t="s">
        <v>143</v>
      </c>
      <c r="AD10" s="135" t="s">
        <v>126</v>
      </c>
      <c r="AE10" s="133" t="s">
        <v>121</v>
      </c>
      <c r="AF10" s="133" t="s">
        <v>122</v>
      </c>
      <c r="AG10" s="177"/>
      <c r="AH10" s="181"/>
    </row>
    <row r="11" spans="1:34" s="122" customFormat="1" ht="15.6" x14ac:dyDescent="0.3">
      <c r="A11" s="131">
        <v>1</v>
      </c>
      <c r="B11" s="131">
        <v>2</v>
      </c>
      <c r="C11" s="131">
        <v>3</v>
      </c>
      <c r="D11" s="131">
        <v>4</v>
      </c>
      <c r="E11" s="131">
        <v>5</v>
      </c>
      <c r="F11" s="131">
        <v>6</v>
      </c>
      <c r="G11" s="131"/>
      <c r="H11" s="131">
        <v>7</v>
      </c>
      <c r="I11" s="131">
        <v>8</v>
      </c>
      <c r="J11" s="131">
        <v>9</v>
      </c>
      <c r="K11" s="131">
        <v>10</v>
      </c>
      <c r="L11" s="131">
        <v>11</v>
      </c>
      <c r="M11" s="131">
        <v>12</v>
      </c>
      <c r="N11" s="131">
        <v>13</v>
      </c>
      <c r="O11" s="131">
        <v>14</v>
      </c>
      <c r="P11" s="131">
        <v>15</v>
      </c>
      <c r="Q11" s="131">
        <v>16</v>
      </c>
      <c r="R11" s="131">
        <v>16</v>
      </c>
      <c r="S11" s="131">
        <v>17</v>
      </c>
      <c r="T11" s="131">
        <v>17</v>
      </c>
      <c r="U11" s="131">
        <v>18</v>
      </c>
      <c r="V11" s="131">
        <v>20</v>
      </c>
      <c r="W11" s="131">
        <v>21</v>
      </c>
      <c r="X11" s="131">
        <v>19</v>
      </c>
      <c r="Y11" s="131">
        <v>20</v>
      </c>
      <c r="Z11" s="131">
        <v>21</v>
      </c>
      <c r="AA11" s="131">
        <v>22</v>
      </c>
      <c r="AB11" s="131">
        <v>23</v>
      </c>
      <c r="AC11" s="131">
        <v>24</v>
      </c>
      <c r="AD11" s="131">
        <v>25</v>
      </c>
      <c r="AE11" s="131">
        <v>26</v>
      </c>
      <c r="AF11" s="131">
        <v>27</v>
      </c>
      <c r="AG11" s="138" t="s">
        <v>148</v>
      </c>
      <c r="AH11" s="136">
        <v>29</v>
      </c>
    </row>
    <row r="12" spans="1:34" s="5" customFormat="1" ht="18" x14ac:dyDescent="0.3">
      <c r="A12" s="155"/>
      <c r="B12" s="156" t="s">
        <v>97</v>
      </c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7"/>
      <c r="AC12" s="157"/>
      <c r="AD12" s="158">
        <f>AD13+AD25</f>
        <v>1345593600</v>
      </c>
      <c r="AE12" s="158">
        <f>AE13+AE25</f>
        <v>577921500</v>
      </c>
      <c r="AF12" s="158">
        <f>AF13+AF25</f>
        <v>128466000</v>
      </c>
      <c r="AG12" s="158">
        <f>AG13+AG25</f>
        <v>2051981100</v>
      </c>
      <c r="AH12" s="159"/>
    </row>
    <row r="13" spans="1:34" ht="31.2" x14ac:dyDescent="0.3">
      <c r="A13" s="71" t="s">
        <v>21</v>
      </c>
      <c r="B13" s="160" t="s">
        <v>150</v>
      </c>
      <c r="C13" s="160"/>
      <c r="D13" s="160"/>
      <c r="E13" s="160"/>
      <c r="F13" s="119"/>
      <c r="G13" s="119"/>
      <c r="H13" s="119"/>
      <c r="I13" s="119"/>
      <c r="J13" s="119"/>
      <c r="K13" s="119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1"/>
      <c r="AC13" s="121"/>
      <c r="AD13" s="123">
        <f>SUM(AD14:AD23)</f>
        <v>390873600</v>
      </c>
      <c r="AE13" s="123">
        <f t="shared" ref="AE13:AF13" si="0">SUM(AE14:AE23)</f>
        <v>66514500</v>
      </c>
      <c r="AF13" s="123">
        <f t="shared" si="0"/>
        <v>68796000</v>
      </c>
      <c r="AG13" s="123">
        <f>SUM(AG14:AG23)</f>
        <v>526184100</v>
      </c>
      <c r="AH13" s="118"/>
    </row>
    <row r="14" spans="1:34" s="153" customFormat="1" ht="26.4" x14ac:dyDescent="0.3">
      <c r="A14" s="145">
        <v>1</v>
      </c>
      <c r="B14" s="161" t="s">
        <v>151</v>
      </c>
      <c r="C14" s="161" t="s">
        <v>132</v>
      </c>
      <c r="D14" s="162" t="s">
        <v>152</v>
      </c>
      <c r="E14" s="161" t="s">
        <v>153</v>
      </c>
      <c r="F14" s="162" t="s">
        <v>155</v>
      </c>
      <c r="G14" s="146"/>
      <c r="H14" s="146"/>
      <c r="I14" s="147">
        <f t="shared" ref="I14:I22" si="1">DATEDIF(D14,F14,"y")</f>
        <v>46</v>
      </c>
      <c r="J14" s="147">
        <f t="shared" ref="J14:J22" si="2">DATEDIF(D14,F14,"m")-I14*12</f>
        <v>8</v>
      </c>
      <c r="K14" s="146">
        <v>62</v>
      </c>
      <c r="L14" s="145">
        <v>0</v>
      </c>
      <c r="M14" s="145">
        <f t="shared" ref="M14" si="3">INT((K14*12+L14-I14*12-J14)/12)</f>
        <v>15</v>
      </c>
      <c r="N14" s="145">
        <f t="shared" ref="N14" si="4">MOD((K14*12+L14-I14*12-J14),12)</f>
        <v>4</v>
      </c>
      <c r="O14" s="145">
        <f t="shared" ref="O14" si="5">+M14*12+N14</f>
        <v>184</v>
      </c>
      <c r="P14" s="145">
        <v>1</v>
      </c>
      <c r="Q14" s="145">
        <v>9</v>
      </c>
      <c r="R14" s="145">
        <f t="shared" ref="R14:R22" si="6">+P14*12+Q14</f>
        <v>21</v>
      </c>
      <c r="S14" s="148">
        <f t="shared" ref="S14:S22" si="7">P14+IF(Q14&lt;=6,IF(Q14=0,0,0.5),1)</f>
        <v>2</v>
      </c>
      <c r="T14" s="145">
        <v>0</v>
      </c>
      <c r="U14" s="145">
        <v>0</v>
      </c>
      <c r="V14" s="145">
        <f t="shared" ref="V14:V22" si="8">+T14*12+U14</f>
        <v>0</v>
      </c>
      <c r="W14" s="148">
        <f>T14+IF(U14&lt;=6,IF(U14=0,0,0.5),1)</f>
        <v>0</v>
      </c>
      <c r="X14" s="145">
        <f t="shared" ref="X14:X22" si="9">+INT(Z14/12)</f>
        <v>1</v>
      </c>
      <c r="Y14" s="149">
        <f t="shared" ref="Y14:Y22" si="10">MOD(Z14,12)</f>
        <v>9</v>
      </c>
      <c r="Z14" s="148">
        <f t="shared" ref="Z14:Z22" si="11">+R14+V14</f>
        <v>21</v>
      </c>
      <c r="AA14" s="148">
        <f t="shared" ref="AA14:AA22" si="12">X14+IF(Y14&lt;=6,IF(Y14=0,0,0.5),1)</f>
        <v>2</v>
      </c>
      <c r="AB14" s="150">
        <f>2340000*0.9</f>
        <v>2106000</v>
      </c>
      <c r="AC14" s="150"/>
      <c r="AD14" s="150">
        <f t="shared" ref="AD14:AD22" si="13">0.8*Z14*AB14</f>
        <v>35380800</v>
      </c>
      <c r="AE14" s="151">
        <f t="shared" ref="AE14:AE22" si="14">1.5*AB14*AA14</f>
        <v>6318000</v>
      </c>
      <c r="AF14" s="152">
        <f>3*AB14</f>
        <v>6318000</v>
      </c>
      <c r="AG14" s="151">
        <f t="shared" ref="AG14:AG22" si="15">+AD14+AE14+AF14</f>
        <v>48016800</v>
      </c>
      <c r="AH14" s="146"/>
    </row>
    <row r="15" spans="1:34" s="153" customFormat="1" ht="33" customHeight="1" x14ac:dyDescent="0.3">
      <c r="A15" s="145">
        <v>2</v>
      </c>
      <c r="B15" s="161" t="s">
        <v>154</v>
      </c>
      <c r="C15" s="161" t="s">
        <v>132</v>
      </c>
      <c r="D15" s="163" t="s">
        <v>157</v>
      </c>
      <c r="E15" s="161" t="s">
        <v>153</v>
      </c>
      <c r="F15" s="163" t="s">
        <v>155</v>
      </c>
      <c r="G15" s="146"/>
      <c r="H15" s="146"/>
      <c r="I15" s="147">
        <f t="shared" si="1"/>
        <v>35</v>
      </c>
      <c r="J15" s="147">
        <f t="shared" si="2"/>
        <v>5</v>
      </c>
      <c r="K15" s="146">
        <v>62</v>
      </c>
      <c r="L15" s="145">
        <v>0</v>
      </c>
      <c r="M15" s="145">
        <f>INT((K15*12+L15-I15*12-J15)/12)</f>
        <v>26</v>
      </c>
      <c r="N15" s="145">
        <f>MOD((K15*12+L15-I15*12-J15),12)</f>
        <v>7</v>
      </c>
      <c r="O15" s="145">
        <f>+M15*12+N15</f>
        <v>319</v>
      </c>
      <c r="P15" s="145">
        <v>1</v>
      </c>
      <c r="Q15" s="145">
        <v>4</v>
      </c>
      <c r="R15" s="145">
        <f t="shared" si="6"/>
        <v>16</v>
      </c>
      <c r="S15" s="148">
        <f t="shared" si="7"/>
        <v>1.5</v>
      </c>
      <c r="T15" s="145">
        <v>0</v>
      </c>
      <c r="U15" s="145">
        <v>0</v>
      </c>
      <c r="V15" s="145">
        <f t="shared" si="8"/>
        <v>0</v>
      </c>
      <c r="W15" s="145">
        <f>+T15+IF(U15&lt;=6,IF(U15=0,0,0.5),1)</f>
        <v>0</v>
      </c>
      <c r="X15" s="145">
        <f t="shared" si="9"/>
        <v>1</v>
      </c>
      <c r="Y15" s="149">
        <f t="shared" si="10"/>
        <v>4</v>
      </c>
      <c r="Z15" s="148">
        <f t="shared" si="11"/>
        <v>16</v>
      </c>
      <c r="AA15" s="148">
        <f t="shared" si="12"/>
        <v>1.5</v>
      </c>
      <c r="AB15" s="150">
        <f>2340000*0.8</f>
        <v>1872000</v>
      </c>
      <c r="AC15" s="150"/>
      <c r="AD15" s="150">
        <f t="shared" si="13"/>
        <v>23961600</v>
      </c>
      <c r="AE15" s="151">
        <f t="shared" si="14"/>
        <v>4212000</v>
      </c>
      <c r="AF15" s="151">
        <f>+AB15*3</f>
        <v>5616000</v>
      </c>
      <c r="AG15" s="151">
        <f t="shared" si="15"/>
        <v>33789600</v>
      </c>
      <c r="AH15" s="146"/>
    </row>
    <row r="16" spans="1:34" s="153" customFormat="1" ht="26.4" x14ac:dyDescent="0.3">
      <c r="A16" s="145">
        <v>3</v>
      </c>
      <c r="B16" s="161" t="s">
        <v>158</v>
      </c>
      <c r="C16" s="161" t="s">
        <v>132</v>
      </c>
      <c r="D16" s="162" t="s">
        <v>159</v>
      </c>
      <c r="E16" s="161" t="s">
        <v>153</v>
      </c>
      <c r="F16" s="162" t="s">
        <v>155</v>
      </c>
      <c r="G16" s="146"/>
      <c r="H16" s="146"/>
      <c r="I16" s="147">
        <f t="shared" si="1"/>
        <v>44</v>
      </c>
      <c r="J16" s="147">
        <f t="shared" si="2"/>
        <v>0</v>
      </c>
      <c r="K16" s="146">
        <v>62</v>
      </c>
      <c r="L16" s="145">
        <v>0</v>
      </c>
      <c r="M16" s="145">
        <f t="shared" ref="M16" si="16">INT((K16*12+L16-I16*12-J16)/12)</f>
        <v>18</v>
      </c>
      <c r="N16" s="145">
        <f t="shared" ref="N16" si="17">MOD((K16*12+L16-I16*12-J16),12)</f>
        <v>0</v>
      </c>
      <c r="O16" s="145">
        <f t="shared" ref="O16" si="18">+M16*12+N16</f>
        <v>216</v>
      </c>
      <c r="P16" s="145">
        <v>1</v>
      </c>
      <c r="Q16" s="145">
        <v>4</v>
      </c>
      <c r="R16" s="145">
        <f t="shared" si="6"/>
        <v>16</v>
      </c>
      <c r="S16" s="148">
        <f t="shared" si="7"/>
        <v>1.5</v>
      </c>
      <c r="T16" s="145">
        <v>0</v>
      </c>
      <c r="U16" s="145">
        <v>0</v>
      </c>
      <c r="V16" s="145">
        <f t="shared" si="8"/>
        <v>0</v>
      </c>
      <c r="W16" s="148">
        <f>T16+IF(U16&lt;=6,IF(U16=0,0,0.5),1)</f>
        <v>0</v>
      </c>
      <c r="X16" s="145">
        <f t="shared" si="9"/>
        <v>1</v>
      </c>
      <c r="Y16" s="149">
        <f t="shared" si="10"/>
        <v>4</v>
      </c>
      <c r="Z16" s="148">
        <f t="shared" si="11"/>
        <v>16</v>
      </c>
      <c r="AA16" s="148">
        <f t="shared" si="12"/>
        <v>1.5</v>
      </c>
      <c r="AB16" s="150">
        <f>2340000*0.9</f>
        <v>2106000</v>
      </c>
      <c r="AC16" s="150"/>
      <c r="AD16" s="150">
        <f t="shared" si="13"/>
        <v>26956800</v>
      </c>
      <c r="AE16" s="151">
        <f t="shared" si="14"/>
        <v>4738500</v>
      </c>
      <c r="AF16" s="152">
        <f t="shared" ref="AF16:AF22" si="19">3*AB16</f>
        <v>6318000</v>
      </c>
      <c r="AG16" s="151">
        <f t="shared" si="15"/>
        <v>38013300</v>
      </c>
      <c r="AH16" s="146"/>
    </row>
    <row r="17" spans="1:34" s="153" customFormat="1" ht="33" customHeight="1" x14ac:dyDescent="0.3">
      <c r="A17" s="145">
        <v>4</v>
      </c>
      <c r="B17" s="161" t="s">
        <v>160</v>
      </c>
      <c r="C17" s="161" t="s">
        <v>132</v>
      </c>
      <c r="D17" s="163" t="s">
        <v>161</v>
      </c>
      <c r="E17" s="161" t="s">
        <v>153</v>
      </c>
      <c r="F17" s="162" t="s">
        <v>155</v>
      </c>
      <c r="G17" s="146"/>
      <c r="H17" s="146"/>
      <c r="I17" s="147">
        <f t="shared" si="1"/>
        <v>42</v>
      </c>
      <c r="J17" s="147">
        <f t="shared" si="2"/>
        <v>6</v>
      </c>
      <c r="K17" s="146">
        <v>62</v>
      </c>
      <c r="L17" s="145">
        <v>0</v>
      </c>
      <c r="M17" s="145">
        <f>INT((K17*12+L17-I17*12-J17)/12)</f>
        <v>19</v>
      </c>
      <c r="N17" s="145">
        <f>MOD((K17*12+L17-I17*12-J17),12)</f>
        <v>6</v>
      </c>
      <c r="O17" s="145">
        <f>+M17*12+N17</f>
        <v>234</v>
      </c>
      <c r="P17" s="145">
        <v>1</v>
      </c>
      <c r="Q17" s="145">
        <v>11</v>
      </c>
      <c r="R17" s="145">
        <f t="shared" si="6"/>
        <v>23</v>
      </c>
      <c r="S17" s="148">
        <f t="shared" si="7"/>
        <v>2</v>
      </c>
      <c r="T17" s="145">
        <v>0</v>
      </c>
      <c r="U17" s="145">
        <v>0</v>
      </c>
      <c r="V17" s="145">
        <f t="shared" si="8"/>
        <v>0</v>
      </c>
      <c r="W17" s="145">
        <f>+T17+IF(U17&lt;=6,IF(U17=0,0,0.5),1)</f>
        <v>0</v>
      </c>
      <c r="X17" s="145">
        <f t="shared" si="9"/>
        <v>1</v>
      </c>
      <c r="Y17" s="149">
        <f t="shared" si="10"/>
        <v>11</v>
      </c>
      <c r="Z17" s="148">
        <f t="shared" si="11"/>
        <v>23</v>
      </c>
      <c r="AA17" s="148">
        <f t="shared" si="12"/>
        <v>2</v>
      </c>
      <c r="AB17" s="150">
        <f>2340000*0.8</f>
        <v>1872000</v>
      </c>
      <c r="AC17" s="150"/>
      <c r="AD17" s="150">
        <f t="shared" si="13"/>
        <v>34444800.000000007</v>
      </c>
      <c r="AE17" s="151">
        <f t="shared" si="14"/>
        <v>5616000</v>
      </c>
      <c r="AF17" s="152">
        <f t="shared" si="19"/>
        <v>5616000</v>
      </c>
      <c r="AG17" s="151">
        <f t="shared" si="15"/>
        <v>45676800.000000007</v>
      </c>
      <c r="AH17" s="146"/>
    </row>
    <row r="18" spans="1:34" s="153" customFormat="1" ht="19.2" customHeight="1" x14ac:dyDescent="0.3">
      <c r="A18" s="145">
        <v>5</v>
      </c>
      <c r="B18" s="161" t="s">
        <v>162</v>
      </c>
      <c r="C18" s="161" t="s">
        <v>132</v>
      </c>
      <c r="D18" s="162" t="s">
        <v>163</v>
      </c>
      <c r="E18" s="161" t="s">
        <v>170</v>
      </c>
      <c r="F18" s="162" t="s">
        <v>155</v>
      </c>
      <c r="G18" s="146"/>
      <c r="H18" s="146"/>
      <c r="I18" s="147">
        <f t="shared" si="1"/>
        <v>41</v>
      </c>
      <c r="J18" s="147">
        <f t="shared" si="2"/>
        <v>8</v>
      </c>
      <c r="K18" s="146">
        <v>62</v>
      </c>
      <c r="L18" s="145">
        <v>0</v>
      </c>
      <c r="M18" s="145">
        <f t="shared" ref="M18" si="20">INT((K18*12+L18-I18*12-J18)/12)</f>
        <v>20</v>
      </c>
      <c r="N18" s="145">
        <f t="shared" ref="N18" si="21">MOD((K18*12+L18-I18*12-J18),12)</f>
        <v>4</v>
      </c>
      <c r="O18" s="145">
        <f t="shared" ref="O18" si="22">+M18*12+N18</f>
        <v>244</v>
      </c>
      <c r="P18" s="145">
        <v>3</v>
      </c>
      <c r="Q18" s="145">
        <v>10</v>
      </c>
      <c r="R18" s="145">
        <f t="shared" si="6"/>
        <v>46</v>
      </c>
      <c r="S18" s="148">
        <f t="shared" si="7"/>
        <v>4</v>
      </c>
      <c r="T18" s="145">
        <v>0</v>
      </c>
      <c r="U18" s="145">
        <v>0</v>
      </c>
      <c r="V18" s="145">
        <f t="shared" si="8"/>
        <v>0</v>
      </c>
      <c r="W18" s="148">
        <f>T18+IF(U18&lt;=6,IF(U18=0,0,0.5),1)</f>
        <v>0</v>
      </c>
      <c r="X18" s="145">
        <f t="shared" si="9"/>
        <v>3</v>
      </c>
      <c r="Y18" s="149">
        <f t="shared" si="10"/>
        <v>10</v>
      </c>
      <c r="Z18" s="148">
        <f t="shared" si="11"/>
        <v>46</v>
      </c>
      <c r="AA18" s="148">
        <f t="shared" si="12"/>
        <v>4</v>
      </c>
      <c r="AB18" s="150">
        <f>2340000*1.1</f>
        <v>2574000</v>
      </c>
      <c r="AC18" s="150"/>
      <c r="AD18" s="150">
        <f t="shared" si="13"/>
        <v>94723200.000000015</v>
      </c>
      <c r="AE18" s="151">
        <f t="shared" si="14"/>
        <v>15444000</v>
      </c>
      <c r="AF18" s="152">
        <f t="shared" si="19"/>
        <v>7722000</v>
      </c>
      <c r="AG18" s="151">
        <f t="shared" si="15"/>
        <v>117889200.00000001</v>
      </c>
      <c r="AH18" s="146"/>
    </row>
    <row r="19" spans="1:34" s="153" customFormat="1" ht="21" customHeight="1" x14ac:dyDescent="0.3">
      <c r="A19" s="145">
        <v>6</v>
      </c>
      <c r="B19" s="161" t="s">
        <v>165</v>
      </c>
      <c r="C19" s="161" t="s">
        <v>132</v>
      </c>
      <c r="D19" s="163" t="s">
        <v>166</v>
      </c>
      <c r="E19" s="161" t="s">
        <v>170</v>
      </c>
      <c r="F19" s="163" t="s">
        <v>155</v>
      </c>
      <c r="G19" s="146"/>
      <c r="H19" s="146"/>
      <c r="I19" s="147">
        <f t="shared" si="1"/>
        <v>39</v>
      </c>
      <c r="J19" s="147">
        <f t="shared" si="2"/>
        <v>11</v>
      </c>
      <c r="K19" s="146">
        <v>61</v>
      </c>
      <c r="L19" s="145">
        <v>9</v>
      </c>
      <c r="M19" s="145">
        <f>INT((K19*12+L19-I19*12-J19)/12)</f>
        <v>21</v>
      </c>
      <c r="N19" s="145">
        <f>MOD((K19*12+L19-I19*12-J19),12)</f>
        <v>10</v>
      </c>
      <c r="O19" s="145">
        <f>+M19*12+N19</f>
        <v>262</v>
      </c>
      <c r="P19" s="145">
        <v>1</v>
      </c>
      <c r="Q19" s="145">
        <v>4</v>
      </c>
      <c r="R19" s="145">
        <f t="shared" si="6"/>
        <v>16</v>
      </c>
      <c r="S19" s="148">
        <f t="shared" si="7"/>
        <v>1.5</v>
      </c>
      <c r="T19" s="145">
        <v>0</v>
      </c>
      <c r="U19" s="145">
        <v>0</v>
      </c>
      <c r="V19" s="145">
        <f t="shared" si="8"/>
        <v>0</v>
      </c>
      <c r="W19" s="145">
        <f>+T19+IF(U19&lt;=6,IF(U19=0,0,0.5),1)</f>
        <v>0</v>
      </c>
      <c r="X19" s="145">
        <f t="shared" si="9"/>
        <v>1</v>
      </c>
      <c r="Y19" s="149">
        <f t="shared" si="10"/>
        <v>4</v>
      </c>
      <c r="Z19" s="148">
        <f t="shared" si="11"/>
        <v>16</v>
      </c>
      <c r="AA19" s="148">
        <f t="shared" si="12"/>
        <v>1.5</v>
      </c>
      <c r="AB19" s="150">
        <f>2340000*1.1</f>
        <v>2574000</v>
      </c>
      <c r="AC19" s="150"/>
      <c r="AD19" s="150">
        <f t="shared" si="13"/>
        <v>32947200</v>
      </c>
      <c r="AE19" s="151">
        <f t="shared" si="14"/>
        <v>5791500</v>
      </c>
      <c r="AF19" s="152">
        <f t="shared" si="19"/>
        <v>7722000</v>
      </c>
      <c r="AG19" s="151">
        <f t="shared" si="15"/>
        <v>46460700</v>
      </c>
      <c r="AH19" s="146"/>
    </row>
    <row r="20" spans="1:34" s="153" customFormat="1" ht="26.4" x14ac:dyDescent="0.3">
      <c r="A20" s="145">
        <v>7</v>
      </c>
      <c r="B20" s="161" t="s">
        <v>167</v>
      </c>
      <c r="C20" s="161" t="s">
        <v>168</v>
      </c>
      <c r="D20" s="162" t="s">
        <v>169</v>
      </c>
      <c r="E20" s="161" t="s">
        <v>153</v>
      </c>
      <c r="F20" s="162" t="s">
        <v>155</v>
      </c>
      <c r="G20" s="146"/>
      <c r="H20" s="146"/>
      <c r="I20" s="147">
        <f t="shared" si="1"/>
        <v>45</v>
      </c>
      <c r="J20" s="147">
        <f t="shared" si="2"/>
        <v>2</v>
      </c>
      <c r="K20" s="146">
        <v>60</v>
      </c>
      <c r="L20" s="145">
        <v>0</v>
      </c>
      <c r="M20" s="145">
        <f t="shared" ref="M20" si="23">INT((K20*12+L20-I20*12-J20)/12)</f>
        <v>14</v>
      </c>
      <c r="N20" s="145">
        <f t="shared" ref="N20" si="24">MOD((K20*12+L20-I20*12-J20),12)</f>
        <v>10</v>
      </c>
      <c r="O20" s="145">
        <f t="shared" ref="O20" si="25">+M20*12+N20</f>
        <v>178</v>
      </c>
      <c r="P20" s="145">
        <v>0</v>
      </c>
      <c r="Q20" s="145">
        <v>10</v>
      </c>
      <c r="R20" s="145">
        <f t="shared" si="6"/>
        <v>10</v>
      </c>
      <c r="S20" s="148">
        <f t="shared" si="7"/>
        <v>1</v>
      </c>
      <c r="T20" s="145">
        <v>0</v>
      </c>
      <c r="U20" s="145">
        <v>0</v>
      </c>
      <c r="V20" s="145">
        <f t="shared" si="8"/>
        <v>0</v>
      </c>
      <c r="W20" s="148">
        <f>T20+IF(U20&lt;=6,IF(U20=0,0,0.5),1)</f>
        <v>0</v>
      </c>
      <c r="X20" s="145">
        <f t="shared" si="9"/>
        <v>0</v>
      </c>
      <c r="Y20" s="149">
        <f t="shared" si="10"/>
        <v>10</v>
      </c>
      <c r="Z20" s="148">
        <f t="shared" si="11"/>
        <v>10</v>
      </c>
      <c r="AA20" s="148">
        <f t="shared" si="12"/>
        <v>1</v>
      </c>
      <c r="AB20" s="150">
        <f>2340000*0.9</f>
        <v>2106000</v>
      </c>
      <c r="AC20" s="150"/>
      <c r="AD20" s="150">
        <f t="shared" si="13"/>
        <v>16848000</v>
      </c>
      <c r="AE20" s="151">
        <f t="shared" si="14"/>
        <v>3159000</v>
      </c>
      <c r="AF20" s="152">
        <f t="shared" si="19"/>
        <v>6318000</v>
      </c>
      <c r="AG20" s="151">
        <f t="shared" si="15"/>
        <v>26325000</v>
      </c>
      <c r="AH20" s="146"/>
    </row>
    <row r="21" spans="1:34" s="153" customFormat="1" ht="21" customHeight="1" x14ac:dyDescent="0.3">
      <c r="A21" s="145">
        <v>8</v>
      </c>
      <c r="B21" s="161" t="s">
        <v>171</v>
      </c>
      <c r="C21" s="161" t="s">
        <v>132</v>
      </c>
      <c r="D21" s="163" t="s">
        <v>172</v>
      </c>
      <c r="E21" s="161" t="s">
        <v>173</v>
      </c>
      <c r="F21" s="163" t="s">
        <v>155</v>
      </c>
      <c r="G21" s="146"/>
      <c r="H21" s="146"/>
      <c r="I21" s="147">
        <f t="shared" si="1"/>
        <v>60</v>
      </c>
      <c r="J21" s="147">
        <f t="shared" si="2"/>
        <v>5</v>
      </c>
      <c r="K21" s="146">
        <v>61</v>
      </c>
      <c r="L21" s="145">
        <v>6</v>
      </c>
      <c r="M21" s="145">
        <f>INT((K21*12+L21-I21*12-J21)/12)</f>
        <v>1</v>
      </c>
      <c r="N21" s="145">
        <f>MOD((K21*12+L21-I21*12-J21),12)</f>
        <v>1</v>
      </c>
      <c r="O21" s="145">
        <f>+M21*12+N21</f>
        <v>13</v>
      </c>
      <c r="P21" s="145">
        <v>1</v>
      </c>
      <c r="Q21" s="145">
        <v>10</v>
      </c>
      <c r="R21" s="145">
        <f t="shared" si="6"/>
        <v>22</v>
      </c>
      <c r="S21" s="148">
        <f t="shared" si="7"/>
        <v>2</v>
      </c>
      <c r="T21" s="145">
        <v>0</v>
      </c>
      <c r="U21" s="145">
        <v>0</v>
      </c>
      <c r="V21" s="145">
        <f t="shared" si="8"/>
        <v>0</v>
      </c>
      <c r="W21" s="145">
        <f>+T21+IF(U21&lt;=6,IF(U21=0,0,0.5),1)</f>
        <v>0</v>
      </c>
      <c r="X21" s="145">
        <f t="shared" si="9"/>
        <v>1</v>
      </c>
      <c r="Y21" s="149">
        <f t="shared" si="10"/>
        <v>10</v>
      </c>
      <c r="Z21" s="148">
        <f t="shared" si="11"/>
        <v>22</v>
      </c>
      <c r="AA21" s="148">
        <f t="shared" si="12"/>
        <v>2</v>
      </c>
      <c r="AB21" s="150">
        <f>2340000*1.1</f>
        <v>2574000</v>
      </c>
      <c r="AC21" s="150"/>
      <c r="AD21" s="150">
        <f t="shared" si="13"/>
        <v>45302400</v>
      </c>
      <c r="AE21" s="151">
        <f t="shared" si="14"/>
        <v>7722000</v>
      </c>
      <c r="AF21" s="152">
        <f t="shared" si="19"/>
        <v>7722000</v>
      </c>
      <c r="AG21" s="151">
        <f t="shared" si="15"/>
        <v>60746400</v>
      </c>
      <c r="AH21" s="146"/>
    </row>
    <row r="22" spans="1:34" s="153" customFormat="1" ht="33" customHeight="1" x14ac:dyDescent="0.3">
      <c r="A22" s="145">
        <v>9</v>
      </c>
      <c r="B22" s="161" t="s">
        <v>174</v>
      </c>
      <c r="C22" s="161" t="s">
        <v>132</v>
      </c>
      <c r="D22" s="163" t="s">
        <v>175</v>
      </c>
      <c r="E22" s="161" t="s">
        <v>164</v>
      </c>
      <c r="F22" s="163" t="s">
        <v>155</v>
      </c>
      <c r="G22" s="146"/>
      <c r="H22" s="146"/>
      <c r="I22" s="147">
        <f t="shared" si="1"/>
        <v>32</v>
      </c>
      <c r="J22" s="147">
        <f t="shared" si="2"/>
        <v>4</v>
      </c>
      <c r="K22" s="146">
        <v>62</v>
      </c>
      <c r="L22" s="145">
        <v>0</v>
      </c>
      <c r="M22" s="145">
        <f>INT((K22*12+L22-I22*12-J22)/12)</f>
        <v>29</v>
      </c>
      <c r="N22" s="145">
        <f>MOD((K22*12+L22-I22*12-J22),12)</f>
        <v>8</v>
      </c>
      <c r="O22" s="145">
        <f>+M22*12+N22</f>
        <v>356</v>
      </c>
      <c r="P22" s="145">
        <v>1</v>
      </c>
      <c r="Q22" s="145">
        <v>5</v>
      </c>
      <c r="R22" s="145">
        <f t="shared" si="6"/>
        <v>17</v>
      </c>
      <c r="S22" s="148">
        <f t="shared" si="7"/>
        <v>1.5</v>
      </c>
      <c r="T22" s="145">
        <v>0</v>
      </c>
      <c r="U22" s="145">
        <v>0</v>
      </c>
      <c r="V22" s="145">
        <f t="shared" si="8"/>
        <v>0</v>
      </c>
      <c r="W22" s="145">
        <f>+T22+IF(U22&lt;=6,IF(U22=0,0,0.5),1)</f>
        <v>0</v>
      </c>
      <c r="X22" s="145">
        <f t="shared" si="9"/>
        <v>1</v>
      </c>
      <c r="Y22" s="149">
        <f t="shared" si="10"/>
        <v>5</v>
      </c>
      <c r="Z22" s="148">
        <f t="shared" si="11"/>
        <v>17</v>
      </c>
      <c r="AA22" s="148">
        <f t="shared" si="12"/>
        <v>1.5</v>
      </c>
      <c r="AB22" s="150">
        <f>2340000*1.1</f>
        <v>2574000</v>
      </c>
      <c r="AC22" s="150"/>
      <c r="AD22" s="150">
        <f t="shared" si="13"/>
        <v>35006400</v>
      </c>
      <c r="AE22" s="151">
        <f t="shared" si="14"/>
        <v>5791500</v>
      </c>
      <c r="AF22" s="152">
        <f t="shared" si="19"/>
        <v>7722000</v>
      </c>
      <c r="AG22" s="151">
        <f t="shared" si="15"/>
        <v>48519900</v>
      </c>
      <c r="AH22" s="146"/>
    </row>
    <row r="23" spans="1:34" s="153" customFormat="1" ht="33" customHeight="1" x14ac:dyDescent="0.3">
      <c r="A23" s="145">
        <v>10</v>
      </c>
      <c r="B23" s="161" t="s">
        <v>176</v>
      </c>
      <c r="C23" s="161" t="s">
        <v>132</v>
      </c>
      <c r="D23" s="163" t="s">
        <v>177</v>
      </c>
      <c r="E23" s="161" t="s">
        <v>173</v>
      </c>
      <c r="F23" s="163" t="s">
        <v>155</v>
      </c>
      <c r="G23" s="146"/>
      <c r="H23" s="146"/>
      <c r="I23" s="147">
        <f t="shared" ref="I23" si="26">DATEDIF(D23,F23,"y")</f>
        <v>47</v>
      </c>
      <c r="J23" s="147">
        <f t="shared" ref="J23" si="27">DATEDIF(D23,F23,"m")-I23*12</f>
        <v>8</v>
      </c>
      <c r="K23" s="146">
        <v>62</v>
      </c>
      <c r="L23" s="145">
        <v>0</v>
      </c>
      <c r="M23" s="145">
        <f t="shared" ref="M23" si="28">INT((K23*12+L23-I23*12-J23)/12)</f>
        <v>14</v>
      </c>
      <c r="N23" s="145">
        <f t="shared" ref="N23" si="29">MOD((K23*12+L23-I23*12-J23),12)</f>
        <v>4</v>
      </c>
      <c r="O23" s="145">
        <f t="shared" ref="O23" si="30">+M23*12+N23</f>
        <v>172</v>
      </c>
      <c r="P23" s="145">
        <v>1</v>
      </c>
      <c r="Q23" s="145">
        <v>10</v>
      </c>
      <c r="R23" s="145">
        <f t="shared" ref="R23" si="31">+P23*12+Q23</f>
        <v>22</v>
      </c>
      <c r="S23" s="148">
        <f t="shared" ref="S23" si="32">P23+IF(Q23&lt;=6,IF(Q23=0,0,0.5),1)</f>
        <v>2</v>
      </c>
      <c r="T23" s="145">
        <v>0</v>
      </c>
      <c r="U23" s="145">
        <v>0</v>
      </c>
      <c r="V23" s="145">
        <f t="shared" ref="V23" si="33">+T23*12+U23</f>
        <v>0</v>
      </c>
      <c r="W23" s="145">
        <f t="shared" ref="W23" si="34">+T23+IF(U23&lt;=6,IF(U23=0,0,0.5),1)</f>
        <v>0</v>
      </c>
      <c r="X23" s="145">
        <f t="shared" ref="X23" si="35">+INT(Z23/12)</f>
        <v>1</v>
      </c>
      <c r="Y23" s="149">
        <f t="shared" ref="Y23" si="36">MOD(Z23,12)</f>
        <v>10</v>
      </c>
      <c r="Z23" s="148">
        <f t="shared" ref="Z23" si="37">+R23+V23</f>
        <v>22</v>
      </c>
      <c r="AA23" s="148">
        <f t="shared" ref="AA23" si="38">X23+IF(Y23&lt;=6,IF(Y23=0,0,0.5),1)</f>
        <v>2</v>
      </c>
      <c r="AB23" s="150">
        <f t="shared" ref="AB23:AB33" si="39">2340000*1.1</f>
        <v>2574000</v>
      </c>
      <c r="AC23" s="150"/>
      <c r="AD23" s="150">
        <f t="shared" ref="AD23" si="40">0.8*Z23*AB23</f>
        <v>45302400</v>
      </c>
      <c r="AE23" s="151">
        <f t="shared" ref="AE23" si="41">1.5*AB23*AA23</f>
        <v>7722000</v>
      </c>
      <c r="AF23" s="152">
        <f t="shared" ref="AF23" si="42">3*AB23</f>
        <v>7722000</v>
      </c>
      <c r="AG23" s="151">
        <f t="shared" ref="AG23" si="43">+AD23+AE23+AF23</f>
        <v>60746400</v>
      </c>
      <c r="AH23" s="146"/>
    </row>
    <row r="24" spans="1:34" ht="38.25" customHeight="1" x14ac:dyDescent="0.3">
      <c r="A24" s="71" t="s">
        <v>40</v>
      </c>
      <c r="B24" s="164" t="s">
        <v>194</v>
      </c>
      <c r="C24" s="160"/>
      <c r="D24" s="160"/>
      <c r="E24" s="160"/>
      <c r="F24" s="119"/>
      <c r="G24" s="119"/>
      <c r="H24" s="119"/>
      <c r="I24" s="119"/>
      <c r="J24" s="119"/>
      <c r="K24" s="119"/>
      <c r="L24" s="120"/>
      <c r="M24" s="144"/>
      <c r="N24" s="144"/>
      <c r="O24" s="144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1"/>
      <c r="AC24" s="121"/>
      <c r="AD24" s="121"/>
      <c r="AE24" s="118"/>
      <c r="AF24" s="118"/>
      <c r="AG24" s="118"/>
      <c r="AH24" s="118"/>
    </row>
    <row r="25" spans="1:34" s="128" customFormat="1" ht="39.6" x14ac:dyDescent="0.3">
      <c r="A25" s="71" t="s">
        <v>43</v>
      </c>
      <c r="B25" s="164" t="s">
        <v>195</v>
      </c>
      <c r="C25" s="164"/>
      <c r="D25" s="164"/>
      <c r="E25" s="164"/>
      <c r="F25" s="76"/>
      <c r="G25" s="76"/>
      <c r="H25" s="76"/>
      <c r="I25" s="76"/>
      <c r="J25" s="76"/>
      <c r="K25" s="7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5"/>
      <c r="AC25" s="125"/>
      <c r="AD25" s="154">
        <f>SUM(AD26:AD33)</f>
        <v>954720000</v>
      </c>
      <c r="AE25" s="154">
        <f t="shared" ref="AE25:AG25" si="44">SUM(AE26:AE33)</f>
        <v>511407000</v>
      </c>
      <c r="AF25" s="154">
        <f t="shared" si="44"/>
        <v>59670000</v>
      </c>
      <c r="AG25" s="154">
        <f t="shared" si="44"/>
        <v>1525797000</v>
      </c>
      <c r="AH25" s="127"/>
    </row>
    <row r="26" spans="1:34" s="153" customFormat="1" ht="33" customHeight="1" x14ac:dyDescent="0.3">
      <c r="A26" s="145">
        <v>1</v>
      </c>
      <c r="B26" s="161" t="s">
        <v>179</v>
      </c>
      <c r="C26" s="161" t="s">
        <v>132</v>
      </c>
      <c r="D26" s="163" t="s">
        <v>180</v>
      </c>
      <c r="E26" s="161" t="s">
        <v>173</v>
      </c>
      <c r="F26" s="163" t="s">
        <v>155</v>
      </c>
      <c r="G26" s="146"/>
      <c r="H26" s="146"/>
      <c r="I26" s="147">
        <f t="shared" ref="I26:I30" si="45">DATEDIF(D26,F26,"y")</f>
        <v>54</v>
      </c>
      <c r="J26" s="147">
        <f t="shared" ref="J26:J30" si="46">DATEDIF(D26,F26,"m")-I26*12</f>
        <v>4</v>
      </c>
      <c r="K26" s="146">
        <v>62</v>
      </c>
      <c r="L26" s="145">
        <v>0</v>
      </c>
      <c r="M26" s="145">
        <f t="shared" ref="M26:M30" si="47">INT((K26*12+L26-I26*12-J26)/12)</f>
        <v>7</v>
      </c>
      <c r="N26" s="145">
        <f t="shared" ref="N26:N30" si="48">MOD((K26*12+L26-I26*12-J26),12)</f>
        <v>8</v>
      </c>
      <c r="O26" s="145">
        <f t="shared" ref="O26:O30" si="49">+M26*12+N26</f>
        <v>92</v>
      </c>
      <c r="P26" s="145">
        <v>20</v>
      </c>
      <c r="Q26" s="145">
        <v>2</v>
      </c>
      <c r="R26" s="145">
        <f t="shared" ref="R26:R30" si="50">+P26*12+Q26</f>
        <v>242</v>
      </c>
      <c r="S26" s="148">
        <f t="shared" ref="S26:S30" si="51">P26+IF(Q26&lt;=6,IF(Q26=0,0,0.5),1)</f>
        <v>20.5</v>
      </c>
      <c r="T26" s="145">
        <v>0</v>
      </c>
      <c r="U26" s="145">
        <v>0</v>
      </c>
      <c r="V26" s="145">
        <f t="shared" ref="V26:V30" si="52">+T26*12+U26</f>
        <v>0</v>
      </c>
      <c r="W26" s="145">
        <f t="shared" ref="W26:W30" si="53">+T26+IF(U26&lt;=6,IF(U26=0,0,0.5),1)</f>
        <v>0</v>
      </c>
      <c r="X26" s="145">
        <f t="shared" ref="X26:X30" si="54">+INT(Z26/12)</f>
        <v>20</v>
      </c>
      <c r="Y26" s="149">
        <f t="shared" ref="Y26:Y32" si="55">MOD(Z26,12)</f>
        <v>2</v>
      </c>
      <c r="Z26" s="148">
        <f t="shared" ref="Z26:Z30" si="56">+R26+V26</f>
        <v>242</v>
      </c>
      <c r="AA26" s="148">
        <f t="shared" ref="AA26:AA30" si="57">X26+IF(Y26&lt;=6,IF(Y26=0,0,0.5),1)</f>
        <v>20.5</v>
      </c>
      <c r="AB26" s="150">
        <f t="shared" ref="AB26:AB32" si="58">2340000*1.1</f>
        <v>2574000</v>
      </c>
      <c r="AC26" s="150"/>
      <c r="AD26" s="150">
        <f t="shared" ref="AD26:AD30" si="59">AB26*(0.8*60)</f>
        <v>123552000</v>
      </c>
      <c r="AE26" s="151">
        <f t="shared" ref="AE26:AE30" si="60">AB26*AA26*1.5</f>
        <v>79150500</v>
      </c>
      <c r="AF26" s="151">
        <f t="shared" ref="AF26:AF30" si="61">+AB26*3</f>
        <v>7722000</v>
      </c>
      <c r="AG26" s="151">
        <f t="shared" ref="AG26:AG30" si="62">+AD26+AE26+AF26</f>
        <v>210424500</v>
      </c>
      <c r="AH26" s="146"/>
    </row>
    <row r="27" spans="1:34" s="153" customFormat="1" ht="33" customHeight="1" x14ac:dyDescent="0.3">
      <c r="A27" s="145">
        <v>2</v>
      </c>
      <c r="B27" s="161" t="s">
        <v>181</v>
      </c>
      <c r="C27" s="161" t="s">
        <v>132</v>
      </c>
      <c r="D27" s="163" t="s">
        <v>182</v>
      </c>
      <c r="E27" s="161" t="s">
        <v>173</v>
      </c>
      <c r="F27" s="163" t="s">
        <v>155</v>
      </c>
      <c r="G27" s="146"/>
      <c r="H27" s="146"/>
      <c r="I27" s="147">
        <f t="shared" si="45"/>
        <v>53</v>
      </c>
      <c r="J27" s="147">
        <f t="shared" si="46"/>
        <v>7</v>
      </c>
      <c r="K27" s="146">
        <v>62</v>
      </c>
      <c r="L27" s="145">
        <v>0</v>
      </c>
      <c r="M27" s="145">
        <f t="shared" si="47"/>
        <v>8</v>
      </c>
      <c r="N27" s="145">
        <f t="shared" si="48"/>
        <v>5</v>
      </c>
      <c r="O27" s="145">
        <f t="shared" si="49"/>
        <v>101</v>
      </c>
      <c r="P27" s="145">
        <v>18</v>
      </c>
      <c r="Q27" s="145">
        <v>0</v>
      </c>
      <c r="R27" s="145">
        <f t="shared" si="50"/>
        <v>216</v>
      </c>
      <c r="S27" s="148">
        <f t="shared" si="51"/>
        <v>18</v>
      </c>
      <c r="T27" s="145">
        <v>0</v>
      </c>
      <c r="U27" s="145">
        <v>0</v>
      </c>
      <c r="V27" s="145">
        <f t="shared" si="52"/>
        <v>0</v>
      </c>
      <c r="W27" s="145">
        <f t="shared" si="53"/>
        <v>0</v>
      </c>
      <c r="X27" s="145">
        <f t="shared" si="54"/>
        <v>18</v>
      </c>
      <c r="Y27" s="149">
        <f t="shared" si="55"/>
        <v>0</v>
      </c>
      <c r="Z27" s="148">
        <f t="shared" si="56"/>
        <v>216</v>
      </c>
      <c r="AA27" s="148">
        <f t="shared" si="57"/>
        <v>18</v>
      </c>
      <c r="AB27" s="150">
        <f>2340000*1</f>
        <v>2340000</v>
      </c>
      <c r="AC27" s="150"/>
      <c r="AD27" s="150">
        <f t="shared" si="59"/>
        <v>112320000</v>
      </c>
      <c r="AE27" s="151">
        <f t="shared" si="60"/>
        <v>63180000</v>
      </c>
      <c r="AF27" s="151">
        <f t="shared" si="61"/>
        <v>7020000</v>
      </c>
      <c r="AG27" s="151">
        <f t="shared" si="62"/>
        <v>182520000</v>
      </c>
      <c r="AH27" s="146"/>
    </row>
    <row r="28" spans="1:34" s="153" customFormat="1" ht="33" customHeight="1" x14ac:dyDescent="0.3">
      <c r="A28" s="145">
        <v>3</v>
      </c>
      <c r="B28" s="161" t="s">
        <v>183</v>
      </c>
      <c r="C28" s="161" t="s">
        <v>132</v>
      </c>
      <c r="D28" s="163" t="s">
        <v>184</v>
      </c>
      <c r="E28" s="161" t="s">
        <v>173</v>
      </c>
      <c r="F28" s="163" t="s">
        <v>155</v>
      </c>
      <c r="G28" s="146"/>
      <c r="H28" s="146"/>
      <c r="I28" s="147">
        <f t="shared" si="45"/>
        <v>53</v>
      </c>
      <c r="J28" s="147">
        <f t="shared" si="46"/>
        <v>10</v>
      </c>
      <c r="K28" s="146">
        <v>62</v>
      </c>
      <c r="L28" s="145">
        <v>0</v>
      </c>
      <c r="M28" s="145">
        <f t="shared" si="47"/>
        <v>8</v>
      </c>
      <c r="N28" s="145">
        <f t="shared" si="48"/>
        <v>2</v>
      </c>
      <c r="O28" s="145">
        <f t="shared" si="49"/>
        <v>98</v>
      </c>
      <c r="P28" s="145">
        <v>21</v>
      </c>
      <c r="Q28" s="145">
        <v>6</v>
      </c>
      <c r="R28" s="145">
        <f t="shared" si="50"/>
        <v>258</v>
      </c>
      <c r="S28" s="148">
        <f t="shared" si="51"/>
        <v>21.5</v>
      </c>
      <c r="T28" s="145">
        <v>0</v>
      </c>
      <c r="U28" s="145">
        <v>0</v>
      </c>
      <c r="V28" s="145">
        <f t="shared" si="52"/>
        <v>0</v>
      </c>
      <c r="W28" s="145">
        <f t="shared" si="53"/>
        <v>0</v>
      </c>
      <c r="X28" s="145">
        <f t="shared" si="54"/>
        <v>21</v>
      </c>
      <c r="Y28" s="149">
        <f t="shared" si="55"/>
        <v>6</v>
      </c>
      <c r="Z28" s="148">
        <f t="shared" si="56"/>
        <v>258</v>
      </c>
      <c r="AA28" s="148">
        <f t="shared" si="57"/>
        <v>21.5</v>
      </c>
      <c r="AB28" s="150">
        <f>2340000*1</f>
        <v>2340000</v>
      </c>
      <c r="AC28" s="150"/>
      <c r="AD28" s="150">
        <f t="shared" si="59"/>
        <v>112320000</v>
      </c>
      <c r="AE28" s="151">
        <f t="shared" si="60"/>
        <v>75465000</v>
      </c>
      <c r="AF28" s="151">
        <f t="shared" si="61"/>
        <v>7020000</v>
      </c>
      <c r="AG28" s="151">
        <f t="shared" si="62"/>
        <v>194805000</v>
      </c>
      <c r="AH28" s="146"/>
    </row>
    <row r="29" spans="1:34" s="153" customFormat="1" ht="33" customHeight="1" x14ac:dyDescent="0.3">
      <c r="A29" s="145">
        <v>4</v>
      </c>
      <c r="B29" s="161" t="s">
        <v>185</v>
      </c>
      <c r="C29" s="161" t="s">
        <v>132</v>
      </c>
      <c r="D29" s="163" t="s">
        <v>186</v>
      </c>
      <c r="E29" s="161" t="s">
        <v>173</v>
      </c>
      <c r="F29" s="163" t="s">
        <v>155</v>
      </c>
      <c r="G29" s="146"/>
      <c r="H29" s="146"/>
      <c r="I29" s="147">
        <f t="shared" si="45"/>
        <v>50</v>
      </c>
      <c r="J29" s="147">
        <f t="shared" si="46"/>
        <v>11</v>
      </c>
      <c r="K29" s="146">
        <v>62</v>
      </c>
      <c r="L29" s="145">
        <v>0</v>
      </c>
      <c r="M29" s="145">
        <f t="shared" si="47"/>
        <v>11</v>
      </c>
      <c r="N29" s="145">
        <f t="shared" si="48"/>
        <v>1</v>
      </c>
      <c r="O29" s="145">
        <f t="shared" si="49"/>
        <v>133</v>
      </c>
      <c r="P29" s="145">
        <v>16</v>
      </c>
      <c r="Q29" s="145">
        <v>2</v>
      </c>
      <c r="R29" s="145">
        <f t="shared" si="50"/>
        <v>194</v>
      </c>
      <c r="S29" s="148">
        <f t="shared" si="51"/>
        <v>16.5</v>
      </c>
      <c r="T29" s="145">
        <v>0</v>
      </c>
      <c r="U29" s="145">
        <v>0</v>
      </c>
      <c r="V29" s="145">
        <f t="shared" si="52"/>
        <v>0</v>
      </c>
      <c r="W29" s="145">
        <f t="shared" si="53"/>
        <v>0</v>
      </c>
      <c r="X29" s="145">
        <f t="shared" si="54"/>
        <v>16</v>
      </c>
      <c r="Y29" s="149">
        <f t="shared" si="55"/>
        <v>2</v>
      </c>
      <c r="Z29" s="148">
        <f t="shared" si="56"/>
        <v>194</v>
      </c>
      <c r="AA29" s="148">
        <f t="shared" si="57"/>
        <v>16.5</v>
      </c>
      <c r="AB29" s="150">
        <f t="shared" si="58"/>
        <v>2574000</v>
      </c>
      <c r="AC29" s="150"/>
      <c r="AD29" s="150">
        <f t="shared" si="59"/>
        <v>123552000</v>
      </c>
      <c r="AE29" s="151">
        <f t="shared" si="60"/>
        <v>63706500</v>
      </c>
      <c r="AF29" s="151">
        <f t="shared" si="61"/>
        <v>7722000</v>
      </c>
      <c r="AG29" s="151">
        <f t="shared" si="62"/>
        <v>194980500</v>
      </c>
      <c r="AH29" s="146"/>
    </row>
    <row r="30" spans="1:34" s="153" customFormat="1" ht="33" customHeight="1" x14ac:dyDescent="0.3">
      <c r="A30" s="145">
        <v>5</v>
      </c>
      <c r="B30" s="161" t="s">
        <v>187</v>
      </c>
      <c r="C30" s="161" t="s">
        <v>132</v>
      </c>
      <c r="D30" s="163" t="s">
        <v>188</v>
      </c>
      <c r="E30" s="161" t="s">
        <v>173</v>
      </c>
      <c r="F30" s="163" t="s">
        <v>155</v>
      </c>
      <c r="G30" s="146"/>
      <c r="H30" s="146"/>
      <c r="I30" s="147">
        <f t="shared" si="45"/>
        <v>54</v>
      </c>
      <c r="J30" s="147">
        <f t="shared" si="46"/>
        <v>10</v>
      </c>
      <c r="K30" s="146">
        <v>62</v>
      </c>
      <c r="L30" s="145">
        <v>0</v>
      </c>
      <c r="M30" s="145">
        <f t="shared" si="47"/>
        <v>7</v>
      </c>
      <c r="N30" s="145">
        <f t="shared" si="48"/>
        <v>2</v>
      </c>
      <c r="O30" s="145">
        <f t="shared" si="49"/>
        <v>86</v>
      </c>
      <c r="P30" s="145">
        <v>21</v>
      </c>
      <c r="Q30" s="145">
        <v>6</v>
      </c>
      <c r="R30" s="145">
        <f t="shared" si="50"/>
        <v>258</v>
      </c>
      <c r="S30" s="148">
        <f t="shared" si="51"/>
        <v>21.5</v>
      </c>
      <c r="T30" s="145">
        <v>0</v>
      </c>
      <c r="U30" s="145">
        <v>0</v>
      </c>
      <c r="V30" s="145">
        <f t="shared" si="52"/>
        <v>0</v>
      </c>
      <c r="W30" s="145">
        <f t="shared" si="53"/>
        <v>0</v>
      </c>
      <c r="X30" s="145">
        <f t="shared" si="54"/>
        <v>21</v>
      </c>
      <c r="Y30" s="149">
        <f t="shared" si="55"/>
        <v>6</v>
      </c>
      <c r="Z30" s="148">
        <f t="shared" si="56"/>
        <v>258</v>
      </c>
      <c r="AA30" s="148">
        <f t="shared" si="57"/>
        <v>21.5</v>
      </c>
      <c r="AB30" s="150">
        <f>2340000*1</f>
        <v>2340000</v>
      </c>
      <c r="AC30" s="150"/>
      <c r="AD30" s="150">
        <f t="shared" si="59"/>
        <v>112320000</v>
      </c>
      <c r="AE30" s="151">
        <f t="shared" si="60"/>
        <v>75465000</v>
      </c>
      <c r="AF30" s="151">
        <f t="shared" si="61"/>
        <v>7020000</v>
      </c>
      <c r="AG30" s="151">
        <f t="shared" si="62"/>
        <v>194805000</v>
      </c>
      <c r="AH30" s="146"/>
    </row>
    <row r="31" spans="1:34" s="153" customFormat="1" ht="33" customHeight="1" x14ac:dyDescent="0.3">
      <c r="A31" s="145">
        <v>6</v>
      </c>
      <c r="B31" s="161" t="s">
        <v>189</v>
      </c>
      <c r="C31" s="161" t="s">
        <v>132</v>
      </c>
      <c r="D31" s="163" t="s">
        <v>190</v>
      </c>
      <c r="E31" s="161" t="s">
        <v>173</v>
      </c>
      <c r="F31" s="163" t="s">
        <v>155</v>
      </c>
      <c r="G31" s="146"/>
      <c r="H31" s="146"/>
      <c r="I31" s="147">
        <f t="shared" ref="I31:I32" si="63">DATEDIF(D31,F31,"y")</f>
        <v>55</v>
      </c>
      <c r="J31" s="147">
        <f t="shared" ref="J31:J32" si="64">DATEDIF(D31,F31,"m")-I31*12</f>
        <v>10</v>
      </c>
      <c r="K31" s="146">
        <v>62</v>
      </c>
      <c r="L31" s="145">
        <v>0</v>
      </c>
      <c r="M31" s="145">
        <f t="shared" ref="M31:M32" si="65">INT((K31*12+L31-I31*12-J31)/12)</f>
        <v>6</v>
      </c>
      <c r="N31" s="145">
        <f t="shared" ref="N31:N32" si="66">MOD((K31*12+L31-I31*12-J31),12)</f>
        <v>2</v>
      </c>
      <c r="O31" s="145">
        <f t="shared" ref="O31:O32" si="67">+M31*12+N31</f>
        <v>74</v>
      </c>
      <c r="P31" s="145">
        <v>21</v>
      </c>
      <c r="Q31" s="145">
        <v>6</v>
      </c>
      <c r="R31" s="145">
        <f t="shared" ref="R31:R32" si="68">+P31*12+Q31</f>
        <v>258</v>
      </c>
      <c r="S31" s="148">
        <f t="shared" ref="S31:S32" si="69">P31+IF(Q31&lt;=6,IF(Q31=0,0,0.5),1)</f>
        <v>21.5</v>
      </c>
      <c r="T31" s="145">
        <v>0</v>
      </c>
      <c r="U31" s="145">
        <v>0</v>
      </c>
      <c r="V31" s="145">
        <f t="shared" ref="V31:V32" si="70">+T31*12+U31</f>
        <v>0</v>
      </c>
      <c r="W31" s="145">
        <f t="shared" ref="W31:W32" si="71">+T31+IF(U31&lt;=6,IF(U31=0,0,0.5),1)</f>
        <v>0</v>
      </c>
      <c r="X31" s="145">
        <f t="shared" ref="X31:X32" si="72">+INT(Z31/12)</f>
        <v>21</v>
      </c>
      <c r="Y31" s="149">
        <f t="shared" si="55"/>
        <v>6</v>
      </c>
      <c r="Z31" s="148">
        <f t="shared" ref="Z31:Z32" si="73">+R31+V31</f>
        <v>258</v>
      </c>
      <c r="AA31" s="148">
        <f t="shared" ref="AA31:AA32" si="74">X31+IF(Y31&lt;=6,IF(Y31=0,0,0.5),1)</f>
        <v>21.5</v>
      </c>
      <c r="AB31" s="150">
        <f t="shared" si="58"/>
        <v>2574000</v>
      </c>
      <c r="AC31" s="150"/>
      <c r="AD31" s="150">
        <f t="shared" ref="AD31:AD33" si="75">AB31*(0.8*60)</f>
        <v>123552000</v>
      </c>
      <c r="AE31" s="151">
        <f t="shared" ref="AE31:AE32" si="76">AB31*AA31*1.5</f>
        <v>83011500</v>
      </c>
      <c r="AF31" s="151">
        <f t="shared" ref="AF31:AF32" si="77">+AB31*3</f>
        <v>7722000</v>
      </c>
      <c r="AG31" s="151">
        <f t="shared" ref="AG31:AG32" si="78">+AD31+AE31+AF31</f>
        <v>214285500</v>
      </c>
      <c r="AH31" s="146"/>
    </row>
    <row r="32" spans="1:34" s="153" customFormat="1" ht="33" customHeight="1" x14ac:dyDescent="0.3">
      <c r="A32" s="145">
        <v>7</v>
      </c>
      <c r="B32" s="161" t="s">
        <v>191</v>
      </c>
      <c r="C32" s="161" t="s">
        <v>132</v>
      </c>
      <c r="D32" s="163" t="s">
        <v>192</v>
      </c>
      <c r="E32" s="161" t="s">
        <v>173</v>
      </c>
      <c r="F32" s="163" t="s">
        <v>155</v>
      </c>
      <c r="G32" s="146"/>
      <c r="H32" s="146"/>
      <c r="I32" s="147">
        <f t="shared" si="63"/>
        <v>53</v>
      </c>
      <c r="J32" s="147">
        <f t="shared" si="64"/>
        <v>3</v>
      </c>
      <c r="K32" s="146">
        <v>62</v>
      </c>
      <c r="L32" s="145">
        <v>0</v>
      </c>
      <c r="M32" s="145">
        <f t="shared" si="65"/>
        <v>8</v>
      </c>
      <c r="N32" s="145">
        <f t="shared" si="66"/>
        <v>9</v>
      </c>
      <c r="O32" s="145">
        <f t="shared" si="67"/>
        <v>105</v>
      </c>
      <c r="P32" s="145">
        <v>12</v>
      </c>
      <c r="Q32" s="145">
        <v>2</v>
      </c>
      <c r="R32" s="145">
        <f t="shared" si="68"/>
        <v>146</v>
      </c>
      <c r="S32" s="148">
        <f t="shared" si="69"/>
        <v>12.5</v>
      </c>
      <c r="T32" s="145">
        <v>0</v>
      </c>
      <c r="U32" s="145">
        <v>0</v>
      </c>
      <c r="V32" s="145">
        <f t="shared" si="70"/>
        <v>0</v>
      </c>
      <c r="W32" s="145">
        <f t="shared" si="71"/>
        <v>0</v>
      </c>
      <c r="X32" s="145">
        <f t="shared" si="72"/>
        <v>12</v>
      </c>
      <c r="Y32" s="149">
        <f t="shared" si="55"/>
        <v>2</v>
      </c>
      <c r="Z32" s="148">
        <f t="shared" si="73"/>
        <v>146</v>
      </c>
      <c r="AA32" s="148">
        <f t="shared" si="74"/>
        <v>12.5</v>
      </c>
      <c r="AB32" s="150">
        <f t="shared" si="58"/>
        <v>2574000</v>
      </c>
      <c r="AC32" s="150"/>
      <c r="AD32" s="150">
        <f t="shared" si="75"/>
        <v>123552000</v>
      </c>
      <c r="AE32" s="151">
        <f t="shared" si="76"/>
        <v>48262500</v>
      </c>
      <c r="AF32" s="151">
        <f t="shared" si="77"/>
        <v>7722000</v>
      </c>
      <c r="AG32" s="151">
        <f t="shared" si="78"/>
        <v>179536500</v>
      </c>
      <c r="AH32" s="146"/>
    </row>
    <row r="33" spans="1:34" s="153" customFormat="1" ht="33" customHeight="1" x14ac:dyDescent="0.3">
      <c r="A33" s="145">
        <v>8</v>
      </c>
      <c r="B33" s="161" t="s">
        <v>178</v>
      </c>
      <c r="C33" s="161" t="s">
        <v>132</v>
      </c>
      <c r="D33" s="163" t="s">
        <v>175</v>
      </c>
      <c r="E33" s="161" t="s">
        <v>164</v>
      </c>
      <c r="F33" s="163" t="s">
        <v>155</v>
      </c>
      <c r="G33" s="146"/>
      <c r="H33" s="146"/>
      <c r="I33" s="147">
        <f>DATEDIF(D33,F33,"y")</f>
        <v>32</v>
      </c>
      <c r="J33" s="147">
        <f>DATEDIF(D33,F33,"m")-I33*12</f>
        <v>4</v>
      </c>
      <c r="K33" s="146">
        <v>62</v>
      </c>
      <c r="L33" s="145">
        <v>0</v>
      </c>
      <c r="M33" s="145">
        <f>INT((K33*12+L33-I33*12-J33)/12)</f>
        <v>29</v>
      </c>
      <c r="N33" s="145">
        <f>MOD((K33*12+L33-I33*12-J33),12)</f>
        <v>8</v>
      </c>
      <c r="O33" s="145">
        <f>+M33*12+N33</f>
        <v>356</v>
      </c>
      <c r="P33" s="145">
        <v>5</v>
      </c>
      <c r="Q33" s="145">
        <v>10</v>
      </c>
      <c r="R33" s="145">
        <f>+P33*12+Q33</f>
        <v>70</v>
      </c>
      <c r="S33" s="148">
        <f>P33+IF(Q33&lt;=6,IF(Q33=0,0,0.5),1)</f>
        <v>6</v>
      </c>
      <c r="T33" s="145">
        <v>0</v>
      </c>
      <c r="U33" s="145">
        <v>0</v>
      </c>
      <c r="V33" s="145">
        <f>+T33*12+U33</f>
        <v>0</v>
      </c>
      <c r="W33" s="145">
        <f>+T33+IF(U33&lt;=6,IF(U33=0,0,0.5),1)</f>
        <v>0</v>
      </c>
      <c r="X33" s="145">
        <f>+INT(Z33/12)</f>
        <v>5</v>
      </c>
      <c r="Y33" s="149">
        <f>MOD(Z33,12)</f>
        <v>10</v>
      </c>
      <c r="Z33" s="148">
        <f>+R33+V33</f>
        <v>70</v>
      </c>
      <c r="AA33" s="148">
        <f>X33+IF(Y33&lt;=6,IF(Y33=0,0,0.5),1)</f>
        <v>6</v>
      </c>
      <c r="AB33" s="150">
        <f t="shared" si="39"/>
        <v>2574000</v>
      </c>
      <c r="AC33" s="150"/>
      <c r="AD33" s="150">
        <f t="shared" si="75"/>
        <v>123552000</v>
      </c>
      <c r="AE33" s="151">
        <f>1.5*AB33*AA33</f>
        <v>23166000</v>
      </c>
      <c r="AF33" s="152">
        <f>3*AB33</f>
        <v>7722000</v>
      </c>
      <c r="AG33" s="151">
        <f>+AD33+AE33+AF33</f>
        <v>154440000</v>
      </c>
      <c r="AH33" s="146"/>
    </row>
    <row r="34" spans="1:34" s="128" customFormat="1" ht="33" customHeight="1" x14ac:dyDescent="0.3">
      <c r="A34" s="71" t="s">
        <v>48</v>
      </c>
      <c r="B34" s="164" t="s">
        <v>130</v>
      </c>
      <c r="C34" s="164"/>
      <c r="D34" s="164"/>
      <c r="E34" s="164"/>
      <c r="F34" s="76"/>
      <c r="G34" s="76"/>
      <c r="H34" s="76"/>
      <c r="I34" s="76"/>
      <c r="J34" s="76"/>
      <c r="K34" s="7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5"/>
      <c r="AC34" s="125"/>
      <c r="AD34" s="125"/>
      <c r="AE34" s="125"/>
      <c r="AF34" s="125"/>
      <c r="AG34" s="143"/>
      <c r="AH34" s="127"/>
    </row>
    <row r="35" spans="1:34" ht="15.6" x14ac:dyDescent="0.3">
      <c r="A35" s="139"/>
      <c r="B35" s="139"/>
      <c r="C35" s="137"/>
      <c r="D35" s="140"/>
      <c r="E35" s="140"/>
      <c r="F35" s="140"/>
      <c r="G35" s="140"/>
      <c r="H35" s="140"/>
      <c r="I35" s="140"/>
      <c r="J35" s="140"/>
      <c r="K35" s="140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2"/>
      <c r="AC35" s="142"/>
      <c r="AD35" s="142"/>
      <c r="AE35" s="137"/>
      <c r="AF35" s="137"/>
      <c r="AG35" s="137"/>
      <c r="AH35" s="137"/>
    </row>
    <row r="37" spans="1:34" ht="13.95" customHeight="1" x14ac:dyDescent="0.3">
      <c r="B37" s="182"/>
      <c r="C37" s="182"/>
      <c r="D37" s="182"/>
      <c r="E37" s="182"/>
      <c r="F37" s="182"/>
      <c r="G37" s="182"/>
      <c r="H37" s="182"/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2"/>
      <c r="AB37" s="182"/>
      <c r="AC37" s="132"/>
    </row>
    <row r="38" spans="1:34" x14ac:dyDescent="0.3">
      <c r="AD38" s="183"/>
      <c r="AE38" s="183"/>
      <c r="AF38" s="183"/>
      <c r="AG38" s="183"/>
    </row>
  </sheetData>
  <mergeCells count="31">
    <mergeCell ref="AH8:AH10"/>
    <mergeCell ref="A6:X6"/>
    <mergeCell ref="B37:AB37"/>
    <mergeCell ref="AD38:AG38"/>
    <mergeCell ref="G9:G10"/>
    <mergeCell ref="P9:S9"/>
    <mergeCell ref="T9:W9"/>
    <mergeCell ref="B8:B10"/>
    <mergeCell ref="C8:C10"/>
    <mergeCell ref="D8:D10"/>
    <mergeCell ref="E8:E10"/>
    <mergeCell ref="F8:F10"/>
    <mergeCell ref="I8:J9"/>
    <mergeCell ref="K8:L9"/>
    <mergeCell ref="P8:AA8"/>
    <mergeCell ref="M8:O9"/>
    <mergeCell ref="AD8:AF9"/>
    <mergeCell ref="A8:A10"/>
    <mergeCell ref="A7:AB7"/>
    <mergeCell ref="X9:Y9"/>
    <mergeCell ref="A1:W1"/>
    <mergeCell ref="AF1:AG1"/>
    <mergeCell ref="A3:AG3"/>
    <mergeCell ref="A4:AG4"/>
    <mergeCell ref="AF5:AG5"/>
    <mergeCell ref="A5:AD5"/>
    <mergeCell ref="AG8:AG10"/>
    <mergeCell ref="AA9:AA10"/>
    <mergeCell ref="Z9:Z10"/>
    <mergeCell ref="AB8:AC9"/>
    <mergeCell ref="H8:H10"/>
  </mergeCells>
  <phoneticPr fontId="21" type="noConversion"/>
  <pageMargins left="0.27" right="0.118110236220472" top="0.39370078740157499" bottom="0.37" header="0.31496062992126" footer="0.31496062992126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/>
  <dimension ref="A1:T79"/>
  <sheetViews>
    <sheetView zoomScale="70" zoomScaleNormal="70" workbookViewId="0">
      <pane ySplit="8" topLeftCell="A9" activePane="bottomLeft" state="frozen"/>
      <selection pane="bottomLeft" activeCell="N15" sqref="N15"/>
    </sheetView>
  </sheetViews>
  <sheetFormatPr defaultColWidth="8.88671875" defaultRowHeight="13.8" x14ac:dyDescent="0.3"/>
  <cols>
    <col min="1" max="1" width="9.109375" style="3" customWidth="1"/>
    <col min="2" max="2" width="28.44140625" style="2" customWidth="1"/>
    <col min="3" max="3" width="14.6640625" style="6" customWidth="1"/>
    <col min="4" max="4" width="14.88671875" style="6" customWidth="1"/>
    <col min="5" max="5" width="32.44140625" style="6" customWidth="1"/>
    <col min="6" max="6" width="10.109375" style="7" customWidth="1"/>
    <col min="7" max="7" width="10.88671875" style="7" customWidth="1"/>
    <col min="8" max="8" width="10.33203125" style="7" customWidth="1"/>
    <col min="9" max="9" width="10.44140625" style="7" customWidth="1"/>
    <col min="10" max="10" width="9.6640625" style="7" customWidth="1"/>
    <col min="11" max="11" width="9.44140625" style="7" customWidth="1"/>
    <col min="12" max="12" width="9.88671875" style="7" customWidth="1"/>
    <col min="13" max="13" width="10.44140625" style="4" customWidth="1"/>
    <col min="14" max="15" width="8" style="4" customWidth="1"/>
    <col min="16" max="16" width="12.88671875" style="6" customWidth="1"/>
    <col min="17" max="17" width="17.33203125" style="6" customWidth="1"/>
    <col min="18" max="18" width="16" style="2" customWidth="1"/>
    <col min="19" max="19" width="17.109375" style="2" customWidth="1"/>
    <col min="20" max="20" width="19" style="2" customWidth="1"/>
    <col min="21" max="16384" width="8.88671875" style="2"/>
  </cols>
  <sheetData>
    <row r="1" spans="1:20" s="6" customFormat="1" ht="17.399999999999999" x14ac:dyDescent="0.3">
      <c r="A1" s="194" t="s">
        <v>98</v>
      </c>
      <c r="B1" s="194"/>
      <c r="C1" s="194"/>
      <c r="D1" s="194"/>
      <c r="E1" s="194"/>
      <c r="F1" s="7"/>
      <c r="G1" s="7"/>
      <c r="H1" s="7"/>
      <c r="I1" s="7"/>
      <c r="J1" s="7"/>
      <c r="K1" s="7"/>
      <c r="L1" s="7"/>
      <c r="M1" s="15"/>
      <c r="N1" s="15"/>
      <c r="O1" s="15"/>
      <c r="P1" s="15"/>
      <c r="Q1" s="15"/>
    </row>
    <row r="2" spans="1:20" s="6" customFormat="1" ht="17.399999999999999" x14ac:dyDescent="0.3">
      <c r="A2" s="194" t="s">
        <v>101</v>
      </c>
      <c r="B2" s="194"/>
      <c r="C2" s="194"/>
      <c r="D2" s="194"/>
      <c r="E2" s="194"/>
      <c r="F2" s="7"/>
      <c r="G2" s="7"/>
      <c r="H2" s="7"/>
      <c r="I2" s="7"/>
      <c r="J2" s="7"/>
      <c r="K2" s="7"/>
      <c r="L2" s="7"/>
      <c r="M2" s="15"/>
      <c r="N2" s="15"/>
      <c r="O2" s="15"/>
      <c r="P2" s="15"/>
      <c r="Q2" s="15"/>
    </row>
    <row r="3" spans="1:20" s="6" customFormat="1" ht="24.6" customHeight="1" x14ac:dyDescent="0.3">
      <c r="A3" s="172" t="s">
        <v>110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</row>
    <row r="4" spans="1:20" s="6" customFormat="1" ht="24.6" customHeight="1" x14ac:dyDescent="0.3">
      <c r="A4" s="27"/>
      <c r="B4" s="27"/>
      <c r="C4" s="195" t="s">
        <v>100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</row>
    <row r="5" spans="1:20" s="6" customFormat="1" ht="18.600000000000001" thickBot="1" x14ac:dyDescent="0.35">
      <c r="A5" s="27"/>
      <c r="B5" s="5"/>
      <c r="C5" s="5"/>
      <c r="D5" s="5"/>
      <c r="E5" s="5"/>
      <c r="F5" s="27"/>
      <c r="G5" s="27"/>
      <c r="H5" s="27"/>
      <c r="I5" s="27"/>
      <c r="J5" s="27"/>
      <c r="K5" s="27"/>
      <c r="L5" s="27"/>
      <c r="M5" s="16"/>
      <c r="N5" s="16"/>
      <c r="O5" s="16"/>
      <c r="P5" s="5"/>
      <c r="Q5" s="5"/>
      <c r="R5" s="5"/>
      <c r="S5" s="5"/>
      <c r="T5" s="27"/>
    </row>
    <row r="6" spans="1:20" s="6" customFormat="1" ht="57" customHeight="1" thickTop="1" x14ac:dyDescent="0.3">
      <c r="A6" s="196" t="s">
        <v>0</v>
      </c>
      <c r="B6" s="190" t="s">
        <v>1</v>
      </c>
      <c r="C6" s="190" t="s">
        <v>24</v>
      </c>
      <c r="D6" s="190" t="s">
        <v>18</v>
      </c>
      <c r="E6" s="190" t="s">
        <v>19</v>
      </c>
      <c r="F6" s="190" t="s">
        <v>103</v>
      </c>
      <c r="G6" s="190"/>
      <c r="H6" s="190"/>
      <c r="I6" s="190"/>
      <c r="J6" s="190"/>
      <c r="K6" s="190"/>
      <c r="L6" s="190"/>
      <c r="M6" s="185" t="s">
        <v>104</v>
      </c>
      <c r="N6" s="185" t="s">
        <v>105</v>
      </c>
      <c r="O6" s="185"/>
      <c r="P6" s="190" t="s">
        <v>106</v>
      </c>
      <c r="Q6" s="185" t="s">
        <v>99</v>
      </c>
      <c r="R6" s="185"/>
      <c r="S6" s="185"/>
      <c r="T6" s="186"/>
    </row>
    <row r="7" spans="1:20" s="6" customFormat="1" ht="65.25" customHeight="1" x14ac:dyDescent="0.3">
      <c r="A7" s="197"/>
      <c r="B7" s="188"/>
      <c r="C7" s="188"/>
      <c r="D7" s="188"/>
      <c r="E7" s="188"/>
      <c r="F7" s="188" t="s">
        <v>7</v>
      </c>
      <c r="G7" s="188" t="s">
        <v>8</v>
      </c>
      <c r="H7" s="188" t="s">
        <v>9</v>
      </c>
      <c r="I7" s="188" t="s">
        <v>10</v>
      </c>
      <c r="J7" s="188" t="s">
        <v>13</v>
      </c>
      <c r="K7" s="188" t="s">
        <v>11</v>
      </c>
      <c r="L7" s="188" t="s">
        <v>12</v>
      </c>
      <c r="M7" s="191"/>
      <c r="N7" s="188" t="s">
        <v>5</v>
      </c>
      <c r="O7" s="188" t="s">
        <v>6</v>
      </c>
      <c r="P7" s="188"/>
      <c r="Q7" s="188" t="s">
        <v>97</v>
      </c>
      <c r="R7" s="188" t="s">
        <v>17</v>
      </c>
      <c r="S7" s="188" t="s">
        <v>20</v>
      </c>
      <c r="T7" s="192" t="s">
        <v>2</v>
      </c>
    </row>
    <row r="8" spans="1:20" s="6" customFormat="1" ht="55.5" customHeight="1" x14ac:dyDescent="0.3">
      <c r="A8" s="197"/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91"/>
      <c r="N8" s="188"/>
      <c r="O8" s="188"/>
      <c r="P8" s="188"/>
      <c r="Q8" s="188"/>
      <c r="R8" s="188"/>
      <c r="S8" s="188"/>
      <c r="T8" s="192"/>
    </row>
    <row r="9" spans="1:20" s="6" customFormat="1" ht="17.399999999999999" x14ac:dyDescent="0.3">
      <c r="A9" s="32" t="s">
        <v>102</v>
      </c>
      <c r="B9" s="33">
        <v>1</v>
      </c>
      <c r="C9" s="33">
        <v>2</v>
      </c>
      <c r="D9" s="33">
        <v>3</v>
      </c>
      <c r="E9" s="33">
        <v>4</v>
      </c>
      <c r="F9" s="33">
        <v>10</v>
      </c>
      <c r="G9" s="33">
        <v>11</v>
      </c>
      <c r="H9" s="33">
        <v>12</v>
      </c>
      <c r="I9" s="33">
        <v>13</v>
      </c>
      <c r="J9" s="33">
        <v>14</v>
      </c>
      <c r="K9" s="33">
        <v>15</v>
      </c>
      <c r="L9" s="33">
        <v>16</v>
      </c>
      <c r="M9" s="34">
        <v>17</v>
      </c>
      <c r="N9" s="34"/>
      <c r="O9" s="34"/>
      <c r="P9" s="33">
        <v>5</v>
      </c>
      <c r="Q9" s="33"/>
      <c r="R9" s="33">
        <v>19</v>
      </c>
      <c r="S9" s="33">
        <v>23</v>
      </c>
      <c r="T9" s="35">
        <v>27</v>
      </c>
    </row>
    <row r="10" spans="1:20" s="6" customFormat="1" ht="17.399999999999999" x14ac:dyDescent="0.3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4"/>
      <c r="N10" s="34"/>
      <c r="O10" s="34"/>
      <c r="P10" s="33"/>
      <c r="Q10" s="33"/>
      <c r="R10" s="33"/>
      <c r="S10" s="33"/>
      <c r="T10" s="35"/>
    </row>
    <row r="11" spans="1:20" s="5" customFormat="1" ht="18" x14ac:dyDescent="0.3">
      <c r="A11" s="32"/>
      <c r="B11" s="33" t="s">
        <v>97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4"/>
      <c r="N11" s="34"/>
      <c r="O11" s="34"/>
      <c r="P11" s="33"/>
      <c r="Q11" s="34">
        <v>15337457.54775</v>
      </c>
      <c r="R11" s="34">
        <v>9270009.6840000004</v>
      </c>
      <c r="S11" s="34">
        <v>4064384.0249999999</v>
      </c>
      <c r="T11" s="36">
        <v>2003063.8387499999</v>
      </c>
    </row>
    <row r="12" spans="1:20" s="6" customFormat="1" ht="17.399999999999999" x14ac:dyDescent="0.3">
      <c r="A12" s="32" t="s">
        <v>21</v>
      </c>
      <c r="B12" s="33" t="s">
        <v>22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4"/>
      <c r="N12" s="34"/>
      <c r="O12" s="34"/>
      <c r="P12" s="33"/>
      <c r="Q12" s="34">
        <v>2967354</v>
      </c>
      <c r="R12" s="34">
        <v>1853104.5</v>
      </c>
      <c r="S12" s="34">
        <v>760909.5</v>
      </c>
      <c r="T12" s="36">
        <v>353340</v>
      </c>
    </row>
    <row r="13" spans="1:20" s="6" customFormat="1" ht="39" customHeight="1" x14ac:dyDescent="0.3">
      <c r="A13" s="37">
        <v>1</v>
      </c>
      <c r="B13" s="38" t="s">
        <v>23</v>
      </c>
      <c r="C13" s="39" t="s">
        <v>25</v>
      </c>
      <c r="D13" s="40" t="s">
        <v>26</v>
      </c>
      <c r="E13" s="40" t="s">
        <v>27</v>
      </c>
      <c r="F13" s="40" t="s">
        <v>28</v>
      </c>
      <c r="G13" s="40" t="s">
        <v>29</v>
      </c>
      <c r="H13" s="41"/>
      <c r="I13" s="41"/>
      <c r="J13" s="41"/>
      <c r="K13" s="41">
        <v>0.25</v>
      </c>
      <c r="L13" s="40"/>
      <c r="M13" s="42">
        <v>13367.25</v>
      </c>
      <c r="N13" s="43">
        <v>30</v>
      </c>
      <c r="O13" s="44">
        <v>9</v>
      </c>
      <c r="P13" s="39" t="s">
        <v>69</v>
      </c>
      <c r="Q13" s="45">
        <v>1049329.125</v>
      </c>
      <c r="R13" s="42">
        <v>641628</v>
      </c>
      <c r="S13" s="42">
        <v>267345</v>
      </c>
      <c r="T13" s="46">
        <v>140356.125</v>
      </c>
    </row>
    <row r="14" spans="1:20" s="6" customFormat="1" ht="31.5" customHeight="1" x14ac:dyDescent="0.3">
      <c r="A14" s="37">
        <v>2</v>
      </c>
      <c r="B14" s="38" t="s">
        <v>30</v>
      </c>
      <c r="C14" s="39" t="s">
        <v>31</v>
      </c>
      <c r="D14" s="40" t="s">
        <v>32</v>
      </c>
      <c r="E14" s="40" t="s">
        <v>33</v>
      </c>
      <c r="F14" s="40" t="s">
        <v>34</v>
      </c>
      <c r="G14" s="40" t="s">
        <v>16</v>
      </c>
      <c r="H14" s="41"/>
      <c r="I14" s="41"/>
      <c r="J14" s="41"/>
      <c r="K14" s="41">
        <v>0.25</v>
      </c>
      <c r="L14" s="40"/>
      <c r="M14" s="42">
        <v>11144.25</v>
      </c>
      <c r="N14" s="43">
        <v>30</v>
      </c>
      <c r="O14" s="47">
        <v>10</v>
      </c>
      <c r="P14" s="39" t="s">
        <v>69</v>
      </c>
      <c r="Q14" s="45">
        <v>963977.625</v>
      </c>
      <c r="R14" s="42">
        <v>601789.5</v>
      </c>
      <c r="S14" s="42">
        <v>245173.5</v>
      </c>
      <c r="T14" s="46">
        <v>117014.625</v>
      </c>
    </row>
    <row r="15" spans="1:20" s="6" customFormat="1" ht="31.5" customHeight="1" x14ac:dyDescent="0.3">
      <c r="A15" s="37">
        <v>3</v>
      </c>
      <c r="B15" s="38" t="s">
        <v>36</v>
      </c>
      <c r="C15" s="39" t="s">
        <v>37</v>
      </c>
      <c r="D15" s="40" t="s">
        <v>26</v>
      </c>
      <c r="E15" s="40" t="s">
        <v>38</v>
      </c>
      <c r="F15" s="40" t="s">
        <v>34</v>
      </c>
      <c r="G15" s="40" t="s">
        <v>39</v>
      </c>
      <c r="H15" s="41"/>
      <c r="I15" s="41"/>
      <c r="J15" s="41"/>
      <c r="K15" s="41">
        <v>0.25</v>
      </c>
      <c r="L15" s="40"/>
      <c r="M15" s="42">
        <v>11290.5</v>
      </c>
      <c r="N15" s="43">
        <v>26</v>
      </c>
      <c r="O15" s="47">
        <v>10</v>
      </c>
      <c r="P15" s="39" t="s">
        <v>69</v>
      </c>
      <c r="Q15" s="45">
        <v>954047.25</v>
      </c>
      <c r="R15" s="42">
        <v>609687</v>
      </c>
      <c r="S15" s="42">
        <v>248391</v>
      </c>
      <c r="T15" s="46">
        <v>95969.25</v>
      </c>
    </row>
    <row r="16" spans="1:20" s="23" customFormat="1" ht="31.5" customHeight="1" x14ac:dyDescent="0.3">
      <c r="A16" s="32" t="s">
        <v>40</v>
      </c>
      <c r="B16" s="48" t="s">
        <v>41</v>
      </c>
      <c r="C16" s="49"/>
      <c r="D16" s="49"/>
      <c r="E16" s="49"/>
      <c r="F16" s="49"/>
      <c r="G16" s="49"/>
      <c r="H16" s="50"/>
      <c r="I16" s="50"/>
      <c r="J16" s="50"/>
      <c r="K16" s="50"/>
      <c r="L16" s="49"/>
      <c r="M16" s="51">
        <v>0</v>
      </c>
      <c r="N16" s="52"/>
      <c r="O16" s="53"/>
      <c r="P16" s="49"/>
      <c r="Q16" s="54">
        <v>741031.2</v>
      </c>
      <c r="R16" s="54">
        <v>399016.79999999993</v>
      </c>
      <c r="S16" s="54">
        <v>178132.49999999997</v>
      </c>
      <c r="T16" s="55">
        <v>163881.89999999997</v>
      </c>
    </row>
    <row r="17" spans="1:20" s="6" customFormat="1" ht="31.5" customHeight="1" x14ac:dyDescent="0.3">
      <c r="A17" s="37">
        <v>1</v>
      </c>
      <c r="B17" s="38" t="s">
        <v>42</v>
      </c>
      <c r="C17" s="39" t="s">
        <v>90</v>
      </c>
      <c r="D17" s="40" t="s">
        <v>32</v>
      </c>
      <c r="E17" s="40" t="s">
        <v>91</v>
      </c>
      <c r="F17" s="40" t="s">
        <v>96</v>
      </c>
      <c r="G17" s="40"/>
      <c r="H17" s="41"/>
      <c r="I17" s="41">
        <v>0.2</v>
      </c>
      <c r="J17" s="41"/>
      <c r="K17" s="41">
        <v>0.25</v>
      </c>
      <c r="L17" s="40"/>
      <c r="M17" s="42">
        <v>14250.599999999997</v>
      </c>
      <c r="N17" s="43">
        <v>32</v>
      </c>
      <c r="O17" s="47">
        <v>11</v>
      </c>
      <c r="P17" s="39" t="s">
        <v>69</v>
      </c>
      <c r="Q17" s="45">
        <v>741031.2</v>
      </c>
      <c r="R17" s="42">
        <v>399016.79999999993</v>
      </c>
      <c r="S17" s="43">
        <v>178132.49999999997</v>
      </c>
      <c r="T17" s="46">
        <v>163881.89999999997</v>
      </c>
    </row>
    <row r="18" spans="1:20" s="23" customFormat="1" ht="31.5" customHeight="1" x14ac:dyDescent="0.3">
      <c r="A18" s="32" t="s">
        <v>43</v>
      </c>
      <c r="B18" s="48" t="s">
        <v>44</v>
      </c>
      <c r="C18" s="49"/>
      <c r="D18" s="49"/>
      <c r="E18" s="49"/>
      <c r="F18" s="49"/>
      <c r="G18" s="49"/>
      <c r="H18" s="50"/>
      <c r="I18" s="50"/>
      <c r="J18" s="50"/>
      <c r="K18" s="50"/>
      <c r="L18" s="49"/>
      <c r="M18" s="51">
        <v>0</v>
      </c>
      <c r="N18" s="52"/>
      <c r="O18" s="53"/>
      <c r="P18" s="49"/>
      <c r="Q18" s="54">
        <v>3336437.8125</v>
      </c>
      <c r="R18" s="54">
        <v>1959779.25</v>
      </c>
      <c r="S18" s="54">
        <v>1022316.75</v>
      </c>
      <c r="T18" s="55">
        <v>354341.8125</v>
      </c>
    </row>
    <row r="19" spans="1:20" s="6" customFormat="1" ht="31.5" customHeight="1" x14ac:dyDescent="0.3">
      <c r="A19" s="37">
        <v>1</v>
      </c>
      <c r="B19" s="38" t="s">
        <v>45</v>
      </c>
      <c r="C19" s="39" t="s">
        <v>83</v>
      </c>
      <c r="D19" s="40" t="s">
        <v>26</v>
      </c>
      <c r="E19" s="40" t="s">
        <v>116</v>
      </c>
      <c r="F19" s="40" t="s">
        <v>95</v>
      </c>
      <c r="G19" s="40" t="s">
        <v>39</v>
      </c>
      <c r="H19" s="41"/>
      <c r="I19" s="41"/>
      <c r="J19" s="41"/>
      <c r="K19" s="41">
        <v>0.25</v>
      </c>
      <c r="L19" s="40"/>
      <c r="M19" s="42">
        <v>14186.250000000002</v>
      </c>
      <c r="N19" s="43">
        <v>34</v>
      </c>
      <c r="O19" s="47">
        <v>5</v>
      </c>
      <c r="P19" s="39" t="s">
        <v>69</v>
      </c>
      <c r="Q19" s="45">
        <v>1067515.3125000002</v>
      </c>
      <c r="R19" s="42">
        <v>610008.75000000012</v>
      </c>
      <c r="S19" s="43">
        <v>283725.00000000006</v>
      </c>
      <c r="T19" s="46">
        <v>173781.56250000003</v>
      </c>
    </row>
    <row r="20" spans="1:20" s="6" customFormat="1" ht="31.5" customHeight="1" x14ac:dyDescent="0.3">
      <c r="A20" s="37">
        <v>2</v>
      </c>
      <c r="B20" s="38" t="s">
        <v>46</v>
      </c>
      <c r="C20" s="39" t="s">
        <v>35</v>
      </c>
      <c r="D20" s="40" t="s">
        <v>26</v>
      </c>
      <c r="E20" s="40" t="s">
        <v>117</v>
      </c>
      <c r="F20" s="40" t="s">
        <v>28</v>
      </c>
      <c r="G20" s="40" t="s">
        <v>16</v>
      </c>
      <c r="H20" s="41"/>
      <c r="I20" s="41"/>
      <c r="J20" s="41"/>
      <c r="K20" s="41">
        <v>0.25</v>
      </c>
      <c r="L20" s="40"/>
      <c r="M20" s="42">
        <v>13074.75</v>
      </c>
      <c r="N20" s="43">
        <v>20</v>
      </c>
      <c r="O20" s="47">
        <v>7</v>
      </c>
      <c r="P20" s="39" t="s">
        <v>69</v>
      </c>
      <c r="Q20" s="45">
        <v>1130965.875</v>
      </c>
      <c r="R20" s="42">
        <v>732186</v>
      </c>
      <c r="S20" s="43">
        <v>326868.75</v>
      </c>
      <c r="T20" s="46">
        <v>71911.125</v>
      </c>
    </row>
    <row r="21" spans="1:20" s="6" customFormat="1" ht="31.5" customHeight="1" x14ac:dyDescent="0.3">
      <c r="A21" s="37">
        <v>3</v>
      </c>
      <c r="B21" s="38" t="s">
        <v>47</v>
      </c>
      <c r="C21" s="39" t="s">
        <v>84</v>
      </c>
      <c r="D21" s="40" t="s">
        <v>26</v>
      </c>
      <c r="E21" s="40" t="s">
        <v>85</v>
      </c>
      <c r="F21" s="40" t="s">
        <v>34</v>
      </c>
      <c r="G21" s="40" t="s">
        <v>29</v>
      </c>
      <c r="H21" s="41"/>
      <c r="I21" s="41"/>
      <c r="J21" s="41"/>
      <c r="K21" s="41">
        <v>0.25</v>
      </c>
      <c r="L21" s="40"/>
      <c r="M21" s="42">
        <v>11436.75</v>
      </c>
      <c r="N21" s="43">
        <v>28</v>
      </c>
      <c r="O21" s="47">
        <v>7</v>
      </c>
      <c r="P21" s="39" t="s">
        <v>69</v>
      </c>
      <c r="Q21" s="45">
        <v>1137956.625</v>
      </c>
      <c r="R21" s="42">
        <v>617584.5</v>
      </c>
      <c r="S21" s="43">
        <v>411723</v>
      </c>
      <c r="T21" s="46">
        <v>108649.125</v>
      </c>
    </row>
    <row r="22" spans="1:20" s="23" customFormat="1" ht="31.5" customHeight="1" x14ac:dyDescent="0.3">
      <c r="A22" s="32" t="s">
        <v>48</v>
      </c>
      <c r="B22" s="48" t="s">
        <v>49</v>
      </c>
      <c r="C22" s="49"/>
      <c r="D22" s="49"/>
      <c r="E22" s="49"/>
      <c r="F22" s="49"/>
      <c r="G22" s="49"/>
      <c r="H22" s="50"/>
      <c r="I22" s="50"/>
      <c r="J22" s="50"/>
      <c r="K22" s="50"/>
      <c r="L22" s="49"/>
      <c r="M22" s="51">
        <v>0</v>
      </c>
      <c r="N22" s="52"/>
      <c r="O22" s="53"/>
      <c r="P22" s="49"/>
      <c r="Q22" s="54">
        <v>1099617.1874999998</v>
      </c>
      <c r="R22" s="54">
        <v>633379.49999999988</v>
      </c>
      <c r="S22" s="54">
        <v>328418.99999999994</v>
      </c>
      <c r="T22" s="55">
        <v>137818.68749999997</v>
      </c>
    </row>
    <row r="23" spans="1:20" s="6" customFormat="1" ht="31.5" customHeight="1" x14ac:dyDescent="0.3">
      <c r="A23" s="37">
        <v>1</v>
      </c>
      <c r="B23" s="38" t="s">
        <v>14</v>
      </c>
      <c r="C23" s="39" t="s">
        <v>74</v>
      </c>
      <c r="D23" s="40" t="s">
        <v>32</v>
      </c>
      <c r="E23" s="40" t="s">
        <v>107</v>
      </c>
      <c r="F23" s="40" t="s">
        <v>15</v>
      </c>
      <c r="G23" s="40" t="s">
        <v>16</v>
      </c>
      <c r="H23" s="41"/>
      <c r="I23" s="41"/>
      <c r="J23" s="41"/>
      <c r="K23" s="41">
        <v>0.25</v>
      </c>
      <c r="L23" s="40"/>
      <c r="M23" s="42">
        <v>11729.249999999998</v>
      </c>
      <c r="N23" s="43">
        <v>33</v>
      </c>
      <c r="O23" s="47">
        <v>1</v>
      </c>
      <c r="P23" s="39" t="s">
        <v>69</v>
      </c>
      <c r="Q23" s="45">
        <v>1099617.1874999998</v>
      </c>
      <c r="R23" s="42">
        <v>633379.49999999988</v>
      </c>
      <c r="S23" s="56">
        <v>328418.99999999994</v>
      </c>
      <c r="T23" s="46">
        <v>137818.68749999997</v>
      </c>
    </row>
    <row r="24" spans="1:20" s="23" customFormat="1" ht="31.5" customHeight="1" x14ac:dyDescent="0.3">
      <c r="A24" s="32" t="s">
        <v>50</v>
      </c>
      <c r="B24" s="48" t="s">
        <v>51</v>
      </c>
      <c r="C24" s="49"/>
      <c r="D24" s="49"/>
      <c r="E24" s="49"/>
      <c r="F24" s="49"/>
      <c r="G24" s="49"/>
      <c r="H24" s="50"/>
      <c r="I24" s="50"/>
      <c r="J24" s="50"/>
      <c r="K24" s="50"/>
      <c r="L24" s="49"/>
      <c r="M24" s="51">
        <v>0</v>
      </c>
      <c r="N24" s="52"/>
      <c r="O24" s="53"/>
      <c r="P24" s="49"/>
      <c r="Q24" s="54">
        <v>1378896.1875</v>
      </c>
      <c r="R24" s="54">
        <v>793055.25</v>
      </c>
      <c r="S24" s="54">
        <v>351365.625</v>
      </c>
      <c r="T24" s="55">
        <v>234475.3125</v>
      </c>
    </row>
    <row r="25" spans="1:20" s="6" customFormat="1" ht="31.5" customHeight="1" x14ac:dyDescent="0.3">
      <c r="A25" s="37">
        <v>1</v>
      </c>
      <c r="B25" s="38" t="s">
        <v>52</v>
      </c>
      <c r="C25" s="39" t="s">
        <v>86</v>
      </c>
      <c r="D25" s="40" t="s">
        <v>26</v>
      </c>
      <c r="E25" s="40" t="s">
        <v>87</v>
      </c>
      <c r="F25" s="40" t="s">
        <v>70</v>
      </c>
      <c r="G25" s="40" t="s">
        <v>16</v>
      </c>
      <c r="H25" s="41"/>
      <c r="I25" s="41"/>
      <c r="J25" s="41"/>
      <c r="K25" s="41">
        <v>0.25</v>
      </c>
      <c r="L25" s="40"/>
      <c r="M25" s="42">
        <v>9213.75</v>
      </c>
      <c r="N25" s="43">
        <v>21</v>
      </c>
      <c r="O25" s="47">
        <v>0</v>
      </c>
      <c r="P25" s="39" t="s">
        <v>69</v>
      </c>
      <c r="Q25" s="45">
        <v>640355.625</v>
      </c>
      <c r="R25" s="42">
        <v>405405</v>
      </c>
      <c r="S25" s="43">
        <v>184275</v>
      </c>
      <c r="T25" s="46">
        <v>50675.625</v>
      </c>
    </row>
    <row r="26" spans="1:20" s="6" customFormat="1" ht="31.5" customHeight="1" x14ac:dyDescent="0.3">
      <c r="A26" s="37">
        <v>2</v>
      </c>
      <c r="B26" s="38" t="s">
        <v>53</v>
      </c>
      <c r="C26" s="39" t="s">
        <v>88</v>
      </c>
      <c r="D26" s="40" t="s">
        <v>26</v>
      </c>
      <c r="E26" s="40" t="s">
        <v>89</v>
      </c>
      <c r="F26" s="40" t="s">
        <v>28</v>
      </c>
      <c r="G26" s="40" t="s">
        <v>29</v>
      </c>
      <c r="H26" s="41"/>
      <c r="I26" s="41"/>
      <c r="J26" s="41"/>
      <c r="K26" s="41">
        <v>0.25</v>
      </c>
      <c r="L26" s="40"/>
      <c r="M26" s="42">
        <v>13367.25</v>
      </c>
      <c r="N26" s="43">
        <v>37</v>
      </c>
      <c r="O26" s="47">
        <v>1</v>
      </c>
      <c r="P26" s="39" t="s">
        <v>69</v>
      </c>
      <c r="Q26" s="45">
        <v>738540.5625</v>
      </c>
      <c r="R26" s="42">
        <v>387650.25</v>
      </c>
      <c r="S26" s="43">
        <v>167090.625</v>
      </c>
      <c r="T26" s="46">
        <v>183799.6875</v>
      </c>
    </row>
    <row r="27" spans="1:20" s="23" customFormat="1" ht="31.5" customHeight="1" x14ac:dyDescent="0.3">
      <c r="A27" s="32" t="s">
        <v>54</v>
      </c>
      <c r="B27" s="48" t="s">
        <v>55</v>
      </c>
      <c r="C27" s="49"/>
      <c r="D27" s="49"/>
      <c r="E27" s="49"/>
      <c r="F27" s="49"/>
      <c r="G27" s="49"/>
      <c r="H27" s="50"/>
      <c r="I27" s="50"/>
      <c r="J27" s="50"/>
      <c r="K27" s="50"/>
      <c r="L27" s="49"/>
      <c r="M27" s="51">
        <v>0</v>
      </c>
      <c r="N27" s="52"/>
      <c r="O27" s="53"/>
      <c r="P27" s="49"/>
      <c r="Q27" s="54">
        <v>3292476.6712500001</v>
      </c>
      <c r="R27" s="54">
        <v>1945102.77</v>
      </c>
      <c r="S27" s="54">
        <v>840756.15</v>
      </c>
      <c r="T27" s="55">
        <v>506617.75125000003</v>
      </c>
    </row>
    <row r="28" spans="1:20" s="6" customFormat="1" ht="31.5" customHeight="1" x14ac:dyDescent="0.3">
      <c r="A28" s="37">
        <v>1</v>
      </c>
      <c r="B28" s="38" t="s">
        <v>56</v>
      </c>
      <c r="C28" s="39" t="s">
        <v>75</v>
      </c>
      <c r="D28" s="40" t="s">
        <v>26</v>
      </c>
      <c r="E28" s="40" t="s">
        <v>76</v>
      </c>
      <c r="F28" s="40" t="s">
        <v>92</v>
      </c>
      <c r="G28" s="40" t="s">
        <v>39</v>
      </c>
      <c r="H28" s="41"/>
      <c r="I28" s="41"/>
      <c r="J28" s="41"/>
      <c r="K28" s="41">
        <v>0.25</v>
      </c>
      <c r="L28" s="40"/>
      <c r="M28" s="42">
        <v>15151.500000000002</v>
      </c>
      <c r="N28" s="43">
        <v>35</v>
      </c>
      <c r="O28" s="47">
        <v>9</v>
      </c>
      <c r="P28" s="39" t="s">
        <v>69</v>
      </c>
      <c r="Q28" s="45">
        <v>1083332.2500000002</v>
      </c>
      <c r="R28" s="42">
        <v>621211.50000000012</v>
      </c>
      <c r="S28" s="43">
        <v>265151.25000000006</v>
      </c>
      <c r="T28" s="46">
        <v>196969.50000000003</v>
      </c>
    </row>
    <row r="29" spans="1:20" s="6" customFormat="1" ht="31.5" customHeight="1" x14ac:dyDescent="0.3">
      <c r="A29" s="37">
        <v>2</v>
      </c>
      <c r="B29" s="38" t="s">
        <v>57</v>
      </c>
      <c r="C29" s="39" t="s">
        <v>77</v>
      </c>
      <c r="D29" s="40" t="s">
        <v>32</v>
      </c>
      <c r="E29" s="40" t="s">
        <v>108</v>
      </c>
      <c r="F29" s="40" t="s">
        <v>93</v>
      </c>
      <c r="G29" s="40"/>
      <c r="H29" s="41"/>
      <c r="I29" s="41">
        <v>0.25</v>
      </c>
      <c r="J29" s="41"/>
      <c r="K29" s="41">
        <v>0.25</v>
      </c>
      <c r="L29" s="40"/>
      <c r="M29" s="42">
        <v>11442.599999999999</v>
      </c>
      <c r="N29" s="43">
        <v>26</v>
      </c>
      <c r="O29" s="47">
        <v>7</v>
      </c>
      <c r="P29" s="39" t="s">
        <v>69</v>
      </c>
      <c r="Q29" s="45">
        <v>852473.7</v>
      </c>
      <c r="R29" s="42">
        <v>526359.6</v>
      </c>
      <c r="S29" s="43">
        <v>228851.99999999997</v>
      </c>
      <c r="T29" s="46">
        <v>97262.099999999991</v>
      </c>
    </row>
    <row r="30" spans="1:20" s="6" customFormat="1" ht="31.5" customHeight="1" x14ac:dyDescent="0.3">
      <c r="A30" s="37">
        <v>3</v>
      </c>
      <c r="B30" s="38" t="s">
        <v>58</v>
      </c>
      <c r="C30" s="39" t="s">
        <v>78</v>
      </c>
      <c r="D30" s="40" t="s">
        <v>26</v>
      </c>
      <c r="E30" s="40" t="s">
        <v>79</v>
      </c>
      <c r="F30" s="40" t="s">
        <v>92</v>
      </c>
      <c r="G30" s="40" t="s">
        <v>94</v>
      </c>
      <c r="H30" s="41">
        <v>0.13</v>
      </c>
      <c r="I30" s="41"/>
      <c r="J30" s="41"/>
      <c r="K30" s="41">
        <v>0.25</v>
      </c>
      <c r="L30" s="40"/>
      <c r="M30" s="42">
        <v>17337.645</v>
      </c>
      <c r="N30" s="43">
        <v>34</v>
      </c>
      <c r="O30" s="47">
        <v>1</v>
      </c>
      <c r="P30" s="39" t="s">
        <v>69</v>
      </c>
      <c r="Q30" s="45">
        <v>1356670.7212499999</v>
      </c>
      <c r="R30" s="42">
        <v>797531.67</v>
      </c>
      <c r="S30" s="43">
        <v>346752.9</v>
      </c>
      <c r="T30" s="46">
        <v>212386.15125</v>
      </c>
    </row>
    <row r="31" spans="1:20" s="23" customFormat="1" ht="31.5" customHeight="1" x14ac:dyDescent="0.3">
      <c r="A31" s="32" t="s">
        <v>59</v>
      </c>
      <c r="B31" s="48" t="s">
        <v>60</v>
      </c>
      <c r="C31" s="49"/>
      <c r="D31" s="49"/>
      <c r="E31" s="49"/>
      <c r="F31" s="49"/>
      <c r="G31" s="49"/>
      <c r="H31" s="50"/>
      <c r="I31" s="50"/>
      <c r="J31" s="50"/>
      <c r="K31" s="50"/>
      <c r="L31" s="49"/>
      <c r="M31" s="51">
        <v>0</v>
      </c>
      <c r="N31" s="52"/>
      <c r="O31" s="53"/>
      <c r="P31" s="49"/>
      <c r="Q31" s="54">
        <v>2177062.875</v>
      </c>
      <c r="R31" s="51">
        <v>1341990</v>
      </c>
      <c r="S31" s="52">
        <v>582484.5</v>
      </c>
      <c r="T31" s="57">
        <v>252588.37499999997</v>
      </c>
    </row>
    <row r="32" spans="1:20" s="6" customFormat="1" ht="31.5" customHeight="1" x14ac:dyDescent="0.3">
      <c r="A32" s="37">
        <v>1</v>
      </c>
      <c r="B32" s="38" t="s">
        <v>61</v>
      </c>
      <c r="C32" s="39" t="s">
        <v>80</v>
      </c>
      <c r="D32" s="40" t="s">
        <v>26</v>
      </c>
      <c r="E32" s="40" t="s">
        <v>81</v>
      </c>
      <c r="F32" s="40" t="s">
        <v>28</v>
      </c>
      <c r="G32" s="40" t="s">
        <v>39</v>
      </c>
      <c r="H32" s="41"/>
      <c r="I32" s="41"/>
      <c r="J32" s="41"/>
      <c r="K32" s="41">
        <v>0.25</v>
      </c>
      <c r="L32" s="40"/>
      <c r="M32" s="42">
        <v>13221</v>
      </c>
      <c r="N32" s="43">
        <v>27</v>
      </c>
      <c r="O32" s="47">
        <v>11</v>
      </c>
      <c r="P32" s="39" t="s">
        <v>69</v>
      </c>
      <c r="Q32" s="45">
        <v>1117174.5</v>
      </c>
      <c r="R32" s="42">
        <v>700713</v>
      </c>
      <c r="S32" s="43">
        <v>297472.5</v>
      </c>
      <c r="T32" s="46">
        <v>118989</v>
      </c>
    </row>
    <row r="33" spans="1:20" s="6" customFormat="1" ht="31.5" customHeight="1" x14ac:dyDescent="0.3">
      <c r="A33" s="37">
        <v>2</v>
      </c>
      <c r="B33" s="38" t="s">
        <v>62</v>
      </c>
      <c r="C33" s="39" t="s">
        <v>82</v>
      </c>
      <c r="D33" s="40" t="s">
        <v>32</v>
      </c>
      <c r="E33" s="40" t="s">
        <v>109</v>
      </c>
      <c r="F33" s="40" t="s">
        <v>96</v>
      </c>
      <c r="G33" s="40"/>
      <c r="H33" s="41"/>
      <c r="I33" s="41"/>
      <c r="J33" s="41"/>
      <c r="K33" s="41">
        <v>0.25</v>
      </c>
      <c r="L33" s="40"/>
      <c r="M33" s="42">
        <v>11875.499999999998</v>
      </c>
      <c r="N33" s="43">
        <v>32</v>
      </c>
      <c r="O33" s="47">
        <v>2</v>
      </c>
      <c r="P33" s="39" t="s">
        <v>69</v>
      </c>
      <c r="Q33" s="45">
        <v>1059888.3749999998</v>
      </c>
      <c r="R33" s="42">
        <v>641276.99999999988</v>
      </c>
      <c r="S33" s="43">
        <v>285011.99999999994</v>
      </c>
      <c r="T33" s="46">
        <v>133599.37499999997</v>
      </c>
    </row>
    <row r="34" spans="1:20" s="23" customFormat="1" ht="31.5" customHeight="1" x14ac:dyDescent="0.3">
      <c r="A34" s="32" t="s">
        <v>63</v>
      </c>
      <c r="B34" s="48" t="s">
        <v>64</v>
      </c>
      <c r="C34" s="49"/>
      <c r="D34" s="49"/>
      <c r="E34" s="49"/>
      <c r="F34" s="49"/>
      <c r="G34" s="49"/>
      <c r="H34" s="50"/>
      <c r="I34" s="50"/>
      <c r="J34" s="50"/>
      <c r="K34" s="50"/>
      <c r="L34" s="49"/>
      <c r="M34" s="51">
        <v>0</v>
      </c>
      <c r="N34" s="52"/>
      <c r="O34" s="53"/>
      <c r="P34" s="49"/>
      <c r="Q34" s="54">
        <v>344581.614</v>
      </c>
      <c r="R34" s="54">
        <v>344581.614</v>
      </c>
      <c r="S34" s="43"/>
      <c r="T34" s="58"/>
    </row>
    <row r="35" spans="1:20" s="6" customFormat="1" ht="31.5" customHeight="1" x14ac:dyDescent="0.3">
      <c r="A35" s="37">
        <v>1</v>
      </c>
      <c r="B35" s="38" t="s">
        <v>65</v>
      </c>
      <c r="C35" s="39" t="s">
        <v>72</v>
      </c>
      <c r="D35" s="40" t="s">
        <v>32</v>
      </c>
      <c r="E35" s="40" t="s">
        <v>73</v>
      </c>
      <c r="F35" s="40" t="s">
        <v>34</v>
      </c>
      <c r="G35" s="40"/>
      <c r="H35" s="41"/>
      <c r="I35" s="41">
        <v>0.23</v>
      </c>
      <c r="J35" s="41">
        <v>0.25</v>
      </c>
      <c r="K35" s="41"/>
      <c r="L35" s="40"/>
      <c r="M35" s="42">
        <v>12675.312</v>
      </c>
      <c r="N35" s="43">
        <v>24</v>
      </c>
      <c r="O35" s="47">
        <v>4</v>
      </c>
      <c r="P35" s="39" t="s">
        <v>69</v>
      </c>
      <c r="Q35" s="45">
        <v>278856.864</v>
      </c>
      <c r="R35" s="42">
        <v>278856.864</v>
      </c>
      <c r="S35" s="43"/>
      <c r="T35" s="58"/>
    </row>
    <row r="36" spans="1:20" s="6" customFormat="1" ht="31.5" customHeight="1" thickBot="1" x14ac:dyDescent="0.35">
      <c r="A36" s="59">
        <v>2</v>
      </c>
      <c r="B36" s="60" t="s">
        <v>66</v>
      </c>
      <c r="C36" s="61" t="s">
        <v>67</v>
      </c>
      <c r="D36" s="62" t="s">
        <v>32</v>
      </c>
      <c r="E36" s="62" t="s">
        <v>68</v>
      </c>
      <c r="F36" s="62" t="s">
        <v>71</v>
      </c>
      <c r="G36" s="62" t="s">
        <v>16</v>
      </c>
      <c r="H36" s="63"/>
      <c r="I36" s="63"/>
      <c r="J36" s="63"/>
      <c r="K36" s="63">
        <v>0.25</v>
      </c>
      <c r="L36" s="62"/>
      <c r="M36" s="64">
        <v>9389.25</v>
      </c>
      <c r="N36" s="65">
        <v>21</v>
      </c>
      <c r="O36" s="66">
        <v>9</v>
      </c>
      <c r="P36" s="61" t="s">
        <v>69</v>
      </c>
      <c r="Q36" s="67">
        <v>65724.75</v>
      </c>
      <c r="R36" s="64">
        <v>65724.75</v>
      </c>
      <c r="S36" s="65"/>
      <c r="T36" s="68"/>
    </row>
    <row r="37" spans="1:20" s="5" customFormat="1" ht="31.5" customHeight="1" thickTop="1" x14ac:dyDescent="0.3">
      <c r="A37" s="27"/>
      <c r="F37" s="27"/>
      <c r="G37" s="27"/>
      <c r="H37" s="17"/>
      <c r="I37" s="17"/>
      <c r="J37" s="17"/>
      <c r="K37" s="17"/>
      <c r="L37" s="27"/>
      <c r="M37" s="18"/>
      <c r="N37" s="18"/>
      <c r="O37" s="18"/>
      <c r="S37" s="20"/>
      <c r="T37" s="20"/>
    </row>
    <row r="38" spans="1:20" s="5" customFormat="1" ht="18" x14ac:dyDescent="0.3">
      <c r="A38" s="27"/>
      <c r="F38" s="27"/>
      <c r="G38" s="27"/>
      <c r="H38" s="17"/>
      <c r="I38" s="17"/>
      <c r="J38" s="17"/>
      <c r="K38" s="17"/>
      <c r="L38" s="27"/>
      <c r="M38" s="18"/>
      <c r="N38" s="18"/>
      <c r="O38" s="18"/>
      <c r="S38" s="20"/>
      <c r="T38" s="20"/>
    </row>
    <row r="39" spans="1:20" s="19" customFormat="1" ht="17.399999999999999" x14ac:dyDescent="0.3">
      <c r="B39" s="193"/>
      <c r="C39" s="193"/>
      <c r="D39" s="193"/>
      <c r="E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84"/>
      <c r="T39" s="184"/>
    </row>
    <row r="40" spans="1:20" s="19" customFormat="1" ht="17.399999999999999" x14ac:dyDescent="0.3">
      <c r="B40" s="24"/>
      <c r="C40" s="24"/>
      <c r="D40" s="24"/>
      <c r="E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5"/>
    </row>
    <row r="41" spans="1:20" s="19" customFormat="1" ht="17.399999999999999" x14ac:dyDescent="0.3">
      <c r="S41" s="21"/>
      <c r="T41" s="21"/>
    </row>
    <row r="42" spans="1:20" s="19" customFormat="1" ht="17.399999999999999" x14ac:dyDescent="0.3">
      <c r="S42" s="21"/>
      <c r="T42" s="21"/>
    </row>
    <row r="43" spans="1:20" s="19" customFormat="1" ht="17.399999999999999" x14ac:dyDescent="0.3">
      <c r="S43" s="21"/>
      <c r="T43" s="21"/>
    </row>
    <row r="44" spans="1:20" s="19" customFormat="1" ht="17.399999999999999" x14ac:dyDescent="0.3">
      <c r="S44" s="21"/>
      <c r="T44" s="21"/>
    </row>
    <row r="45" spans="1:20" s="19" customFormat="1" ht="17.399999999999999" x14ac:dyDescent="0.3">
      <c r="S45" s="21"/>
      <c r="T45" s="21"/>
    </row>
    <row r="46" spans="1:20" s="19" customFormat="1" ht="17.399999999999999" x14ac:dyDescent="0.3">
      <c r="B46" s="193"/>
      <c r="C46" s="193"/>
      <c r="D46" s="193"/>
      <c r="E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84"/>
      <c r="T46" s="184"/>
    </row>
    <row r="47" spans="1:20" s="19" customFormat="1" ht="17.399999999999999" x14ac:dyDescent="0.3">
      <c r="S47" s="21"/>
      <c r="T47" s="21"/>
    </row>
    <row r="48" spans="1:20" s="19" customFormat="1" ht="17.399999999999999" x14ac:dyDescent="0.3">
      <c r="S48" s="21"/>
      <c r="T48" s="21"/>
    </row>
    <row r="49" spans="19:20" s="14" customFormat="1" ht="15.6" x14ac:dyDescent="0.3">
      <c r="S49" s="22"/>
      <c r="T49" s="22"/>
    </row>
    <row r="50" spans="19:20" s="14" customFormat="1" ht="15.6" x14ac:dyDescent="0.3">
      <c r="S50" s="22"/>
      <c r="T50" s="22"/>
    </row>
    <row r="51" spans="19:20" s="14" customFormat="1" ht="15.6" x14ac:dyDescent="0.3">
      <c r="S51" s="22"/>
      <c r="T51" s="22"/>
    </row>
    <row r="52" spans="19:20" s="14" customFormat="1" ht="15.6" x14ac:dyDescent="0.3">
      <c r="S52" s="22"/>
      <c r="T52" s="22"/>
    </row>
    <row r="53" spans="19:20" s="14" customFormat="1" ht="15.6" x14ac:dyDescent="0.3">
      <c r="S53" s="22"/>
      <c r="T53" s="22"/>
    </row>
    <row r="54" spans="19:20" s="14" customFormat="1" ht="15.6" x14ac:dyDescent="0.3">
      <c r="S54" s="22"/>
      <c r="T54" s="22"/>
    </row>
    <row r="55" spans="19:20" s="14" customFormat="1" ht="15.6" x14ac:dyDescent="0.3">
      <c r="S55" s="22"/>
      <c r="T55" s="22"/>
    </row>
    <row r="56" spans="19:20" s="14" customFormat="1" ht="15.6" x14ac:dyDescent="0.3">
      <c r="S56" s="22"/>
      <c r="T56" s="22"/>
    </row>
    <row r="57" spans="19:20" s="14" customFormat="1" ht="15.6" x14ac:dyDescent="0.3">
      <c r="S57" s="22"/>
      <c r="T57" s="22"/>
    </row>
    <row r="58" spans="19:20" s="14" customFormat="1" ht="15.6" x14ac:dyDescent="0.3">
      <c r="S58" s="22"/>
      <c r="T58" s="22"/>
    </row>
    <row r="59" spans="19:20" s="14" customFormat="1" ht="15.6" x14ac:dyDescent="0.3">
      <c r="S59" s="22"/>
      <c r="T59" s="22"/>
    </row>
    <row r="60" spans="19:20" s="14" customFormat="1" ht="15.6" x14ac:dyDescent="0.3">
      <c r="S60" s="22"/>
      <c r="T60" s="22"/>
    </row>
    <row r="61" spans="19:20" s="14" customFormat="1" ht="15.6" x14ac:dyDescent="0.3">
      <c r="S61" s="22"/>
      <c r="T61" s="22"/>
    </row>
    <row r="62" spans="19:20" s="14" customFormat="1" ht="15.6" x14ac:dyDescent="0.3">
      <c r="S62" s="22"/>
      <c r="T62" s="22"/>
    </row>
    <row r="63" spans="19:20" s="14" customFormat="1" ht="15.6" x14ac:dyDescent="0.3">
      <c r="S63" s="22"/>
      <c r="T63" s="22"/>
    </row>
    <row r="64" spans="19:20" s="14" customFormat="1" ht="15.6" x14ac:dyDescent="0.3">
      <c r="S64" s="22"/>
      <c r="T64" s="22"/>
    </row>
    <row r="65" spans="1:20" s="14" customFormat="1" ht="15.6" x14ac:dyDescent="0.3">
      <c r="S65" s="22"/>
      <c r="T65" s="22"/>
    </row>
    <row r="66" spans="1:20" s="14" customFormat="1" ht="15.6" x14ac:dyDescent="0.3">
      <c r="S66" s="22"/>
      <c r="T66" s="22"/>
    </row>
    <row r="67" spans="1:20" s="14" customFormat="1" ht="15.6" x14ac:dyDescent="0.3">
      <c r="S67" s="22"/>
      <c r="T67" s="22"/>
    </row>
    <row r="68" spans="1:20" s="14" customFormat="1" ht="15.6" x14ac:dyDescent="0.3">
      <c r="S68" s="22"/>
      <c r="T68" s="22"/>
    </row>
    <row r="69" spans="1:20" s="14" customFormat="1" ht="15.6" x14ac:dyDescent="0.3">
      <c r="S69" s="22"/>
      <c r="T69" s="22"/>
    </row>
    <row r="70" spans="1:20" s="14" customFormat="1" ht="15.6" x14ac:dyDescent="0.3"/>
    <row r="71" spans="1:20" s="14" customFormat="1" ht="15.6" x14ac:dyDescent="0.3"/>
    <row r="72" spans="1:20" s="14" customFormat="1" ht="15.6" x14ac:dyDescent="0.3"/>
    <row r="73" spans="1:20" s="14" customFormat="1" ht="15.6" x14ac:dyDescent="0.3"/>
    <row r="74" spans="1:20" ht="15.6" x14ac:dyDescent="0.3">
      <c r="A74" s="10"/>
      <c r="B74" s="8"/>
      <c r="C74" s="9"/>
      <c r="D74" s="9"/>
      <c r="E74" s="9"/>
      <c r="F74" s="11"/>
      <c r="G74" s="11"/>
      <c r="H74" s="12"/>
      <c r="I74" s="12"/>
      <c r="J74" s="12"/>
      <c r="K74" s="12"/>
      <c r="L74" s="11"/>
      <c r="M74" s="13"/>
      <c r="N74" s="13"/>
      <c r="O74" s="13"/>
      <c r="P74" s="9"/>
      <c r="Q74" s="9"/>
      <c r="R74" s="8"/>
      <c r="S74" s="8"/>
      <c r="T74" s="8"/>
    </row>
    <row r="75" spans="1:20" ht="15.6" x14ac:dyDescent="0.3">
      <c r="A75" s="10"/>
      <c r="B75" s="8"/>
      <c r="C75" s="9"/>
      <c r="D75" s="9"/>
      <c r="E75" s="9"/>
      <c r="F75" s="11"/>
      <c r="G75" s="11"/>
      <c r="H75" s="12"/>
      <c r="I75" s="12"/>
      <c r="J75" s="12"/>
      <c r="K75" s="12"/>
      <c r="L75" s="11"/>
      <c r="M75" s="13"/>
      <c r="N75" s="13"/>
      <c r="O75" s="13"/>
      <c r="P75" s="9"/>
      <c r="Q75" s="9"/>
      <c r="R75" s="8"/>
      <c r="S75" s="8"/>
      <c r="T75" s="8"/>
    </row>
    <row r="76" spans="1:20" ht="15.6" x14ac:dyDescent="0.3">
      <c r="A76" s="10"/>
      <c r="B76" s="8"/>
      <c r="C76" s="9"/>
      <c r="D76" s="9"/>
      <c r="E76" s="9"/>
      <c r="F76" s="11"/>
      <c r="G76" s="11"/>
      <c r="H76" s="12"/>
      <c r="I76" s="12"/>
      <c r="J76" s="12"/>
      <c r="K76" s="12"/>
      <c r="L76" s="11"/>
      <c r="M76" s="13"/>
      <c r="N76" s="13"/>
      <c r="O76" s="13"/>
      <c r="P76" s="9"/>
      <c r="Q76" s="9"/>
      <c r="R76" s="8"/>
      <c r="S76" s="8"/>
      <c r="T76" s="8"/>
    </row>
    <row r="77" spans="1:20" ht="15.6" x14ac:dyDescent="0.3">
      <c r="A77" s="10"/>
      <c r="B77" s="8"/>
      <c r="C77" s="9"/>
      <c r="D77" s="9"/>
      <c r="E77" s="9"/>
      <c r="F77" s="11"/>
      <c r="G77" s="11"/>
      <c r="H77" s="12"/>
      <c r="I77" s="12"/>
      <c r="J77" s="12"/>
      <c r="K77" s="12"/>
      <c r="L77" s="11"/>
      <c r="M77" s="13"/>
      <c r="N77" s="13"/>
      <c r="O77" s="13"/>
      <c r="P77" s="9"/>
      <c r="Q77" s="9"/>
      <c r="R77" s="8"/>
      <c r="S77" s="8"/>
      <c r="T77" s="8"/>
    </row>
    <row r="78" spans="1:20" ht="36" customHeight="1" x14ac:dyDescent="0.3">
      <c r="A78" s="187" t="s">
        <v>4</v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"/>
      <c r="T78" s="1"/>
    </row>
    <row r="79" spans="1:20" ht="16.95" customHeight="1" x14ac:dyDescent="0.3">
      <c r="A79" s="189" t="s">
        <v>3</v>
      </c>
      <c r="B79" s="189"/>
      <c r="C79" s="189"/>
      <c r="D79" s="189"/>
      <c r="E79" s="189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  <c r="R79" s="189"/>
      <c r="S79" s="189"/>
      <c r="T79" s="189"/>
    </row>
  </sheetData>
  <mergeCells count="35">
    <mergeCell ref="A1:E1"/>
    <mergeCell ref="A2:E2"/>
    <mergeCell ref="A3:T3"/>
    <mergeCell ref="C4:T4"/>
    <mergeCell ref="A6:A8"/>
    <mergeCell ref="B6:B8"/>
    <mergeCell ref="C6:C8"/>
    <mergeCell ref="D6:D8"/>
    <mergeCell ref="E6:E8"/>
    <mergeCell ref="K7:K8"/>
    <mergeCell ref="L7:L8"/>
    <mergeCell ref="Q7:Q8"/>
    <mergeCell ref="A79:T79"/>
    <mergeCell ref="F6:L6"/>
    <mergeCell ref="M6:M8"/>
    <mergeCell ref="N6:O6"/>
    <mergeCell ref="N7:N8"/>
    <mergeCell ref="O7:O8"/>
    <mergeCell ref="P6:P8"/>
    <mergeCell ref="T7:T8"/>
    <mergeCell ref="B39:E39"/>
    <mergeCell ref="I39:R39"/>
    <mergeCell ref="S39:T39"/>
    <mergeCell ref="B46:E46"/>
    <mergeCell ref="I46:R46"/>
    <mergeCell ref="J7:J8"/>
    <mergeCell ref="I7:I8"/>
    <mergeCell ref="R7:R8"/>
    <mergeCell ref="S46:T46"/>
    <mergeCell ref="Q6:T6"/>
    <mergeCell ref="A78:R78"/>
    <mergeCell ref="F7:F8"/>
    <mergeCell ref="H7:H8"/>
    <mergeCell ref="G7:G8"/>
    <mergeCell ref="S7:S8"/>
  </mergeCells>
  <pageMargins left="0.118110236220472" right="0.118110236220472" top="0.39370078740157499" bottom="0.37" header="0.31496062992126" footer="0.31496062992126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/>
  <dimension ref="A1:D60"/>
  <sheetViews>
    <sheetView zoomScale="84" zoomScaleNormal="84" workbookViewId="0">
      <pane ySplit="7" topLeftCell="A8" activePane="bottomLeft" state="frozen"/>
      <selection pane="bottomLeft" activeCell="A3" sqref="A3:D3"/>
    </sheetView>
  </sheetViews>
  <sheetFormatPr defaultColWidth="8.88671875" defaultRowHeight="13.8" x14ac:dyDescent="0.3"/>
  <cols>
    <col min="1" max="1" width="12.109375" style="3" customWidth="1"/>
    <col min="2" max="2" width="29.6640625" style="2" customWidth="1"/>
    <col min="3" max="3" width="21.33203125" style="6" customWidth="1"/>
    <col min="4" max="4" width="19.33203125" style="2" customWidth="1"/>
    <col min="5" max="16384" width="8.88671875" style="2"/>
  </cols>
  <sheetData>
    <row r="1" spans="1:4" s="6" customFormat="1" ht="17.399999999999999" x14ac:dyDescent="0.3">
      <c r="A1" s="194" t="s">
        <v>98</v>
      </c>
      <c r="B1" s="194"/>
      <c r="C1" s="15"/>
    </row>
    <row r="2" spans="1:4" s="6" customFormat="1" ht="48" customHeight="1" x14ac:dyDescent="0.3">
      <c r="A2" s="172" t="s">
        <v>111</v>
      </c>
      <c r="B2" s="172"/>
      <c r="C2" s="172"/>
      <c r="D2" s="172"/>
    </row>
    <row r="3" spans="1:4" s="6" customFormat="1" ht="24.6" customHeight="1" x14ac:dyDescent="0.3">
      <c r="A3" s="195" t="s">
        <v>112</v>
      </c>
      <c r="B3" s="195"/>
      <c r="C3" s="195"/>
      <c r="D3" s="195"/>
    </row>
    <row r="4" spans="1:4" s="6" customFormat="1" ht="18.600000000000001" thickBot="1" x14ac:dyDescent="0.35">
      <c r="A4" s="27"/>
      <c r="B4" s="5"/>
      <c r="C4" s="5"/>
      <c r="D4" s="27"/>
    </row>
    <row r="5" spans="1:4" s="6" customFormat="1" ht="57" customHeight="1" thickTop="1" x14ac:dyDescent="0.3">
      <c r="A5" s="202" t="s">
        <v>0</v>
      </c>
      <c r="B5" s="198" t="s">
        <v>114</v>
      </c>
      <c r="C5" s="198" t="s">
        <v>115</v>
      </c>
      <c r="D5" s="200" t="s">
        <v>113</v>
      </c>
    </row>
    <row r="6" spans="1:4" s="6" customFormat="1" ht="65.25" customHeight="1" x14ac:dyDescent="0.3">
      <c r="A6" s="203"/>
      <c r="B6" s="199"/>
      <c r="C6" s="199"/>
      <c r="D6" s="201"/>
    </row>
    <row r="7" spans="1:4" s="6" customFormat="1" x14ac:dyDescent="0.3">
      <c r="A7" s="203"/>
      <c r="B7" s="199"/>
      <c r="C7" s="199"/>
      <c r="D7" s="201"/>
    </row>
    <row r="8" spans="1:4" s="6" customFormat="1" ht="15.6" x14ac:dyDescent="0.3">
      <c r="A8" s="28" t="s">
        <v>102</v>
      </c>
      <c r="B8" s="107">
        <v>1</v>
      </c>
      <c r="C8" s="107">
        <v>2</v>
      </c>
      <c r="D8" s="108">
        <v>3</v>
      </c>
    </row>
    <row r="9" spans="1:4" s="69" customFormat="1" ht="30" customHeight="1" x14ac:dyDescent="0.3">
      <c r="A9" s="29"/>
      <c r="B9" s="31" t="s">
        <v>97</v>
      </c>
      <c r="C9" s="26">
        <v>15337457.54775</v>
      </c>
      <c r="D9" s="109"/>
    </row>
    <row r="10" spans="1:4" s="6" customFormat="1" ht="24" customHeight="1" x14ac:dyDescent="0.3">
      <c r="A10" s="28">
        <v>1</v>
      </c>
      <c r="B10" s="110" t="s">
        <v>22</v>
      </c>
      <c r="C10" s="111">
        <v>2967354</v>
      </c>
      <c r="D10" s="112"/>
    </row>
    <row r="11" spans="1:4" s="23" customFormat="1" ht="31.5" customHeight="1" x14ac:dyDescent="0.3">
      <c r="A11" s="28">
        <v>2</v>
      </c>
      <c r="B11" s="110" t="s">
        <v>41</v>
      </c>
      <c r="C11" s="111">
        <v>741031.2</v>
      </c>
      <c r="D11" s="112"/>
    </row>
    <row r="12" spans="1:4" s="23" customFormat="1" ht="31.5" customHeight="1" x14ac:dyDescent="0.3">
      <c r="A12" s="28">
        <v>3</v>
      </c>
      <c r="B12" s="110" t="s">
        <v>44</v>
      </c>
      <c r="C12" s="111">
        <v>3336437.8125</v>
      </c>
      <c r="D12" s="112"/>
    </row>
    <row r="13" spans="1:4" s="23" customFormat="1" ht="31.5" customHeight="1" x14ac:dyDescent="0.3">
      <c r="A13" s="28">
        <v>4</v>
      </c>
      <c r="B13" s="110" t="s">
        <v>49</v>
      </c>
      <c r="C13" s="111">
        <v>1099617.1874999998</v>
      </c>
      <c r="D13" s="112"/>
    </row>
    <row r="14" spans="1:4" s="23" customFormat="1" ht="31.5" customHeight="1" x14ac:dyDescent="0.3">
      <c r="A14" s="28">
        <v>5</v>
      </c>
      <c r="B14" s="110" t="s">
        <v>51</v>
      </c>
      <c r="C14" s="111">
        <v>1378896.1875</v>
      </c>
      <c r="D14" s="112"/>
    </row>
    <row r="15" spans="1:4" s="23" customFormat="1" ht="31.5" customHeight="1" x14ac:dyDescent="0.3">
      <c r="A15" s="28">
        <v>6</v>
      </c>
      <c r="B15" s="110" t="s">
        <v>55</v>
      </c>
      <c r="C15" s="111">
        <v>3292476.6712500001</v>
      </c>
      <c r="D15" s="112"/>
    </row>
    <row r="16" spans="1:4" s="23" customFormat="1" ht="31.5" customHeight="1" x14ac:dyDescent="0.3">
      <c r="A16" s="28">
        <v>7</v>
      </c>
      <c r="B16" s="110" t="s">
        <v>60</v>
      </c>
      <c r="C16" s="111">
        <v>2177062.875</v>
      </c>
      <c r="D16" s="113"/>
    </row>
    <row r="17" spans="1:4" s="23" customFormat="1" ht="31.5" customHeight="1" thickBot="1" x14ac:dyDescent="0.35">
      <c r="A17" s="30">
        <v>8</v>
      </c>
      <c r="B17" s="114" t="s">
        <v>64</v>
      </c>
      <c r="C17" s="115">
        <v>344581.614</v>
      </c>
      <c r="D17" s="116"/>
    </row>
    <row r="18" spans="1:4" s="5" customFormat="1" ht="31.5" customHeight="1" thickTop="1" x14ac:dyDescent="0.3">
      <c r="A18" s="27"/>
      <c r="D18" s="20"/>
    </row>
    <row r="19" spans="1:4" s="5" customFormat="1" ht="18" x14ac:dyDescent="0.3">
      <c r="A19" s="27"/>
      <c r="D19" s="20"/>
    </row>
    <row r="20" spans="1:4" s="19" customFormat="1" ht="17.399999999999999" x14ac:dyDescent="0.3">
      <c r="B20" s="24"/>
      <c r="D20" s="25"/>
    </row>
    <row r="21" spans="1:4" s="19" customFormat="1" ht="17.399999999999999" x14ac:dyDescent="0.3">
      <c r="B21" s="24"/>
      <c r="D21" s="25"/>
    </row>
    <row r="22" spans="1:4" s="19" customFormat="1" ht="17.399999999999999" x14ac:dyDescent="0.3">
      <c r="D22" s="21"/>
    </row>
    <row r="23" spans="1:4" s="19" customFormat="1" ht="17.399999999999999" x14ac:dyDescent="0.3">
      <c r="D23" s="21"/>
    </row>
    <row r="24" spans="1:4" s="19" customFormat="1" ht="17.399999999999999" x14ac:dyDescent="0.3">
      <c r="D24" s="21"/>
    </row>
    <row r="25" spans="1:4" s="19" customFormat="1" ht="17.399999999999999" x14ac:dyDescent="0.3">
      <c r="D25" s="21"/>
    </row>
    <row r="26" spans="1:4" s="19" customFormat="1" ht="17.399999999999999" x14ac:dyDescent="0.3">
      <c r="D26" s="21"/>
    </row>
    <row r="27" spans="1:4" s="19" customFormat="1" ht="17.399999999999999" x14ac:dyDescent="0.3">
      <c r="B27" s="24"/>
      <c r="D27" s="25"/>
    </row>
    <row r="28" spans="1:4" s="19" customFormat="1" ht="17.399999999999999" x14ac:dyDescent="0.3">
      <c r="D28" s="21"/>
    </row>
    <row r="29" spans="1:4" s="19" customFormat="1" ht="17.399999999999999" x14ac:dyDescent="0.3">
      <c r="D29" s="21"/>
    </row>
    <row r="30" spans="1:4" s="14" customFormat="1" ht="15.6" x14ac:dyDescent="0.3">
      <c r="D30" s="22"/>
    </row>
    <row r="31" spans="1:4" s="14" customFormat="1" ht="15.6" x14ac:dyDescent="0.3">
      <c r="D31" s="22"/>
    </row>
    <row r="32" spans="1:4" s="14" customFormat="1" ht="15.6" x14ac:dyDescent="0.3">
      <c r="D32" s="22"/>
    </row>
    <row r="33" spans="4:4" s="14" customFormat="1" ht="15.6" x14ac:dyDescent="0.3">
      <c r="D33" s="22"/>
    </row>
    <row r="34" spans="4:4" s="14" customFormat="1" ht="15.6" x14ac:dyDescent="0.3">
      <c r="D34" s="22"/>
    </row>
    <row r="35" spans="4:4" s="14" customFormat="1" ht="15.6" x14ac:dyDescent="0.3">
      <c r="D35" s="22"/>
    </row>
    <row r="36" spans="4:4" s="14" customFormat="1" ht="15.6" x14ac:dyDescent="0.3">
      <c r="D36" s="22"/>
    </row>
    <row r="37" spans="4:4" s="14" customFormat="1" ht="15.6" x14ac:dyDescent="0.3">
      <c r="D37" s="22"/>
    </row>
    <row r="38" spans="4:4" s="14" customFormat="1" ht="15.6" x14ac:dyDescent="0.3">
      <c r="D38" s="22"/>
    </row>
    <row r="39" spans="4:4" s="14" customFormat="1" ht="15.6" x14ac:dyDescent="0.3">
      <c r="D39" s="22"/>
    </row>
    <row r="40" spans="4:4" s="14" customFormat="1" ht="15.6" x14ac:dyDescent="0.3">
      <c r="D40" s="22"/>
    </row>
    <row r="41" spans="4:4" s="14" customFormat="1" ht="15.6" x14ac:dyDescent="0.3">
      <c r="D41" s="22"/>
    </row>
    <row r="42" spans="4:4" s="14" customFormat="1" ht="15.6" x14ac:dyDescent="0.3">
      <c r="D42" s="22"/>
    </row>
    <row r="43" spans="4:4" s="14" customFormat="1" ht="15.6" x14ac:dyDescent="0.3">
      <c r="D43" s="22"/>
    </row>
    <row r="44" spans="4:4" s="14" customFormat="1" ht="15.6" x14ac:dyDescent="0.3">
      <c r="D44" s="22"/>
    </row>
    <row r="45" spans="4:4" s="14" customFormat="1" ht="15.6" x14ac:dyDescent="0.3">
      <c r="D45" s="22"/>
    </row>
    <row r="46" spans="4:4" s="14" customFormat="1" ht="15.6" x14ac:dyDescent="0.3">
      <c r="D46" s="22"/>
    </row>
    <row r="47" spans="4:4" s="14" customFormat="1" ht="15.6" x14ac:dyDescent="0.3">
      <c r="D47" s="22"/>
    </row>
    <row r="48" spans="4:4" s="14" customFormat="1" ht="15.6" x14ac:dyDescent="0.3">
      <c r="D48" s="22"/>
    </row>
    <row r="49" spans="1:4" s="14" customFormat="1" ht="15.6" x14ac:dyDescent="0.3">
      <c r="D49" s="22"/>
    </row>
    <row r="50" spans="1:4" s="14" customFormat="1" ht="15.6" x14ac:dyDescent="0.3">
      <c r="D50" s="22"/>
    </row>
    <row r="51" spans="1:4" s="14" customFormat="1" ht="15.6" x14ac:dyDescent="0.3"/>
    <row r="52" spans="1:4" s="14" customFormat="1" ht="15.6" x14ac:dyDescent="0.3"/>
    <row r="53" spans="1:4" s="14" customFormat="1" ht="15.6" x14ac:dyDescent="0.3"/>
    <row r="54" spans="1:4" s="14" customFormat="1" ht="15.6" x14ac:dyDescent="0.3"/>
    <row r="55" spans="1:4" ht="15.6" x14ac:dyDescent="0.3">
      <c r="A55" s="10"/>
      <c r="B55" s="8"/>
      <c r="C55" s="9"/>
      <c r="D55" s="8"/>
    </row>
    <row r="56" spans="1:4" ht="15.6" x14ac:dyDescent="0.3">
      <c r="A56" s="10"/>
      <c r="B56" s="8"/>
      <c r="C56" s="9"/>
      <c r="D56" s="8"/>
    </row>
    <row r="57" spans="1:4" ht="15.6" x14ac:dyDescent="0.3">
      <c r="A57" s="10"/>
      <c r="B57" s="8"/>
      <c r="C57" s="9"/>
      <c r="D57" s="8"/>
    </row>
    <row r="58" spans="1:4" ht="15.6" x14ac:dyDescent="0.3">
      <c r="A58" s="10"/>
      <c r="B58" s="8"/>
      <c r="C58" s="9"/>
      <c r="D58" s="8"/>
    </row>
    <row r="59" spans="1:4" ht="36" customHeight="1" x14ac:dyDescent="0.3">
      <c r="A59" s="187" t="s">
        <v>4</v>
      </c>
      <c r="B59" s="187"/>
      <c r="C59" s="187"/>
      <c r="D59" s="1"/>
    </row>
    <row r="60" spans="1:4" ht="16.95" customHeight="1" x14ac:dyDescent="0.3">
      <c r="A60" s="189" t="s">
        <v>3</v>
      </c>
      <c r="B60" s="189"/>
      <c r="C60" s="189"/>
      <c r="D60" s="189"/>
    </row>
  </sheetData>
  <mergeCells count="9">
    <mergeCell ref="A60:D60"/>
    <mergeCell ref="C5:C7"/>
    <mergeCell ref="D5:D7"/>
    <mergeCell ref="A59:C59"/>
    <mergeCell ref="A1:B1"/>
    <mergeCell ref="A2:D2"/>
    <mergeCell ref="A3:D3"/>
    <mergeCell ref="A5:A7"/>
    <mergeCell ref="B5:B7"/>
  </mergeCells>
  <pageMargins left="0.72" right="0.118110236220472" top="0.39370078740157499" bottom="0.37" header="0.31496062992126" footer="0.31496062992126"/>
  <pageSetup paperSize="9" scale="1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T79"/>
  <sheetViews>
    <sheetView zoomScale="70" zoomScaleNormal="70" workbookViewId="0">
      <pane ySplit="8" topLeftCell="A18" activePane="bottomLeft" state="frozen"/>
      <selection pane="bottomLeft" activeCell="A3" sqref="A3:T3"/>
    </sheetView>
  </sheetViews>
  <sheetFormatPr defaultColWidth="8.88671875" defaultRowHeight="13.8" x14ac:dyDescent="0.3"/>
  <cols>
    <col min="1" max="1" width="5.33203125" style="3" customWidth="1"/>
    <col min="2" max="2" width="18.33203125" style="2" customWidth="1"/>
    <col min="3" max="3" width="10.6640625" style="6" customWidth="1"/>
    <col min="4" max="4" width="8.88671875" style="6" customWidth="1"/>
    <col min="5" max="5" width="16.44140625" style="6" customWidth="1"/>
    <col min="6" max="8" width="6.33203125" style="7" customWidth="1"/>
    <col min="9" max="9" width="7.44140625" style="7" customWidth="1"/>
    <col min="10" max="10" width="7.6640625" style="7" customWidth="1"/>
    <col min="11" max="11" width="6.44140625" style="7" customWidth="1"/>
    <col min="12" max="12" width="8" style="7" customWidth="1"/>
    <col min="13" max="13" width="7.6640625" style="4" customWidth="1"/>
    <col min="14" max="14" width="5.44140625" style="4" customWidth="1"/>
    <col min="15" max="15" width="6.44140625" style="4" customWidth="1"/>
    <col min="16" max="16" width="11.109375" style="6" customWidth="1"/>
    <col min="17" max="17" width="13.88671875" style="6" customWidth="1"/>
    <col min="18" max="18" width="12.44140625" style="2" customWidth="1"/>
    <col min="19" max="19" width="12.109375" style="2" customWidth="1"/>
    <col min="20" max="20" width="13.44140625" style="2" customWidth="1"/>
    <col min="21" max="16384" width="8.88671875" style="2"/>
  </cols>
  <sheetData>
    <row r="1" spans="1:20" s="6" customFormat="1" ht="17.399999999999999" x14ac:dyDescent="0.3">
      <c r="A1" s="194" t="s">
        <v>98</v>
      </c>
      <c r="B1" s="194"/>
      <c r="C1" s="194"/>
      <c r="D1" s="194"/>
      <c r="E1" s="194"/>
      <c r="F1" s="7"/>
      <c r="G1" s="7"/>
      <c r="H1" s="7"/>
      <c r="I1" s="7"/>
      <c r="J1" s="7"/>
      <c r="K1" s="7"/>
      <c r="L1" s="7"/>
      <c r="M1" s="15"/>
      <c r="N1" s="15"/>
      <c r="O1" s="15"/>
      <c r="P1" s="15"/>
      <c r="Q1" s="15"/>
    </row>
    <row r="2" spans="1:20" s="6" customFormat="1" ht="17.399999999999999" x14ac:dyDescent="0.3">
      <c r="A2" s="194" t="s">
        <v>101</v>
      </c>
      <c r="B2" s="194"/>
      <c r="C2" s="194"/>
      <c r="D2" s="194"/>
      <c r="E2" s="194"/>
      <c r="F2" s="7"/>
      <c r="G2" s="7"/>
      <c r="H2" s="7"/>
      <c r="I2" s="7"/>
      <c r="J2" s="7"/>
      <c r="K2" s="7"/>
      <c r="L2" s="7"/>
      <c r="M2" s="15"/>
      <c r="N2" s="15"/>
      <c r="O2" s="15"/>
      <c r="P2" s="15"/>
      <c r="Q2" s="15"/>
    </row>
    <row r="3" spans="1:20" s="6" customFormat="1" ht="24.6" customHeight="1" x14ac:dyDescent="0.3">
      <c r="A3" s="172" t="s">
        <v>110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</row>
    <row r="4" spans="1:20" s="6" customFormat="1" ht="24.6" customHeight="1" x14ac:dyDescent="0.3">
      <c r="A4" s="27"/>
      <c r="B4" s="27"/>
      <c r="C4" s="195" t="s">
        <v>100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</row>
    <row r="5" spans="1:20" s="6" customFormat="1" ht="18.600000000000001" thickBot="1" x14ac:dyDescent="0.35">
      <c r="A5" s="27"/>
      <c r="B5" s="5"/>
      <c r="C5" s="5"/>
      <c r="D5" s="5"/>
      <c r="E5" s="5"/>
      <c r="F5" s="27"/>
      <c r="G5" s="27"/>
      <c r="H5" s="27"/>
      <c r="I5" s="27"/>
      <c r="J5" s="27"/>
      <c r="K5" s="27"/>
      <c r="L5" s="27"/>
      <c r="M5" s="16"/>
      <c r="N5" s="16"/>
      <c r="O5" s="16"/>
      <c r="P5" s="5"/>
      <c r="Q5" s="5"/>
      <c r="R5" s="5"/>
      <c r="S5" s="5"/>
      <c r="T5" s="27"/>
    </row>
    <row r="6" spans="1:20" s="6" customFormat="1" ht="57" customHeight="1" thickTop="1" x14ac:dyDescent="0.3">
      <c r="A6" s="206" t="s">
        <v>0</v>
      </c>
      <c r="B6" s="208" t="s">
        <v>1</v>
      </c>
      <c r="C6" s="208" t="s">
        <v>24</v>
      </c>
      <c r="D6" s="208" t="s">
        <v>18</v>
      </c>
      <c r="E6" s="208" t="s">
        <v>19</v>
      </c>
      <c r="F6" s="208" t="s">
        <v>103</v>
      </c>
      <c r="G6" s="208"/>
      <c r="H6" s="208"/>
      <c r="I6" s="208"/>
      <c r="J6" s="208"/>
      <c r="K6" s="208"/>
      <c r="L6" s="208"/>
      <c r="M6" s="204" t="s">
        <v>104</v>
      </c>
      <c r="N6" s="204" t="s">
        <v>105</v>
      </c>
      <c r="O6" s="204"/>
      <c r="P6" s="208" t="s">
        <v>106</v>
      </c>
      <c r="Q6" s="204" t="s">
        <v>99</v>
      </c>
      <c r="R6" s="204"/>
      <c r="S6" s="204"/>
      <c r="T6" s="209"/>
    </row>
    <row r="7" spans="1:20" s="6" customFormat="1" ht="65.25" customHeight="1" x14ac:dyDescent="0.3">
      <c r="A7" s="207"/>
      <c r="B7" s="180"/>
      <c r="C7" s="180"/>
      <c r="D7" s="180"/>
      <c r="E7" s="180"/>
      <c r="F7" s="180" t="s">
        <v>7</v>
      </c>
      <c r="G7" s="180" t="s">
        <v>8</v>
      </c>
      <c r="H7" s="180" t="s">
        <v>9</v>
      </c>
      <c r="I7" s="180" t="s">
        <v>10</v>
      </c>
      <c r="J7" s="180" t="s">
        <v>13</v>
      </c>
      <c r="K7" s="180" t="s">
        <v>11</v>
      </c>
      <c r="L7" s="180" t="s">
        <v>12</v>
      </c>
      <c r="M7" s="205"/>
      <c r="N7" s="180" t="s">
        <v>5</v>
      </c>
      <c r="O7" s="180" t="s">
        <v>6</v>
      </c>
      <c r="P7" s="180"/>
      <c r="Q7" s="180" t="s">
        <v>97</v>
      </c>
      <c r="R7" s="180" t="s">
        <v>17</v>
      </c>
      <c r="S7" s="180" t="s">
        <v>20</v>
      </c>
      <c r="T7" s="210" t="s">
        <v>2</v>
      </c>
    </row>
    <row r="8" spans="1:20" s="6" customFormat="1" ht="55.5" customHeight="1" x14ac:dyDescent="0.3">
      <c r="A8" s="207"/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205"/>
      <c r="N8" s="180"/>
      <c r="O8" s="180"/>
      <c r="P8" s="180"/>
      <c r="Q8" s="180"/>
      <c r="R8" s="180"/>
      <c r="S8" s="180"/>
      <c r="T8" s="210"/>
    </row>
    <row r="9" spans="1:20" s="6" customFormat="1" x14ac:dyDescent="0.3">
      <c r="A9" s="70" t="s">
        <v>102</v>
      </c>
      <c r="B9" s="71">
        <v>1</v>
      </c>
      <c r="C9" s="71">
        <v>2</v>
      </c>
      <c r="D9" s="71">
        <v>3</v>
      </c>
      <c r="E9" s="71">
        <v>4</v>
      </c>
      <c r="F9" s="71">
        <v>10</v>
      </c>
      <c r="G9" s="71">
        <v>11</v>
      </c>
      <c r="H9" s="71">
        <v>12</v>
      </c>
      <c r="I9" s="71">
        <v>13</v>
      </c>
      <c r="J9" s="71">
        <v>14</v>
      </c>
      <c r="K9" s="71">
        <v>15</v>
      </c>
      <c r="L9" s="71">
        <v>16</v>
      </c>
      <c r="M9" s="72">
        <v>17</v>
      </c>
      <c r="N9" s="72"/>
      <c r="O9" s="72"/>
      <c r="P9" s="71">
        <v>5</v>
      </c>
      <c r="Q9" s="71"/>
      <c r="R9" s="71">
        <v>19</v>
      </c>
      <c r="S9" s="71">
        <v>23</v>
      </c>
      <c r="T9" s="73">
        <v>27</v>
      </c>
    </row>
    <row r="10" spans="1:20" s="6" customFormat="1" x14ac:dyDescent="0.3">
      <c r="A10" s="70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  <c r="N10" s="72"/>
      <c r="O10" s="72"/>
      <c r="P10" s="71"/>
      <c r="Q10" s="71"/>
      <c r="R10" s="71"/>
      <c r="S10" s="71"/>
      <c r="T10" s="73"/>
    </row>
    <row r="11" spans="1:20" s="5" customFormat="1" ht="18" x14ac:dyDescent="0.3">
      <c r="A11" s="70"/>
      <c r="B11" s="71" t="s">
        <v>97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  <c r="N11" s="72"/>
      <c r="O11" s="72"/>
      <c r="P11" s="71"/>
      <c r="Q11" s="72">
        <v>15337457.54775</v>
      </c>
      <c r="R11" s="72">
        <v>9270009.6840000004</v>
      </c>
      <c r="S11" s="72">
        <v>4064384.0249999999</v>
      </c>
      <c r="T11" s="74">
        <v>2003063.8387499999</v>
      </c>
    </row>
    <row r="12" spans="1:20" s="6" customFormat="1" x14ac:dyDescent="0.3">
      <c r="A12" s="70" t="s">
        <v>21</v>
      </c>
      <c r="B12" s="71" t="s">
        <v>22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2"/>
      <c r="N12" s="72"/>
      <c r="O12" s="72"/>
      <c r="P12" s="71"/>
      <c r="Q12" s="72">
        <v>2967354</v>
      </c>
      <c r="R12" s="72">
        <v>1853104.5</v>
      </c>
      <c r="S12" s="72">
        <v>760909.5</v>
      </c>
      <c r="T12" s="74">
        <v>353340</v>
      </c>
    </row>
    <row r="13" spans="1:20" s="6" customFormat="1" ht="39" customHeight="1" x14ac:dyDescent="0.3">
      <c r="A13" s="75">
        <v>1</v>
      </c>
      <c r="B13" s="76" t="s">
        <v>23</v>
      </c>
      <c r="C13" s="77" t="s">
        <v>25</v>
      </c>
      <c r="D13" s="78" t="s">
        <v>26</v>
      </c>
      <c r="E13" s="78" t="s">
        <v>27</v>
      </c>
      <c r="F13" s="78" t="s">
        <v>28</v>
      </c>
      <c r="G13" s="78" t="s">
        <v>29</v>
      </c>
      <c r="H13" s="79"/>
      <c r="I13" s="79"/>
      <c r="J13" s="79"/>
      <c r="K13" s="79">
        <v>0.25</v>
      </c>
      <c r="L13" s="78"/>
      <c r="M13" s="80">
        <v>13367.25</v>
      </c>
      <c r="N13" s="81">
        <v>30</v>
      </c>
      <c r="O13" s="82">
        <v>9</v>
      </c>
      <c r="P13" s="77" t="s">
        <v>69</v>
      </c>
      <c r="Q13" s="83">
        <v>1049329.125</v>
      </c>
      <c r="R13" s="80">
        <v>641628</v>
      </c>
      <c r="S13" s="80">
        <v>267345</v>
      </c>
      <c r="T13" s="84">
        <v>140356.125</v>
      </c>
    </row>
    <row r="14" spans="1:20" s="6" customFormat="1" ht="31.5" customHeight="1" x14ac:dyDescent="0.3">
      <c r="A14" s="75">
        <v>2</v>
      </c>
      <c r="B14" s="76" t="s">
        <v>30</v>
      </c>
      <c r="C14" s="77" t="s">
        <v>31</v>
      </c>
      <c r="D14" s="78" t="s">
        <v>32</v>
      </c>
      <c r="E14" s="78" t="s">
        <v>33</v>
      </c>
      <c r="F14" s="78" t="s">
        <v>34</v>
      </c>
      <c r="G14" s="78" t="s">
        <v>16</v>
      </c>
      <c r="H14" s="79"/>
      <c r="I14" s="79"/>
      <c r="J14" s="79"/>
      <c r="K14" s="79">
        <v>0.25</v>
      </c>
      <c r="L14" s="78"/>
      <c r="M14" s="80">
        <v>11144.25</v>
      </c>
      <c r="N14" s="81">
        <v>30</v>
      </c>
      <c r="O14" s="85">
        <v>10</v>
      </c>
      <c r="P14" s="77" t="s">
        <v>69</v>
      </c>
      <c r="Q14" s="83">
        <v>963977.625</v>
      </c>
      <c r="R14" s="80">
        <v>601789.5</v>
      </c>
      <c r="S14" s="80">
        <v>245173.5</v>
      </c>
      <c r="T14" s="84">
        <v>117014.625</v>
      </c>
    </row>
    <row r="15" spans="1:20" s="6" customFormat="1" ht="31.5" customHeight="1" x14ac:dyDescent="0.3">
      <c r="A15" s="75">
        <v>3</v>
      </c>
      <c r="B15" s="76" t="s">
        <v>36</v>
      </c>
      <c r="C15" s="77" t="s">
        <v>37</v>
      </c>
      <c r="D15" s="78" t="s">
        <v>26</v>
      </c>
      <c r="E15" s="78" t="s">
        <v>38</v>
      </c>
      <c r="F15" s="78" t="s">
        <v>34</v>
      </c>
      <c r="G15" s="78" t="s">
        <v>39</v>
      </c>
      <c r="H15" s="79"/>
      <c r="I15" s="79"/>
      <c r="J15" s="79"/>
      <c r="K15" s="79">
        <v>0.25</v>
      </c>
      <c r="L15" s="78"/>
      <c r="M15" s="80">
        <v>11290.5</v>
      </c>
      <c r="N15" s="81">
        <v>26</v>
      </c>
      <c r="O15" s="85">
        <v>10</v>
      </c>
      <c r="P15" s="77" t="s">
        <v>69</v>
      </c>
      <c r="Q15" s="83">
        <v>954047.25</v>
      </c>
      <c r="R15" s="80">
        <v>609687</v>
      </c>
      <c r="S15" s="80">
        <v>248391</v>
      </c>
      <c r="T15" s="84">
        <v>95969.25</v>
      </c>
    </row>
    <row r="16" spans="1:20" s="23" customFormat="1" ht="31.5" customHeight="1" x14ac:dyDescent="0.3">
      <c r="A16" s="70" t="s">
        <v>40</v>
      </c>
      <c r="B16" s="86" t="s">
        <v>41</v>
      </c>
      <c r="C16" s="87"/>
      <c r="D16" s="87"/>
      <c r="E16" s="87"/>
      <c r="F16" s="87"/>
      <c r="G16" s="87"/>
      <c r="H16" s="88"/>
      <c r="I16" s="88"/>
      <c r="J16" s="88"/>
      <c r="K16" s="88"/>
      <c r="L16" s="87"/>
      <c r="M16" s="89">
        <v>0</v>
      </c>
      <c r="N16" s="90"/>
      <c r="O16" s="91"/>
      <c r="P16" s="87"/>
      <c r="Q16" s="92">
        <v>741031.2</v>
      </c>
      <c r="R16" s="92">
        <v>399016.79999999993</v>
      </c>
      <c r="S16" s="92">
        <v>178132.49999999997</v>
      </c>
      <c r="T16" s="93">
        <v>163881.89999999997</v>
      </c>
    </row>
    <row r="17" spans="1:20" s="6" customFormat="1" ht="31.5" customHeight="1" x14ac:dyDescent="0.3">
      <c r="A17" s="75">
        <v>1</v>
      </c>
      <c r="B17" s="76" t="s">
        <v>42</v>
      </c>
      <c r="C17" s="77" t="s">
        <v>90</v>
      </c>
      <c r="D17" s="78" t="s">
        <v>32</v>
      </c>
      <c r="E17" s="78" t="s">
        <v>91</v>
      </c>
      <c r="F17" s="78" t="s">
        <v>96</v>
      </c>
      <c r="G17" s="78"/>
      <c r="H17" s="79"/>
      <c r="I17" s="79">
        <v>0.2</v>
      </c>
      <c r="J17" s="79"/>
      <c r="K17" s="79">
        <v>0.25</v>
      </c>
      <c r="L17" s="78"/>
      <c r="M17" s="80">
        <v>14250.599999999997</v>
      </c>
      <c r="N17" s="81">
        <v>32</v>
      </c>
      <c r="O17" s="85">
        <v>11</v>
      </c>
      <c r="P17" s="77" t="s">
        <v>69</v>
      </c>
      <c r="Q17" s="83">
        <v>741031.2</v>
      </c>
      <c r="R17" s="80">
        <v>399016.79999999993</v>
      </c>
      <c r="S17" s="81">
        <v>178132.49999999997</v>
      </c>
      <c r="T17" s="84">
        <v>163881.89999999997</v>
      </c>
    </row>
    <row r="18" spans="1:20" s="23" customFormat="1" ht="31.5" customHeight="1" x14ac:dyDescent="0.3">
      <c r="A18" s="70" t="s">
        <v>43</v>
      </c>
      <c r="B18" s="86" t="s">
        <v>44</v>
      </c>
      <c r="C18" s="87"/>
      <c r="D18" s="87"/>
      <c r="E18" s="87"/>
      <c r="F18" s="87"/>
      <c r="G18" s="87"/>
      <c r="H18" s="88"/>
      <c r="I18" s="88"/>
      <c r="J18" s="88"/>
      <c r="K18" s="88"/>
      <c r="L18" s="87"/>
      <c r="M18" s="89">
        <v>0</v>
      </c>
      <c r="N18" s="90"/>
      <c r="O18" s="91"/>
      <c r="P18" s="87"/>
      <c r="Q18" s="92">
        <v>3336437.8125</v>
      </c>
      <c r="R18" s="92">
        <v>1959779.25</v>
      </c>
      <c r="S18" s="92">
        <v>1022316.75</v>
      </c>
      <c r="T18" s="93">
        <v>354341.8125</v>
      </c>
    </row>
    <row r="19" spans="1:20" s="6" customFormat="1" ht="31.5" customHeight="1" x14ac:dyDescent="0.3">
      <c r="A19" s="75">
        <v>1</v>
      </c>
      <c r="B19" s="76" t="s">
        <v>45</v>
      </c>
      <c r="C19" s="77" t="s">
        <v>83</v>
      </c>
      <c r="D19" s="78" t="s">
        <v>26</v>
      </c>
      <c r="E19" s="78" t="s">
        <v>116</v>
      </c>
      <c r="F19" s="78" t="s">
        <v>95</v>
      </c>
      <c r="G19" s="78" t="s">
        <v>39</v>
      </c>
      <c r="H19" s="79"/>
      <c r="I19" s="79"/>
      <c r="J19" s="79"/>
      <c r="K19" s="79">
        <v>0.25</v>
      </c>
      <c r="L19" s="78"/>
      <c r="M19" s="80">
        <v>14186.250000000002</v>
      </c>
      <c r="N19" s="81">
        <v>34</v>
      </c>
      <c r="O19" s="85">
        <v>5</v>
      </c>
      <c r="P19" s="77" t="s">
        <v>69</v>
      </c>
      <c r="Q19" s="83">
        <v>1067515.3125000002</v>
      </c>
      <c r="R19" s="80">
        <v>610008.75000000012</v>
      </c>
      <c r="S19" s="81">
        <v>283725.00000000006</v>
      </c>
      <c r="T19" s="84">
        <v>173781.56250000003</v>
      </c>
    </row>
    <row r="20" spans="1:20" s="6" customFormat="1" ht="31.5" customHeight="1" x14ac:dyDescent="0.3">
      <c r="A20" s="75">
        <v>2</v>
      </c>
      <c r="B20" s="76" t="s">
        <v>46</v>
      </c>
      <c r="C20" s="77" t="s">
        <v>35</v>
      </c>
      <c r="D20" s="78" t="s">
        <v>26</v>
      </c>
      <c r="E20" s="78" t="s">
        <v>117</v>
      </c>
      <c r="F20" s="78" t="s">
        <v>28</v>
      </c>
      <c r="G20" s="78" t="s">
        <v>16</v>
      </c>
      <c r="H20" s="79"/>
      <c r="I20" s="79"/>
      <c r="J20" s="79"/>
      <c r="K20" s="79">
        <v>0.25</v>
      </c>
      <c r="L20" s="78"/>
      <c r="M20" s="80">
        <v>13074.75</v>
      </c>
      <c r="N20" s="81">
        <v>20</v>
      </c>
      <c r="O20" s="85">
        <v>7</v>
      </c>
      <c r="P20" s="77" t="s">
        <v>69</v>
      </c>
      <c r="Q20" s="83">
        <v>1130965.875</v>
      </c>
      <c r="R20" s="80">
        <v>732186</v>
      </c>
      <c r="S20" s="81">
        <v>326868.75</v>
      </c>
      <c r="T20" s="84">
        <v>71911.125</v>
      </c>
    </row>
    <row r="21" spans="1:20" s="6" customFormat="1" ht="31.5" customHeight="1" x14ac:dyDescent="0.3">
      <c r="A21" s="75">
        <v>3</v>
      </c>
      <c r="B21" s="76" t="s">
        <v>47</v>
      </c>
      <c r="C21" s="77" t="s">
        <v>84</v>
      </c>
      <c r="D21" s="78" t="s">
        <v>26</v>
      </c>
      <c r="E21" s="78" t="s">
        <v>85</v>
      </c>
      <c r="F21" s="78" t="s">
        <v>34</v>
      </c>
      <c r="G21" s="78" t="s">
        <v>29</v>
      </c>
      <c r="H21" s="79"/>
      <c r="I21" s="79"/>
      <c r="J21" s="79"/>
      <c r="K21" s="79">
        <v>0.25</v>
      </c>
      <c r="L21" s="78"/>
      <c r="M21" s="80">
        <v>11436.75</v>
      </c>
      <c r="N21" s="81">
        <v>28</v>
      </c>
      <c r="O21" s="85">
        <v>7</v>
      </c>
      <c r="P21" s="77" t="s">
        <v>69</v>
      </c>
      <c r="Q21" s="83">
        <v>1137956.625</v>
      </c>
      <c r="R21" s="80">
        <v>617584.5</v>
      </c>
      <c r="S21" s="81">
        <v>411723</v>
      </c>
      <c r="T21" s="84">
        <v>108649.125</v>
      </c>
    </row>
    <row r="22" spans="1:20" s="23" customFormat="1" ht="31.5" customHeight="1" x14ac:dyDescent="0.3">
      <c r="A22" s="70" t="s">
        <v>48</v>
      </c>
      <c r="B22" s="86" t="s">
        <v>49</v>
      </c>
      <c r="C22" s="87"/>
      <c r="D22" s="87"/>
      <c r="E22" s="87"/>
      <c r="F22" s="87"/>
      <c r="G22" s="87"/>
      <c r="H22" s="88"/>
      <c r="I22" s="88"/>
      <c r="J22" s="88"/>
      <c r="K22" s="88"/>
      <c r="L22" s="87"/>
      <c r="M22" s="89">
        <v>0</v>
      </c>
      <c r="N22" s="90"/>
      <c r="O22" s="91"/>
      <c r="P22" s="87"/>
      <c r="Q22" s="92">
        <v>1099617.1874999998</v>
      </c>
      <c r="R22" s="92">
        <v>633379.49999999988</v>
      </c>
      <c r="S22" s="92">
        <v>328418.99999999994</v>
      </c>
      <c r="T22" s="93">
        <v>137818.68749999997</v>
      </c>
    </row>
    <row r="23" spans="1:20" s="6" customFormat="1" ht="31.5" customHeight="1" x14ac:dyDescent="0.3">
      <c r="A23" s="75">
        <v>1</v>
      </c>
      <c r="B23" s="76" t="s">
        <v>14</v>
      </c>
      <c r="C23" s="77" t="s">
        <v>74</v>
      </c>
      <c r="D23" s="78" t="s">
        <v>32</v>
      </c>
      <c r="E23" s="78" t="s">
        <v>107</v>
      </c>
      <c r="F23" s="78" t="s">
        <v>15</v>
      </c>
      <c r="G23" s="78" t="s">
        <v>16</v>
      </c>
      <c r="H23" s="79"/>
      <c r="I23" s="79"/>
      <c r="J23" s="79"/>
      <c r="K23" s="79">
        <v>0.25</v>
      </c>
      <c r="L23" s="78"/>
      <c r="M23" s="80">
        <v>11729.249999999998</v>
      </c>
      <c r="N23" s="81">
        <v>33</v>
      </c>
      <c r="O23" s="85">
        <v>1</v>
      </c>
      <c r="P23" s="77" t="s">
        <v>69</v>
      </c>
      <c r="Q23" s="83">
        <v>1099617.1874999998</v>
      </c>
      <c r="R23" s="80">
        <v>633379.49999999988</v>
      </c>
      <c r="S23" s="94">
        <v>328418.99999999994</v>
      </c>
      <c r="T23" s="84">
        <v>137818.68749999997</v>
      </c>
    </row>
    <row r="24" spans="1:20" s="23" customFormat="1" ht="31.5" customHeight="1" x14ac:dyDescent="0.3">
      <c r="A24" s="70" t="s">
        <v>50</v>
      </c>
      <c r="B24" s="86" t="s">
        <v>51</v>
      </c>
      <c r="C24" s="87"/>
      <c r="D24" s="87"/>
      <c r="E24" s="87"/>
      <c r="F24" s="87"/>
      <c r="G24" s="87"/>
      <c r="H24" s="88"/>
      <c r="I24" s="88"/>
      <c r="J24" s="88"/>
      <c r="K24" s="88"/>
      <c r="L24" s="87"/>
      <c r="M24" s="89">
        <v>0</v>
      </c>
      <c r="N24" s="90"/>
      <c r="O24" s="91"/>
      <c r="P24" s="87"/>
      <c r="Q24" s="92">
        <v>1378896.1875</v>
      </c>
      <c r="R24" s="92">
        <v>793055.25</v>
      </c>
      <c r="S24" s="92">
        <v>351365.625</v>
      </c>
      <c r="T24" s="93">
        <v>234475.3125</v>
      </c>
    </row>
    <row r="25" spans="1:20" s="6" customFormat="1" ht="31.5" customHeight="1" x14ac:dyDescent="0.3">
      <c r="A25" s="75">
        <v>1</v>
      </c>
      <c r="B25" s="76" t="s">
        <v>52</v>
      </c>
      <c r="C25" s="77" t="s">
        <v>86</v>
      </c>
      <c r="D25" s="78" t="s">
        <v>26</v>
      </c>
      <c r="E25" s="78" t="s">
        <v>87</v>
      </c>
      <c r="F25" s="78" t="s">
        <v>70</v>
      </c>
      <c r="G25" s="78" t="s">
        <v>16</v>
      </c>
      <c r="H25" s="79"/>
      <c r="I25" s="79"/>
      <c r="J25" s="79"/>
      <c r="K25" s="79">
        <v>0.25</v>
      </c>
      <c r="L25" s="78"/>
      <c r="M25" s="80">
        <v>9213.75</v>
      </c>
      <c r="N25" s="81">
        <v>21</v>
      </c>
      <c r="O25" s="85">
        <v>0</v>
      </c>
      <c r="P25" s="77" t="s">
        <v>69</v>
      </c>
      <c r="Q25" s="83">
        <v>640355.625</v>
      </c>
      <c r="R25" s="80">
        <v>405405</v>
      </c>
      <c r="S25" s="81">
        <v>184275</v>
      </c>
      <c r="T25" s="84">
        <v>50675.625</v>
      </c>
    </row>
    <row r="26" spans="1:20" s="6" customFormat="1" ht="31.5" customHeight="1" x14ac:dyDescent="0.3">
      <c r="A26" s="75">
        <v>2</v>
      </c>
      <c r="B26" s="76" t="s">
        <v>53</v>
      </c>
      <c r="C26" s="77" t="s">
        <v>88</v>
      </c>
      <c r="D26" s="78" t="s">
        <v>26</v>
      </c>
      <c r="E26" s="78" t="s">
        <v>89</v>
      </c>
      <c r="F26" s="78" t="s">
        <v>28</v>
      </c>
      <c r="G26" s="78" t="s">
        <v>29</v>
      </c>
      <c r="H26" s="79"/>
      <c r="I26" s="79"/>
      <c r="J26" s="79"/>
      <c r="K26" s="79">
        <v>0.25</v>
      </c>
      <c r="L26" s="78"/>
      <c r="M26" s="80">
        <v>13367.25</v>
      </c>
      <c r="N26" s="81">
        <v>37</v>
      </c>
      <c r="O26" s="85">
        <v>1</v>
      </c>
      <c r="P26" s="77" t="s">
        <v>69</v>
      </c>
      <c r="Q26" s="83">
        <v>738540.5625</v>
      </c>
      <c r="R26" s="80">
        <v>387650.25</v>
      </c>
      <c r="S26" s="81">
        <v>167090.625</v>
      </c>
      <c r="T26" s="84">
        <v>183799.6875</v>
      </c>
    </row>
    <row r="27" spans="1:20" s="23" customFormat="1" ht="31.5" customHeight="1" x14ac:dyDescent="0.3">
      <c r="A27" s="70" t="s">
        <v>54</v>
      </c>
      <c r="B27" s="86" t="s">
        <v>55</v>
      </c>
      <c r="C27" s="87"/>
      <c r="D27" s="87"/>
      <c r="E27" s="87"/>
      <c r="F27" s="87"/>
      <c r="G27" s="87"/>
      <c r="H27" s="88"/>
      <c r="I27" s="88"/>
      <c r="J27" s="88"/>
      <c r="K27" s="88"/>
      <c r="L27" s="87"/>
      <c r="M27" s="89">
        <v>0</v>
      </c>
      <c r="N27" s="90"/>
      <c r="O27" s="91"/>
      <c r="P27" s="87"/>
      <c r="Q27" s="92">
        <v>3292476.6712500001</v>
      </c>
      <c r="R27" s="92">
        <v>1945102.77</v>
      </c>
      <c r="S27" s="92">
        <v>840756.15</v>
      </c>
      <c r="T27" s="93">
        <v>506617.75125000003</v>
      </c>
    </row>
    <row r="28" spans="1:20" s="6" customFormat="1" ht="31.5" customHeight="1" x14ac:dyDescent="0.3">
      <c r="A28" s="75">
        <v>1</v>
      </c>
      <c r="B28" s="76" t="s">
        <v>56</v>
      </c>
      <c r="C28" s="77" t="s">
        <v>75</v>
      </c>
      <c r="D28" s="78" t="s">
        <v>26</v>
      </c>
      <c r="E28" s="78" t="s">
        <v>76</v>
      </c>
      <c r="F28" s="78" t="s">
        <v>92</v>
      </c>
      <c r="G28" s="78" t="s">
        <v>39</v>
      </c>
      <c r="H28" s="79"/>
      <c r="I28" s="79"/>
      <c r="J28" s="79"/>
      <c r="K28" s="79">
        <v>0.25</v>
      </c>
      <c r="L28" s="78"/>
      <c r="M28" s="80">
        <v>15151.500000000002</v>
      </c>
      <c r="N28" s="81">
        <v>35</v>
      </c>
      <c r="O28" s="85">
        <v>9</v>
      </c>
      <c r="P28" s="77" t="s">
        <v>69</v>
      </c>
      <c r="Q28" s="83">
        <v>1083332.2500000002</v>
      </c>
      <c r="R28" s="80">
        <v>621211.50000000012</v>
      </c>
      <c r="S28" s="81">
        <v>265151.25000000006</v>
      </c>
      <c r="T28" s="84">
        <v>196969.50000000003</v>
      </c>
    </row>
    <row r="29" spans="1:20" s="6" customFormat="1" ht="31.5" customHeight="1" x14ac:dyDescent="0.3">
      <c r="A29" s="75">
        <v>2</v>
      </c>
      <c r="B29" s="76" t="s">
        <v>57</v>
      </c>
      <c r="C29" s="77" t="s">
        <v>77</v>
      </c>
      <c r="D29" s="78" t="s">
        <v>32</v>
      </c>
      <c r="E29" s="78" t="s">
        <v>108</v>
      </c>
      <c r="F29" s="78" t="s">
        <v>93</v>
      </c>
      <c r="G29" s="78"/>
      <c r="H29" s="79"/>
      <c r="I29" s="79">
        <v>0.25</v>
      </c>
      <c r="J29" s="79"/>
      <c r="K29" s="79">
        <v>0.25</v>
      </c>
      <c r="L29" s="78"/>
      <c r="M29" s="80">
        <v>11442.599999999999</v>
      </c>
      <c r="N29" s="81">
        <v>26</v>
      </c>
      <c r="O29" s="85">
        <v>7</v>
      </c>
      <c r="P29" s="77" t="s">
        <v>69</v>
      </c>
      <c r="Q29" s="83">
        <v>852473.7</v>
      </c>
      <c r="R29" s="80">
        <v>526359.6</v>
      </c>
      <c r="S29" s="81">
        <v>228851.99999999997</v>
      </c>
      <c r="T29" s="84">
        <v>97262.099999999991</v>
      </c>
    </row>
    <row r="30" spans="1:20" s="6" customFormat="1" ht="31.5" customHeight="1" x14ac:dyDescent="0.3">
      <c r="A30" s="75">
        <v>3</v>
      </c>
      <c r="B30" s="76" t="s">
        <v>58</v>
      </c>
      <c r="C30" s="77" t="s">
        <v>78</v>
      </c>
      <c r="D30" s="78" t="s">
        <v>26</v>
      </c>
      <c r="E30" s="78" t="s">
        <v>79</v>
      </c>
      <c r="F30" s="78" t="s">
        <v>92</v>
      </c>
      <c r="G30" s="78" t="s">
        <v>94</v>
      </c>
      <c r="H30" s="79">
        <v>0.13</v>
      </c>
      <c r="I30" s="79"/>
      <c r="J30" s="79"/>
      <c r="K30" s="79">
        <v>0.25</v>
      </c>
      <c r="L30" s="78"/>
      <c r="M30" s="80">
        <v>17337.645</v>
      </c>
      <c r="N30" s="81">
        <v>34</v>
      </c>
      <c r="O30" s="85">
        <v>1</v>
      </c>
      <c r="P30" s="77" t="s">
        <v>69</v>
      </c>
      <c r="Q30" s="83">
        <v>1356670.7212499999</v>
      </c>
      <c r="R30" s="80">
        <v>797531.67</v>
      </c>
      <c r="S30" s="81">
        <v>346752.9</v>
      </c>
      <c r="T30" s="84">
        <v>212386.15125</v>
      </c>
    </row>
    <row r="31" spans="1:20" s="23" customFormat="1" ht="31.5" customHeight="1" x14ac:dyDescent="0.3">
      <c r="A31" s="70" t="s">
        <v>59</v>
      </c>
      <c r="B31" s="86" t="s">
        <v>60</v>
      </c>
      <c r="C31" s="87"/>
      <c r="D31" s="87"/>
      <c r="E31" s="87"/>
      <c r="F31" s="87"/>
      <c r="G31" s="87"/>
      <c r="H31" s="88"/>
      <c r="I31" s="88"/>
      <c r="J31" s="88"/>
      <c r="K31" s="88"/>
      <c r="L31" s="87"/>
      <c r="M31" s="89">
        <v>0</v>
      </c>
      <c r="N31" s="90"/>
      <c r="O31" s="91"/>
      <c r="P31" s="87"/>
      <c r="Q31" s="92">
        <v>2177062.875</v>
      </c>
      <c r="R31" s="89">
        <v>1341990</v>
      </c>
      <c r="S31" s="90">
        <v>582484.5</v>
      </c>
      <c r="T31" s="95">
        <v>252588.37499999997</v>
      </c>
    </row>
    <row r="32" spans="1:20" s="6" customFormat="1" ht="31.5" customHeight="1" x14ac:dyDescent="0.3">
      <c r="A32" s="75">
        <v>1</v>
      </c>
      <c r="B32" s="76" t="s">
        <v>61</v>
      </c>
      <c r="C32" s="77" t="s">
        <v>80</v>
      </c>
      <c r="D32" s="78" t="s">
        <v>26</v>
      </c>
      <c r="E32" s="78" t="s">
        <v>81</v>
      </c>
      <c r="F32" s="78" t="s">
        <v>28</v>
      </c>
      <c r="G32" s="78" t="s">
        <v>39</v>
      </c>
      <c r="H32" s="79"/>
      <c r="I32" s="79"/>
      <c r="J32" s="79"/>
      <c r="K32" s="79">
        <v>0.25</v>
      </c>
      <c r="L32" s="78"/>
      <c r="M32" s="80">
        <v>13221</v>
      </c>
      <c r="N32" s="81">
        <v>27</v>
      </c>
      <c r="O32" s="85">
        <v>11</v>
      </c>
      <c r="P32" s="77" t="s">
        <v>69</v>
      </c>
      <c r="Q32" s="83">
        <v>1117174.5</v>
      </c>
      <c r="R32" s="80">
        <v>700713</v>
      </c>
      <c r="S32" s="81">
        <v>297472.5</v>
      </c>
      <c r="T32" s="84">
        <v>118989</v>
      </c>
    </row>
    <row r="33" spans="1:20" s="6" customFormat="1" ht="31.5" customHeight="1" x14ac:dyDescent="0.3">
      <c r="A33" s="75">
        <v>2</v>
      </c>
      <c r="B33" s="76" t="s">
        <v>62</v>
      </c>
      <c r="C33" s="77" t="s">
        <v>82</v>
      </c>
      <c r="D33" s="78" t="s">
        <v>32</v>
      </c>
      <c r="E33" s="78" t="s">
        <v>109</v>
      </c>
      <c r="F33" s="78" t="s">
        <v>96</v>
      </c>
      <c r="G33" s="78"/>
      <c r="H33" s="79"/>
      <c r="I33" s="79"/>
      <c r="J33" s="79"/>
      <c r="K33" s="79">
        <v>0.25</v>
      </c>
      <c r="L33" s="78"/>
      <c r="M33" s="80">
        <v>11875.499999999998</v>
      </c>
      <c r="N33" s="81">
        <v>32</v>
      </c>
      <c r="O33" s="85">
        <v>2</v>
      </c>
      <c r="P33" s="77" t="s">
        <v>69</v>
      </c>
      <c r="Q33" s="83">
        <v>1059888.3749999998</v>
      </c>
      <c r="R33" s="80">
        <v>641276.99999999988</v>
      </c>
      <c r="S33" s="81">
        <v>285011.99999999994</v>
      </c>
      <c r="T33" s="84">
        <v>133599.37499999997</v>
      </c>
    </row>
    <row r="34" spans="1:20" s="23" customFormat="1" ht="31.5" customHeight="1" x14ac:dyDescent="0.3">
      <c r="A34" s="70" t="s">
        <v>63</v>
      </c>
      <c r="B34" s="86" t="s">
        <v>64</v>
      </c>
      <c r="C34" s="87"/>
      <c r="D34" s="87"/>
      <c r="E34" s="87"/>
      <c r="F34" s="87"/>
      <c r="G34" s="87"/>
      <c r="H34" s="88"/>
      <c r="I34" s="88"/>
      <c r="J34" s="88"/>
      <c r="K34" s="88"/>
      <c r="L34" s="87"/>
      <c r="M34" s="89">
        <v>0</v>
      </c>
      <c r="N34" s="90"/>
      <c r="O34" s="91"/>
      <c r="P34" s="87"/>
      <c r="Q34" s="92">
        <v>344581.614</v>
      </c>
      <c r="R34" s="92">
        <v>344581.614</v>
      </c>
      <c r="S34" s="81"/>
      <c r="T34" s="96"/>
    </row>
    <row r="35" spans="1:20" s="6" customFormat="1" ht="31.5" customHeight="1" x14ac:dyDescent="0.3">
      <c r="A35" s="75">
        <v>1</v>
      </c>
      <c r="B35" s="76" t="s">
        <v>65</v>
      </c>
      <c r="C35" s="77" t="s">
        <v>72</v>
      </c>
      <c r="D35" s="78" t="s">
        <v>32</v>
      </c>
      <c r="E35" s="78" t="s">
        <v>73</v>
      </c>
      <c r="F35" s="78" t="s">
        <v>34</v>
      </c>
      <c r="G35" s="78"/>
      <c r="H35" s="79"/>
      <c r="I35" s="79">
        <v>0.23</v>
      </c>
      <c r="J35" s="79">
        <v>0.25</v>
      </c>
      <c r="K35" s="79"/>
      <c r="L35" s="78"/>
      <c r="M35" s="80">
        <v>12675.312</v>
      </c>
      <c r="N35" s="81">
        <v>24</v>
      </c>
      <c r="O35" s="85">
        <v>4</v>
      </c>
      <c r="P35" s="77" t="s">
        <v>69</v>
      </c>
      <c r="Q35" s="83">
        <v>278856.864</v>
      </c>
      <c r="R35" s="80">
        <v>278856.864</v>
      </c>
      <c r="S35" s="81"/>
      <c r="T35" s="96"/>
    </row>
    <row r="36" spans="1:20" s="6" customFormat="1" ht="31.5" customHeight="1" thickBot="1" x14ac:dyDescent="0.35">
      <c r="A36" s="97">
        <v>2</v>
      </c>
      <c r="B36" s="98" t="s">
        <v>66</v>
      </c>
      <c r="C36" s="99" t="s">
        <v>67</v>
      </c>
      <c r="D36" s="100" t="s">
        <v>32</v>
      </c>
      <c r="E36" s="100" t="s">
        <v>68</v>
      </c>
      <c r="F36" s="100" t="s">
        <v>71</v>
      </c>
      <c r="G36" s="100" t="s">
        <v>16</v>
      </c>
      <c r="H36" s="101"/>
      <c r="I36" s="101"/>
      <c r="J36" s="101"/>
      <c r="K36" s="101">
        <v>0.25</v>
      </c>
      <c r="L36" s="100"/>
      <c r="M36" s="102">
        <v>9389.25</v>
      </c>
      <c r="N36" s="103">
        <v>21</v>
      </c>
      <c r="O36" s="104">
        <v>9</v>
      </c>
      <c r="P36" s="99" t="s">
        <v>69</v>
      </c>
      <c r="Q36" s="105">
        <v>65724.75</v>
      </c>
      <c r="R36" s="102">
        <v>65724.75</v>
      </c>
      <c r="S36" s="103"/>
      <c r="T36" s="106"/>
    </row>
    <row r="37" spans="1:20" s="5" customFormat="1" ht="31.5" customHeight="1" thickTop="1" x14ac:dyDescent="0.3">
      <c r="A37" s="27"/>
      <c r="F37" s="27"/>
      <c r="G37" s="27"/>
      <c r="H37" s="17"/>
      <c r="I37" s="17"/>
      <c r="J37" s="17"/>
      <c r="K37" s="17"/>
      <c r="L37" s="27"/>
      <c r="M37" s="18"/>
      <c r="N37" s="18"/>
      <c r="O37" s="18"/>
      <c r="S37" s="20"/>
      <c r="T37" s="20"/>
    </row>
    <row r="38" spans="1:20" s="5" customFormat="1" ht="18" x14ac:dyDescent="0.3">
      <c r="A38" s="27"/>
      <c r="F38" s="27"/>
      <c r="G38" s="27"/>
      <c r="H38" s="17"/>
      <c r="I38" s="17"/>
      <c r="J38" s="17"/>
      <c r="K38" s="17"/>
      <c r="L38" s="27"/>
      <c r="M38" s="18"/>
      <c r="N38" s="18"/>
      <c r="O38" s="18"/>
      <c r="S38" s="20"/>
      <c r="T38" s="20"/>
    </row>
    <row r="39" spans="1:20" s="19" customFormat="1" ht="17.399999999999999" x14ac:dyDescent="0.3">
      <c r="B39" s="193"/>
      <c r="C39" s="193"/>
      <c r="D39" s="193"/>
      <c r="E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84"/>
      <c r="T39" s="184"/>
    </row>
    <row r="40" spans="1:20" s="19" customFormat="1" ht="17.399999999999999" x14ac:dyDescent="0.3">
      <c r="B40" s="24"/>
      <c r="C40" s="24"/>
      <c r="D40" s="24"/>
      <c r="E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5"/>
    </row>
    <row r="41" spans="1:20" s="19" customFormat="1" ht="17.399999999999999" x14ac:dyDescent="0.3">
      <c r="S41" s="21"/>
      <c r="T41" s="21"/>
    </row>
    <row r="42" spans="1:20" s="19" customFormat="1" ht="17.399999999999999" x14ac:dyDescent="0.3">
      <c r="S42" s="21"/>
      <c r="T42" s="21"/>
    </row>
    <row r="43" spans="1:20" s="19" customFormat="1" ht="17.399999999999999" x14ac:dyDescent="0.3">
      <c r="S43" s="21"/>
      <c r="T43" s="21"/>
    </row>
    <row r="44" spans="1:20" s="19" customFormat="1" ht="17.399999999999999" x14ac:dyDescent="0.3">
      <c r="S44" s="21"/>
      <c r="T44" s="21"/>
    </row>
    <row r="45" spans="1:20" s="19" customFormat="1" ht="17.399999999999999" x14ac:dyDescent="0.3">
      <c r="S45" s="21"/>
      <c r="T45" s="21"/>
    </row>
    <row r="46" spans="1:20" s="19" customFormat="1" ht="17.399999999999999" x14ac:dyDescent="0.3">
      <c r="B46" s="193"/>
      <c r="C46" s="193"/>
      <c r="D46" s="193"/>
      <c r="E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84"/>
      <c r="T46" s="184"/>
    </row>
    <row r="47" spans="1:20" s="19" customFormat="1" ht="17.399999999999999" x14ac:dyDescent="0.3">
      <c r="S47" s="21"/>
      <c r="T47" s="21"/>
    </row>
    <row r="48" spans="1:20" s="19" customFormat="1" ht="17.399999999999999" x14ac:dyDescent="0.3">
      <c r="S48" s="21"/>
      <c r="T48" s="21"/>
    </row>
    <row r="49" spans="19:20" s="14" customFormat="1" ht="15.6" x14ac:dyDescent="0.3">
      <c r="S49" s="22"/>
      <c r="T49" s="22"/>
    </row>
    <row r="50" spans="19:20" s="14" customFormat="1" ht="15.6" x14ac:dyDescent="0.3">
      <c r="S50" s="22"/>
      <c r="T50" s="22"/>
    </row>
    <row r="51" spans="19:20" s="14" customFormat="1" ht="15.6" x14ac:dyDescent="0.3">
      <c r="S51" s="22"/>
      <c r="T51" s="22"/>
    </row>
    <row r="52" spans="19:20" s="14" customFormat="1" ht="15.6" x14ac:dyDescent="0.3">
      <c r="S52" s="22"/>
      <c r="T52" s="22"/>
    </row>
    <row r="53" spans="19:20" s="14" customFormat="1" ht="15.6" x14ac:dyDescent="0.3">
      <c r="S53" s="22"/>
      <c r="T53" s="22"/>
    </row>
    <row r="54" spans="19:20" s="14" customFormat="1" ht="15.6" x14ac:dyDescent="0.3">
      <c r="S54" s="22"/>
      <c r="T54" s="22"/>
    </row>
    <row r="55" spans="19:20" s="14" customFormat="1" ht="15.6" x14ac:dyDescent="0.3">
      <c r="S55" s="22"/>
      <c r="T55" s="22"/>
    </row>
    <row r="56" spans="19:20" s="14" customFormat="1" ht="15.6" x14ac:dyDescent="0.3">
      <c r="S56" s="22"/>
      <c r="T56" s="22"/>
    </row>
    <row r="57" spans="19:20" s="14" customFormat="1" ht="15.6" x14ac:dyDescent="0.3">
      <c r="S57" s="22"/>
      <c r="T57" s="22"/>
    </row>
    <row r="58" spans="19:20" s="14" customFormat="1" ht="15.6" x14ac:dyDescent="0.3">
      <c r="S58" s="22"/>
      <c r="T58" s="22"/>
    </row>
    <row r="59" spans="19:20" s="14" customFormat="1" ht="15.6" x14ac:dyDescent="0.3">
      <c r="S59" s="22"/>
      <c r="T59" s="22"/>
    </row>
    <row r="60" spans="19:20" s="14" customFormat="1" ht="15.6" x14ac:dyDescent="0.3">
      <c r="S60" s="22"/>
      <c r="T60" s="22"/>
    </row>
    <row r="61" spans="19:20" s="14" customFormat="1" ht="15.6" x14ac:dyDescent="0.3">
      <c r="S61" s="22"/>
      <c r="T61" s="22"/>
    </row>
    <row r="62" spans="19:20" s="14" customFormat="1" ht="15.6" x14ac:dyDescent="0.3">
      <c r="S62" s="22"/>
      <c r="T62" s="22"/>
    </row>
    <row r="63" spans="19:20" s="14" customFormat="1" ht="15.6" x14ac:dyDescent="0.3">
      <c r="S63" s="22"/>
      <c r="T63" s="22"/>
    </row>
    <row r="64" spans="19:20" s="14" customFormat="1" ht="15.6" x14ac:dyDescent="0.3">
      <c r="S64" s="22"/>
      <c r="T64" s="22"/>
    </row>
    <row r="65" spans="1:20" s="14" customFormat="1" ht="15.6" x14ac:dyDescent="0.3">
      <c r="S65" s="22"/>
      <c r="T65" s="22"/>
    </row>
    <row r="66" spans="1:20" s="14" customFormat="1" ht="15.6" x14ac:dyDescent="0.3">
      <c r="S66" s="22"/>
      <c r="T66" s="22"/>
    </row>
    <row r="67" spans="1:20" s="14" customFormat="1" ht="15.6" x14ac:dyDescent="0.3">
      <c r="S67" s="22"/>
      <c r="T67" s="22"/>
    </row>
    <row r="68" spans="1:20" s="14" customFormat="1" ht="15.6" x14ac:dyDescent="0.3">
      <c r="S68" s="22"/>
      <c r="T68" s="22"/>
    </row>
    <row r="69" spans="1:20" s="14" customFormat="1" ht="15.6" x14ac:dyDescent="0.3">
      <c r="S69" s="22"/>
      <c r="T69" s="22"/>
    </row>
    <row r="70" spans="1:20" s="14" customFormat="1" ht="15.6" x14ac:dyDescent="0.3"/>
    <row r="71" spans="1:20" s="14" customFormat="1" ht="15.6" x14ac:dyDescent="0.3"/>
    <row r="72" spans="1:20" s="14" customFormat="1" ht="15.6" x14ac:dyDescent="0.3"/>
    <row r="73" spans="1:20" s="14" customFormat="1" ht="15.6" x14ac:dyDescent="0.3"/>
    <row r="74" spans="1:20" ht="15.6" x14ac:dyDescent="0.3">
      <c r="A74" s="10"/>
      <c r="B74" s="8"/>
      <c r="C74" s="9"/>
      <c r="D74" s="9"/>
      <c r="E74" s="9"/>
      <c r="F74" s="11"/>
      <c r="G74" s="11"/>
      <c r="H74" s="12"/>
      <c r="I74" s="12"/>
      <c r="J74" s="12"/>
      <c r="K74" s="12"/>
      <c r="L74" s="11"/>
      <c r="M74" s="13"/>
      <c r="N74" s="13"/>
      <c r="O74" s="13"/>
      <c r="P74" s="9"/>
      <c r="Q74" s="9"/>
      <c r="R74" s="8"/>
      <c r="S74" s="8"/>
      <c r="T74" s="8"/>
    </row>
    <row r="75" spans="1:20" ht="15.6" x14ac:dyDescent="0.3">
      <c r="A75" s="10"/>
      <c r="B75" s="8"/>
      <c r="C75" s="9"/>
      <c r="D75" s="9"/>
      <c r="E75" s="9"/>
      <c r="F75" s="11"/>
      <c r="G75" s="11"/>
      <c r="H75" s="12"/>
      <c r="I75" s="12"/>
      <c r="J75" s="12"/>
      <c r="K75" s="12"/>
      <c r="L75" s="11"/>
      <c r="M75" s="13"/>
      <c r="N75" s="13"/>
      <c r="O75" s="13"/>
      <c r="P75" s="9"/>
      <c r="Q75" s="9"/>
      <c r="R75" s="8"/>
      <c r="S75" s="8"/>
      <c r="T75" s="8"/>
    </row>
    <row r="76" spans="1:20" ht="15.6" x14ac:dyDescent="0.3">
      <c r="A76" s="10"/>
      <c r="B76" s="8"/>
      <c r="C76" s="9"/>
      <c r="D76" s="9"/>
      <c r="E76" s="9"/>
      <c r="F76" s="11"/>
      <c r="G76" s="11"/>
      <c r="H76" s="12"/>
      <c r="I76" s="12"/>
      <c r="J76" s="12"/>
      <c r="K76" s="12"/>
      <c r="L76" s="11"/>
      <c r="M76" s="13"/>
      <c r="N76" s="13"/>
      <c r="O76" s="13"/>
      <c r="P76" s="9"/>
      <c r="Q76" s="9"/>
      <c r="R76" s="8"/>
      <c r="S76" s="8"/>
      <c r="T76" s="8"/>
    </row>
    <row r="77" spans="1:20" ht="15.6" x14ac:dyDescent="0.3">
      <c r="A77" s="10"/>
      <c r="B77" s="8"/>
      <c r="C77" s="9"/>
      <c r="D77" s="9"/>
      <c r="E77" s="9"/>
      <c r="F77" s="11"/>
      <c r="G77" s="11"/>
      <c r="H77" s="12"/>
      <c r="I77" s="12"/>
      <c r="J77" s="12"/>
      <c r="K77" s="12"/>
      <c r="L77" s="11"/>
      <c r="M77" s="13"/>
      <c r="N77" s="13"/>
      <c r="O77" s="13"/>
      <c r="P77" s="9"/>
      <c r="Q77" s="9"/>
      <c r="R77" s="8"/>
      <c r="S77" s="8"/>
      <c r="T77" s="8"/>
    </row>
    <row r="78" spans="1:20" ht="36" customHeight="1" x14ac:dyDescent="0.3">
      <c r="A78" s="187" t="s">
        <v>4</v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"/>
      <c r="T78" s="1"/>
    </row>
    <row r="79" spans="1:20" ht="16.95" customHeight="1" x14ac:dyDescent="0.3">
      <c r="A79" s="189" t="s">
        <v>3</v>
      </c>
      <c r="B79" s="189"/>
      <c r="C79" s="189"/>
      <c r="D79" s="189"/>
      <c r="E79" s="189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  <c r="R79" s="189"/>
      <c r="S79" s="189"/>
      <c r="T79" s="189"/>
    </row>
  </sheetData>
  <mergeCells count="35">
    <mergeCell ref="A78:R78"/>
    <mergeCell ref="A79:T79"/>
    <mergeCell ref="T7:T8"/>
    <mergeCell ref="B39:E39"/>
    <mergeCell ref="I39:R39"/>
    <mergeCell ref="S39:T39"/>
    <mergeCell ref="B46:E46"/>
    <mergeCell ref="I46:R46"/>
    <mergeCell ref="S46:T46"/>
    <mergeCell ref="L7:L8"/>
    <mergeCell ref="N7:N8"/>
    <mergeCell ref="O7:O8"/>
    <mergeCell ref="Q7:Q8"/>
    <mergeCell ref="A1:E1"/>
    <mergeCell ref="A2:E2"/>
    <mergeCell ref="A3:T3"/>
    <mergeCell ref="C4:T4"/>
    <mergeCell ref="A6:A8"/>
    <mergeCell ref="B6:B8"/>
    <mergeCell ref="C6:C8"/>
    <mergeCell ref="D6:D8"/>
    <mergeCell ref="E6:E8"/>
    <mergeCell ref="F6:L6"/>
    <mergeCell ref="N6:O6"/>
    <mergeCell ref="P6:P8"/>
    <mergeCell ref="H7:H8"/>
    <mergeCell ref="I7:I8"/>
    <mergeCell ref="Q6:T6"/>
    <mergeCell ref="K7:K8"/>
    <mergeCell ref="F7:F8"/>
    <mergeCell ref="M6:M8"/>
    <mergeCell ref="G7:G8"/>
    <mergeCell ref="R7:R8"/>
    <mergeCell ref="S7:S8"/>
    <mergeCell ref="J7:J8"/>
  </mergeCells>
  <pageMargins left="0.118110236220472" right="0.118110236220472" top="0.17" bottom="0.16" header="0.31496062992126" footer="0.16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Mau 04 (d9;10)</vt:lpstr>
      <vt:lpstr>Biểu trình ub</vt:lpstr>
      <vt:lpstr>Biểu QĐ</vt:lpstr>
      <vt:lpstr>Biểu trình ub (2)</vt:lpstr>
      <vt:lpstr>'Mau 04 (d9;10)'!Print_Area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 Kiên Hà</dc:creator>
  <cp:lastModifiedBy>Admin</cp:lastModifiedBy>
  <cp:lastPrinted>2025-07-18T07:48:23Z</cp:lastPrinted>
  <dcterms:created xsi:type="dcterms:W3CDTF">2025-01-02T07:55:26Z</dcterms:created>
  <dcterms:modified xsi:type="dcterms:W3CDTF">2026-07-14T07:26:30Z</dcterms:modified>
</cp:coreProperties>
</file>