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1Trọng\1 Trọng 2024\báo cáo\quyết toán ns huyện  2023\"/>
    </mc:Choice>
  </mc:AlternateContent>
  <bookViews>
    <workbookView xWindow="-105" yWindow="-105" windowWidth="19425" windowHeight="10305" firstSheet="1" activeTab="17"/>
  </bookViews>
  <sheets>
    <sheet name="foxz" sheetId="2" state="veryHidden" r:id="rId1"/>
    <sheet name="48" sheetId="1" r:id="rId2"/>
    <sheet name="49" sheetId="3" r:id="rId3"/>
    <sheet name="50" sheetId="4" r:id="rId4"/>
    <sheet name="51" sheetId="5" r:id="rId5"/>
    <sheet name="52" sheetId="6" r:id="rId6"/>
    <sheet name="53" sheetId="7" r:id="rId7"/>
    <sheet name="54" sheetId="8" r:id="rId8"/>
    <sheet name="55" sheetId="9" r:id="rId9"/>
    <sheet name="56" sheetId="10" r:id="rId10"/>
    <sheet name="57" sheetId="11" r:id="rId11"/>
    <sheet name="58" sheetId="12" r:id="rId12"/>
    <sheet name="59" sheetId="13" r:id="rId13"/>
    <sheet name="60" sheetId="14" r:id="rId14"/>
    <sheet name="61" sheetId="15" r:id="rId15"/>
    <sheet name="62" sheetId="16" r:id="rId16"/>
    <sheet name="63" sheetId="17" r:id="rId17"/>
    <sheet name="64" sheetId="18" r:id="rId18"/>
  </sheets>
  <definedNames>
    <definedName name="chuong_phuluc_48" localSheetId="1">'48'!$F$1</definedName>
    <definedName name="chuong_phuluc_48_name" localSheetId="1">'48'!$A$2</definedName>
    <definedName name="chuong_phuluc_49" localSheetId="2">'49'!$E$1</definedName>
    <definedName name="chuong_phuluc_49_name" localSheetId="2">'49'!$A$2</definedName>
    <definedName name="chuong_phuluc_50" localSheetId="3">'50'!$H$1</definedName>
    <definedName name="chuong_phuluc_50_name" localSheetId="3">'50'!#REF!</definedName>
    <definedName name="chuong_phuluc_51" localSheetId="4">'51'!#REF!</definedName>
    <definedName name="chuong_phuluc_51_name" localSheetId="4">'51'!#REF!</definedName>
    <definedName name="chuong_phuluc_52" localSheetId="5">'52'!$F$1</definedName>
    <definedName name="chuong_phuluc_52_name" localSheetId="5">'52'!$A$2</definedName>
    <definedName name="chuong_phuluc_53" localSheetId="6">'53'!$K$1</definedName>
    <definedName name="chuong_phuluc_53_name" localSheetId="6">'53'!$A$2</definedName>
    <definedName name="chuong_phuluc_54" localSheetId="7">'54'!$Q$1</definedName>
    <definedName name="chuong_phuluc_54_name" localSheetId="7">'54'!$A$2</definedName>
    <definedName name="chuong_phuluc_55" localSheetId="7">'54'!#REF!</definedName>
    <definedName name="chuong_phuluc_55_name" localSheetId="7">'54'!#REF!</definedName>
    <definedName name="chuong_phuluc_57" localSheetId="10">'57'!$J$1</definedName>
    <definedName name="chuong_phuluc_57_name" localSheetId="10">'57'!$A$2</definedName>
    <definedName name="chuong_phuluc_58" localSheetId="11">'58'!$S$1</definedName>
    <definedName name="chuong_phuluc_58_name" localSheetId="11">'58'!$A$2</definedName>
    <definedName name="chuong_phuluc_59" localSheetId="12">'59'!$Z$1</definedName>
    <definedName name="chuong_phuluc_59_name" localSheetId="12">'59'!$A$2</definedName>
    <definedName name="chuong_phuluc_60" localSheetId="13">'60'!$H$1</definedName>
    <definedName name="chuong_phuluc_60_name" localSheetId="13">'60'!$A$2</definedName>
    <definedName name="chuong_phuluc_62" localSheetId="15">'62'!$AD$1</definedName>
    <definedName name="chuong_phuluc_62_name" localSheetId="15">'62'!$A$2</definedName>
    <definedName name="chuong_phuluc_63" localSheetId="16">'63'!$L$1</definedName>
    <definedName name="chuong_phuluc_63_name" localSheetId="16">'63'!$A$2</definedName>
    <definedName name="chuong_phuluc_64" localSheetId="17">'64'!$E$1</definedName>
    <definedName name="chuong_phuluc_64_name" localSheetId="17">'64'!$A$2</definedName>
    <definedName name="_xlnm.Print_Titles" localSheetId="1">'48'!$A:$F,'48'!$5:$6</definedName>
    <definedName name="_xlnm.Print_Titles" localSheetId="2">'49'!$A:$E,'49'!$5:$5</definedName>
    <definedName name="_xlnm.Print_Titles" localSheetId="3">'50'!$A:$H,'50'!$5:$6</definedName>
    <definedName name="_xlnm.Print_Titles" localSheetId="4">'51'!$A:$I,'51'!$7:$9</definedName>
    <definedName name="_xlnm.Print_Titles" localSheetId="5">'52'!$A:$M,'52'!$7:$9</definedName>
    <definedName name="_xlnm.Print_Titles" localSheetId="6">'53'!$A:$K,'53'!$7:$9</definedName>
    <definedName name="_xlnm.Print_Titles" localSheetId="7">'54'!$A:$W,'54'!$5:$7</definedName>
    <definedName name="_xlnm.Print_Titles" localSheetId="9">'56'!$A:$T,'56'!$7:$7</definedName>
    <definedName name="_xlnm.Print_Titles" localSheetId="10">'57'!$A:$J,'57'!$5:$6</definedName>
    <definedName name="_xlnm.Print_Titles" localSheetId="11">'58'!$A:$V,'58'!$8:$11</definedName>
    <definedName name="_xlnm.Print_Titles" localSheetId="13">'60'!$A:$H,'60'!$5:$6</definedName>
    <definedName name="_xlnm.Print_Titles" localSheetId="14">'61'!$A:$Q,'61'!$6:$9</definedName>
    <definedName name="_xlnm.Print_Titles" localSheetId="15">'62'!$A:$W,'62'!$8:$12</definedName>
    <definedName name="_xlnm.Print_Titles" localSheetId="16">'63'!$A:$L,'63'!$5:$7</definedName>
    <definedName name="tvpllink_orzgiqxtpn_27" localSheetId="4">'51'!$A$30</definedName>
    <definedName name="tvpllink_orzgiqxtpn_28" localSheetId="5">'52'!$A$48</definedName>
    <definedName name="tvpllink_orzgiqxtpn_29" localSheetId="6">'53'!$A$34</definedName>
    <definedName name="tvpllink_orzgiqxtpn_30" localSheetId="7">'54'!#REF!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3" l="1"/>
  <c r="AE12" i="13"/>
  <c r="AE13" i="13"/>
  <c r="AE18" i="13"/>
  <c r="AE19" i="13"/>
  <c r="AE20" i="13"/>
  <c r="AE21" i="13"/>
  <c r="AE14" i="13"/>
  <c r="AE15" i="13"/>
  <c r="AE16" i="13"/>
  <c r="AE17" i="13"/>
  <c r="AE22" i="13"/>
  <c r="AE23" i="13"/>
  <c r="AE24" i="13"/>
  <c r="AE25" i="13"/>
  <c r="I89" i="5" l="1"/>
  <c r="I87" i="5"/>
  <c r="K86" i="5"/>
  <c r="H86" i="5"/>
  <c r="E86" i="5"/>
  <c r="K85" i="5"/>
  <c r="H85" i="5"/>
  <c r="K84" i="5"/>
  <c r="E84" i="5"/>
  <c r="K83" i="5"/>
  <c r="E83" i="5"/>
  <c r="K82" i="5"/>
  <c r="E82" i="5"/>
  <c r="M82" i="5" s="1"/>
  <c r="D82" i="5"/>
  <c r="M81" i="5"/>
  <c r="K81" i="5"/>
  <c r="E81" i="5"/>
  <c r="L81" i="5" s="1"/>
  <c r="D81" i="5"/>
  <c r="C81" i="5"/>
  <c r="M80" i="5"/>
  <c r="K80" i="5"/>
  <c r="H80" i="5"/>
  <c r="E80" i="5"/>
  <c r="L80" i="5" s="1"/>
  <c r="D80" i="5"/>
  <c r="K79" i="5"/>
  <c r="H79" i="5"/>
  <c r="E79" i="5"/>
  <c r="L78" i="5"/>
  <c r="E78" i="5"/>
  <c r="M78" i="5" s="1"/>
  <c r="L77" i="5"/>
  <c r="K77" i="5"/>
  <c r="H77" i="5"/>
  <c r="G77" i="5"/>
  <c r="E77" i="5"/>
  <c r="D77" i="5"/>
  <c r="M77" i="5" s="1"/>
  <c r="K76" i="5"/>
  <c r="G76" i="5"/>
  <c r="H76" i="5" s="1"/>
  <c r="E76" i="5"/>
  <c r="M76" i="5" s="1"/>
  <c r="D76" i="5"/>
  <c r="K75" i="5"/>
  <c r="H75" i="5"/>
  <c r="G75" i="5"/>
  <c r="E75" i="5"/>
  <c r="M75" i="5" s="1"/>
  <c r="D75" i="5"/>
  <c r="P74" i="5"/>
  <c r="K74" i="5"/>
  <c r="H74" i="5"/>
  <c r="G74" i="5"/>
  <c r="E74" i="5"/>
  <c r="M74" i="5" s="1"/>
  <c r="D74" i="5"/>
  <c r="C74" i="5"/>
  <c r="K73" i="5"/>
  <c r="H73" i="5"/>
  <c r="G73" i="5"/>
  <c r="E73" i="5"/>
  <c r="M73" i="5" s="1"/>
  <c r="D73" i="5"/>
  <c r="L72" i="5"/>
  <c r="K72" i="5"/>
  <c r="G72" i="5"/>
  <c r="H72" i="5" s="1"/>
  <c r="E72" i="5"/>
  <c r="M72" i="5" s="1"/>
  <c r="D72" i="5"/>
  <c r="M71" i="5"/>
  <c r="K71" i="5"/>
  <c r="G71" i="5"/>
  <c r="H71" i="5" s="1"/>
  <c r="E71" i="5"/>
  <c r="L71" i="5" s="1"/>
  <c r="D71" i="5"/>
  <c r="M70" i="5"/>
  <c r="L70" i="5"/>
  <c r="K70" i="5"/>
  <c r="H70" i="5"/>
  <c r="G70" i="5"/>
  <c r="E70" i="5"/>
  <c r="D70" i="5"/>
  <c r="L69" i="5"/>
  <c r="K69" i="5"/>
  <c r="G69" i="5"/>
  <c r="H69" i="5" s="1"/>
  <c r="E69" i="5"/>
  <c r="D69" i="5"/>
  <c r="M69" i="5" s="1"/>
  <c r="K68" i="5"/>
  <c r="G68" i="5"/>
  <c r="H68" i="5" s="1"/>
  <c r="E68" i="5"/>
  <c r="D68" i="5"/>
  <c r="K67" i="5"/>
  <c r="H67" i="5"/>
  <c r="G67" i="5"/>
  <c r="E67" i="5"/>
  <c r="M67" i="5" s="1"/>
  <c r="D67" i="5"/>
  <c r="L66" i="5"/>
  <c r="K66" i="5"/>
  <c r="H66" i="5"/>
  <c r="G66" i="5"/>
  <c r="E66" i="5"/>
  <c r="M66" i="5" s="1"/>
  <c r="D66" i="5"/>
  <c r="K65" i="5"/>
  <c r="G65" i="5"/>
  <c r="H65" i="5" s="1"/>
  <c r="E65" i="5"/>
  <c r="L65" i="5" s="1"/>
  <c r="C65" i="5"/>
  <c r="D65" i="5" s="1"/>
  <c r="K64" i="5"/>
  <c r="J64" i="5"/>
  <c r="E64" i="5"/>
  <c r="L64" i="5" s="1"/>
  <c r="C64" i="5"/>
  <c r="K63" i="5"/>
  <c r="H63" i="5"/>
  <c r="E63" i="5"/>
  <c r="K62" i="5"/>
  <c r="H62" i="5"/>
  <c r="E62" i="5"/>
  <c r="P62" i="5" s="1"/>
  <c r="C62" i="5"/>
  <c r="K61" i="5"/>
  <c r="H61" i="5"/>
  <c r="E61" i="5"/>
  <c r="P61" i="5" s="1"/>
  <c r="C61" i="5"/>
  <c r="K60" i="5"/>
  <c r="H60" i="5"/>
  <c r="E60" i="5"/>
  <c r="P60" i="5" s="1"/>
  <c r="C60" i="5"/>
  <c r="K59" i="5"/>
  <c r="H59" i="5"/>
  <c r="E59" i="5"/>
  <c r="P59" i="5" s="1"/>
  <c r="C59" i="5"/>
  <c r="P58" i="5"/>
  <c r="K58" i="5"/>
  <c r="H58" i="5"/>
  <c r="E58" i="5"/>
  <c r="C58" i="5"/>
  <c r="L57" i="5"/>
  <c r="K57" i="5"/>
  <c r="H57" i="5"/>
  <c r="E57" i="5"/>
  <c r="P57" i="5" s="1"/>
  <c r="C57" i="5"/>
  <c r="K56" i="5"/>
  <c r="H56" i="5"/>
  <c r="E56" i="5"/>
  <c r="P56" i="5" s="1"/>
  <c r="C56" i="5"/>
  <c r="K55" i="5"/>
  <c r="H55" i="5"/>
  <c r="E55" i="5"/>
  <c r="P55" i="5" s="1"/>
  <c r="C55" i="5"/>
  <c r="K54" i="5"/>
  <c r="H54" i="5"/>
  <c r="E54" i="5"/>
  <c r="P54" i="5" s="1"/>
  <c r="C54" i="5"/>
  <c r="K53" i="5"/>
  <c r="H53" i="5"/>
  <c r="E53" i="5"/>
  <c r="P53" i="5" s="1"/>
  <c r="C53" i="5"/>
  <c r="P52" i="5"/>
  <c r="K52" i="5"/>
  <c r="H52" i="5"/>
  <c r="E52" i="5"/>
  <c r="C52" i="5"/>
  <c r="K51" i="5"/>
  <c r="H51" i="5"/>
  <c r="E51" i="5"/>
  <c r="P51" i="5" s="1"/>
  <c r="C51" i="5"/>
  <c r="K50" i="5"/>
  <c r="H50" i="5"/>
  <c r="E50" i="5"/>
  <c r="P50" i="5" s="1"/>
  <c r="C50" i="5"/>
  <c r="C47" i="5" s="1"/>
  <c r="C46" i="5" s="1"/>
  <c r="C10" i="5" s="1"/>
  <c r="K49" i="5"/>
  <c r="H49" i="5"/>
  <c r="E49" i="5"/>
  <c r="P49" i="5" s="1"/>
  <c r="C49" i="5"/>
  <c r="P48" i="5"/>
  <c r="O48" i="5"/>
  <c r="O49" i="5" s="1"/>
  <c r="K48" i="5"/>
  <c r="H48" i="5"/>
  <c r="E48" i="5"/>
  <c r="C48" i="5"/>
  <c r="K47" i="5"/>
  <c r="H47" i="5"/>
  <c r="E47" i="5"/>
  <c r="E46" i="5" s="1"/>
  <c r="D47" i="5"/>
  <c r="J46" i="5"/>
  <c r="J10" i="5" s="1"/>
  <c r="J87" i="5" s="1"/>
  <c r="G46" i="5"/>
  <c r="H46" i="5" s="1"/>
  <c r="D46" i="5"/>
  <c r="O45" i="5"/>
  <c r="C45" i="5"/>
  <c r="O44" i="5"/>
  <c r="C44" i="5"/>
  <c r="O43" i="5"/>
  <c r="C43" i="5"/>
  <c r="O42" i="5"/>
  <c r="C42" i="5"/>
  <c r="O41" i="5"/>
  <c r="C41" i="5"/>
  <c r="O40" i="5"/>
  <c r="C40" i="5"/>
  <c r="O39" i="5"/>
  <c r="C39" i="5"/>
  <c r="O38" i="5"/>
  <c r="C38" i="5"/>
  <c r="O37" i="5"/>
  <c r="C37" i="5"/>
  <c r="O36" i="5"/>
  <c r="C36" i="5"/>
  <c r="O35" i="5"/>
  <c r="C35" i="5"/>
  <c r="O34" i="5"/>
  <c r="C34" i="5"/>
  <c r="O33" i="5"/>
  <c r="C33" i="5"/>
  <c r="O32" i="5"/>
  <c r="C32" i="5"/>
  <c r="O31" i="5"/>
  <c r="C31" i="5"/>
  <c r="O30" i="5"/>
  <c r="C30" i="5"/>
  <c r="O29" i="5"/>
  <c r="C29" i="5"/>
  <c r="O28" i="5"/>
  <c r="C28" i="5"/>
  <c r="O27" i="5"/>
  <c r="C27" i="5"/>
  <c r="O26" i="5"/>
  <c r="C26" i="5"/>
  <c r="O25" i="5"/>
  <c r="C25" i="5"/>
  <c r="O24" i="5"/>
  <c r="C24" i="5"/>
  <c r="O23" i="5"/>
  <c r="C23" i="5"/>
  <c r="O22" i="5"/>
  <c r="C22" i="5"/>
  <c r="O21" i="5"/>
  <c r="C21" i="5"/>
  <c r="O20" i="5"/>
  <c r="C20" i="5"/>
  <c r="O19" i="5"/>
  <c r="C19" i="5"/>
  <c r="O18" i="5"/>
  <c r="C18" i="5"/>
  <c r="O17" i="5"/>
  <c r="C17" i="5"/>
  <c r="O16" i="5"/>
  <c r="C16" i="5"/>
  <c r="O15" i="5"/>
  <c r="C15" i="5"/>
  <c r="C11" i="5" s="1"/>
  <c r="O14" i="5"/>
  <c r="J11" i="5"/>
  <c r="I11" i="5"/>
  <c r="G11" i="5"/>
  <c r="F11" i="5"/>
  <c r="D11" i="5"/>
  <c r="P43" i="5" s="1"/>
  <c r="I10" i="5"/>
  <c r="F10" i="5"/>
  <c r="E10" i="5" s="1"/>
  <c r="I89" i="6"/>
  <c r="K86" i="6"/>
  <c r="H86" i="6"/>
  <c r="E86" i="6"/>
  <c r="K85" i="6"/>
  <c r="H85" i="6"/>
  <c r="K84" i="6"/>
  <c r="E84" i="6"/>
  <c r="K83" i="6"/>
  <c r="E83" i="6"/>
  <c r="L82" i="6"/>
  <c r="K82" i="6"/>
  <c r="E82" i="6"/>
  <c r="M82" i="6" s="1"/>
  <c r="D82" i="6"/>
  <c r="M81" i="6"/>
  <c r="K81" i="6"/>
  <c r="E81" i="6"/>
  <c r="D81" i="6"/>
  <c r="C81" i="6"/>
  <c r="M80" i="6"/>
  <c r="K80" i="6"/>
  <c r="H80" i="6"/>
  <c r="E80" i="6"/>
  <c r="L80" i="6" s="1"/>
  <c r="D80" i="6"/>
  <c r="K79" i="6"/>
  <c r="H79" i="6"/>
  <c r="E79" i="6"/>
  <c r="L78" i="6"/>
  <c r="E78" i="6"/>
  <c r="M78" i="6" s="1"/>
  <c r="K77" i="6"/>
  <c r="H77" i="6"/>
  <c r="G77" i="6"/>
  <c r="E77" i="6"/>
  <c r="M77" i="6" s="1"/>
  <c r="D77" i="6"/>
  <c r="K76" i="6"/>
  <c r="G76" i="6"/>
  <c r="H76" i="6" s="1"/>
  <c r="E76" i="6"/>
  <c r="M76" i="6" s="1"/>
  <c r="D76" i="6"/>
  <c r="K75" i="6"/>
  <c r="G75" i="6"/>
  <c r="H75" i="6" s="1"/>
  <c r="E75" i="6"/>
  <c r="M75" i="6" s="1"/>
  <c r="D75" i="6"/>
  <c r="P74" i="6"/>
  <c r="K74" i="6"/>
  <c r="G74" i="6"/>
  <c r="H74" i="6" s="1"/>
  <c r="E74" i="6"/>
  <c r="M74" i="6" s="1"/>
  <c r="D74" i="6"/>
  <c r="C74" i="6"/>
  <c r="K73" i="6"/>
  <c r="G73" i="6"/>
  <c r="H73" i="6" s="1"/>
  <c r="E73" i="6"/>
  <c r="M73" i="6" s="1"/>
  <c r="D73" i="6"/>
  <c r="L72" i="6"/>
  <c r="K72" i="6"/>
  <c r="G72" i="6"/>
  <c r="H72" i="6" s="1"/>
  <c r="E72" i="6"/>
  <c r="M72" i="6" s="1"/>
  <c r="D72" i="6"/>
  <c r="K71" i="6"/>
  <c r="H71" i="6"/>
  <c r="G71" i="6"/>
  <c r="E71" i="6"/>
  <c r="L71" i="6" s="1"/>
  <c r="D71" i="6"/>
  <c r="M71" i="6" s="1"/>
  <c r="M70" i="6"/>
  <c r="L70" i="6"/>
  <c r="K70" i="6"/>
  <c r="H70" i="6"/>
  <c r="G70" i="6"/>
  <c r="E70" i="6"/>
  <c r="D70" i="6"/>
  <c r="M69" i="6"/>
  <c r="L69" i="6"/>
  <c r="K69" i="6"/>
  <c r="G69" i="6"/>
  <c r="H69" i="6" s="1"/>
  <c r="E69" i="6"/>
  <c r="D69" i="6"/>
  <c r="K68" i="6"/>
  <c r="G68" i="6"/>
  <c r="H68" i="6" s="1"/>
  <c r="E68" i="6"/>
  <c r="D68" i="6"/>
  <c r="K67" i="6"/>
  <c r="G67" i="6"/>
  <c r="H67" i="6" s="1"/>
  <c r="E67" i="6"/>
  <c r="M67" i="6" s="1"/>
  <c r="D67" i="6"/>
  <c r="L66" i="6"/>
  <c r="K66" i="6"/>
  <c r="G66" i="6"/>
  <c r="H66" i="6" s="1"/>
  <c r="E66" i="6"/>
  <c r="M66" i="6" s="1"/>
  <c r="D66" i="6"/>
  <c r="K65" i="6"/>
  <c r="H65" i="6"/>
  <c r="G65" i="6"/>
  <c r="E65" i="6"/>
  <c r="L65" i="6" s="1"/>
  <c r="C65" i="6"/>
  <c r="C64" i="6" s="1"/>
  <c r="K64" i="6"/>
  <c r="J64" i="6"/>
  <c r="E64" i="6"/>
  <c r="K63" i="6"/>
  <c r="H63" i="6"/>
  <c r="E63" i="6"/>
  <c r="K62" i="6"/>
  <c r="H62" i="6"/>
  <c r="E62" i="6"/>
  <c r="P62" i="6" s="1"/>
  <c r="C62" i="6"/>
  <c r="P61" i="6"/>
  <c r="K61" i="6"/>
  <c r="H61" i="6"/>
  <c r="E61" i="6"/>
  <c r="C61" i="6"/>
  <c r="P60" i="6"/>
  <c r="K60" i="6"/>
  <c r="H60" i="6"/>
  <c r="E60" i="6"/>
  <c r="C60" i="6"/>
  <c r="K59" i="6"/>
  <c r="H59" i="6"/>
  <c r="E59" i="6"/>
  <c r="P59" i="6" s="1"/>
  <c r="C59" i="6"/>
  <c r="P58" i="6"/>
  <c r="K58" i="6"/>
  <c r="H58" i="6"/>
  <c r="E58" i="6"/>
  <c r="C58" i="6"/>
  <c r="L57" i="6"/>
  <c r="K57" i="6"/>
  <c r="H57" i="6"/>
  <c r="E57" i="6"/>
  <c r="M57" i="6" s="1"/>
  <c r="C57" i="6"/>
  <c r="K56" i="6"/>
  <c r="H56" i="6"/>
  <c r="E56" i="6"/>
  <c r="P56" i="6" s="1"/>
  <c r="C56" i="6"/>
  <c r="P55" i="6"/>
  <c r="K55" i="6"/>
  <c r="H55" i="6"/>
  <c r="E55" i="6"/>
  <c r="C55" i="6"/>
  <c r="P54" i="6"/>
  <c r="K54" i="6"/>
  <c r="H54" i="6"/>
  <c r="E54" i="6"/>
  <c r="C54" i="6"/>
  <c r="K53" i="6"/>
  <c r="H53" i="6"/>
  <c r="E53" i="6"/>
  <c r="P53" i="6" s="1"/>
  <c r="C53" i="6"/>
  <c r="P52" i="6"/>
  <c r="K52" i="6"/>
  <c r="H52" i="6"/>
  <c r="E52" i="6"/>
  <c r="C52" i="6"/>
  <c r="K51" i="6"/>
  <c r="H51" i="6"/>
  <c r="E51" i="6"/>
  <c r="P51" i="6" s="1"/>
  <c r="C51" i="6"/>
  <c r="K50" i="6"/>
  <c r="H50" i="6"/>
  <c r="E50" i="6"/>
  <c r="P50" i="6" s="1"/>
  <c r="C50" i="6"/>
  <c r="O49" i="6"/>
  <c r="K49" i="6"/>
  <c r="H49" i="6"/>
  <c r="E49" i="6"/>
  <c r="P49" i="6" s="1"/>
  <c r="C49" i="6"/>
  <c r="C47" i="6" s="1"/>
  <c r="P48" i="6"/>
  <c r="O48" i="6"/>
  <c r="K48" i="6"/>
  <c r="H48" i="6"/>
  <c r="E48" i="6"/>
  <c r="C48" i="6"/>
  <c r="K47" i="6"/>
  <c r="H47" i="6"/>
  <c r="E47" i="6"/>
  <c r="E46" i="6" s="1"/>
  <c r="D47" i="6"/>
  <c r="D46" i="6" s="1"/>
  <c r="K46" i="6"/>
  <c r="K10" i="6" s="1"/>
  <c r="J46" i="6"/>
  <c r="G46" i="6"/>
  <c r="H46" i="6" s="1"/>
  <c r="O45" i="6"/>
  <c r="C45" i="6"/>
  <c r="O44" i="6"/>
  <c r="C44" i="6"/>
  <c r="O43" i="6"/>
  <c r="C43" i="6"/>
  <c r="O42" i="6"/>
  <c r="C42" i="6"/>
  <c r="O41" i="6"/>
  <c r="C41" i="6"/>
  <c r="O40" i="6"/>
  <c r="C40" i="6"/>
  <c r="O39" i="6"/>
  <c r="C39" i="6"/>
  <c r="O38" i="6"/>
  <c r="C38" i="6"/>
  <c r="O37" i="6"/>
  <c r="C37" i="6"/>
  <c r="O36" i="6"/>
  <c r="C36" i="6"/>
  <c r="O35" i="6"/>
  <c r="C35" i="6"/>
  <c r="O34" i="6"/>
  <c r="C34" i="6"/>
  <c r="O33" i="6"/>
  <c r="C33" i="6"/>
  <c r="O32" i="6"/>
  <c r="C32" i="6"/>
  <c r="O31" i="6"/>
  <c r="C31" i="6"/>
  <c r="O30" i="6"/>
  <c r="C30" i="6"/>
  <c r="O29" i="6"/>
  <c r="C29" i="6"/>
  <c r="O28" i="6"/>
  <c r="C28" i="6"/>
  <c r="O27" i="6"/>
  <c r="C27" i="6"/>
  <c r="O26" i="6"/>
  <c r="C26" i="6"/>
  <c r="O25" i="6"/>
  <c r="C25" i="6"/>
  <c r="O24" i="6"/>
  <c r="C24" i="6"/>
  <c r="O23" i="6"/>
  <c r="C23" i="6"/>
  <c r="O22" i="6"/>
  <c r="C22" i="6"/>
  <c r="O21" i="6"/>
  <c r="C21" i="6"/>
  <c r="O20" i="6"/>
  <c r="C20" i="6"/>
  <c r="O19" i="6"/>
  <c r="C19" i="6"/>
  <c r="O18" i="6"/>
  <c r="C18" i="6"/>
  <c r="O17" i="6"/>
  <c r="C17" i="6"/>
  <c r="O16" i="6"/>
  <c r="C16" i="6"/>
  <c r="O15" i="6"/>
  <c r="C15" i="6"/>
  <c r="O14" i="6"/>
  <c r="J11" i="6"/>
  <c r="K11" i="6" s="1"/>
  <c r="I11" i="6"/>
  <c r="E11" i="6" s="1"/>
  <c r="G11" i="6"/>
  <c r="F11" i="6"/>
  <c r="D11" i="6"/>
  <c r="J10" i="6"/>
  <c r="J87" i="6" s="1"/>
  <c r="I10" i="6"/>
  <c r="I87" i="6" s="1"/>
  <c r="F10" i="6"/>
  <c r="F87" i="6" s="1"/>
  <c r="E10" i="6"/>
  <c r="I89" i="7"/>
  <c r="K86" i="7"/>
  <c r="H86" i="7"/>
  <c r="E86" i="7"/>
  <c r="K85" i="7"/>
  <c r="H85" i="7"/>
  <c r="K84" i="7"/>
  <c r="E84" i="7"/>
  <c r="K83" i="7"/>
  <c r="E83" i="7"/>
  <c r="K82" i="7"/>
  <c r="E82" i="7"/>
  <c r="L82" i="7" s="1"/>
  <c r="D82" i="7"/>
  <c r="M82" i="7" s="1"/>
  <c r="K81" i="7"/>
  <c r="E81" i="7"/>
  <c r="C81" i="7"/>
  <c r="L80" i="7"/>
  <c r="K80" i="7"/>
  <c r="H80" i="7"/>
  <c r="E80" i="7"/>
  <c r="D80" i="7"/>
  <c r="M80" i="7" s="1"/>
  <c r="K79" i="7"/>
  <c r="H79" i="7"/>
  <c r="E79" i="7"/>
  <c r="M78" i="7"/>
  <c r="E78" i="7"/>
  <c r="L78" i="7" s="1"/>
  <c r="K77" i="7"/>
  <c r="H77" i="7"/>
  <c r="G77" i="7"/>
  <c r="E77" i="7"/>
  <c r="M77" i="7" s="1"/>
  <c r="D77" i="7"/>
  <c r="K76" i="7"/>
  <c r="G76" i="7"/>
  <c r="H76" i="7" s="1"/>
  <c r="E76" i="7"/>
  <c r="M76" i="7" s="1"/>
  <c r="D76" i="7"/>
  <c r="K75" i="7"/>
  <c r="H75" i="7"/>
  <c r="G75" i="7"/>
  <c r="E75" i="7"/>
  <c r="M75" i="7" s="1"/>
  <c r="D75" i="7"/>
  <c r="P74" i="7"/>
  <c r="G74" i="7" s="1"/>
  <c r="H74" i="7" s="1"/>
  <c r="K74" i="7"/>
  <c r="E74" i="7"/>
  <c r="M74" i="7" s="1"/>
  <c r="C74" i="7"/>
  <c r="D74" i="7" s="1"/>
  <c r="K73" i="7"/>
  <c r="H73" i="7"/>
  <c r="G73" i="7"/>
  <c r="E73" i="7"/>
  <c r="M73" i="7" s="1"/>
  <c r="D73" i="7"/>
  <c r="M72" i="7"/>
  <c r="K72" i="7"/>
  <c r="G72" i="7"/>
  <c r="H72" i="7" s="1"/>
  <c r="E72" i="7"/>
  <c r="L72" i="7" s="1"/>
  <c r="D72" i="7"/>
  <c r="L71" i="7"/>
  <c r="K71" i="7"/>
  <c r="H71" i="7"/>
  <c r="G71" i="7"/>
  <c r="E71" i="7"/>
  <c r="M71" i="7" s="1"/>
  <c r="D71" i="7"/>
  <c r="L70" i="7"/>
  <c r="K70" i="7"/>
  <c r="G70" i="7"/>
  <c r="H70" i="7" s="1"/>
  <c r="E70" i="7"/>
  <c r="D70" i="7"/>
  <c r="M70" i="7" s="1"/>
  <c r="L69" i="7"/>
  <c r="K69" i="7"/>
  <c r="H69" i="7"/>
  <c r="G69" i="7"/>
  <c r="E69" i="7"/>
  <c r="M69" i="7" s="1"/>
  <c r="D69" i="7"/>
  <c r="K68" i="7"/>
  <c r="G68" i="7"/>
  <c r="H68" i="7" s="1"/>
  <c r="E68" i="7"/>
  <c r="D68" i="7"/>
  <c r="K67" i="7"/>
  <c r="H67" i="7"/>
  <c r="G67" i="7"/>
  <c r="E67" i="7"/>
  <c r="M67" i="7" s="1"/>
  <c r="D67" i="7"/>
  <c r="M66" i="7"/>
  <c r="K66" i="7"/>
  <c r="G66" i="7"/>
  <c r="H66" i="7" s="1"/>
  <c r="E66" i="7"/>
  <c r="L66" i="7" s="1"/>
  <c r="D66" i="7"/>
  <c r="L65" i="7"/>
  <c r="K65" i="7"/>
  <c r="H65" i="7"/>
  <c r="G65" i="7"/>
  <c r="E65" i="7"/>
  <c r="C65" i="7"/>
  <c r="C64" i="7" s="1"/>
  <c r="L64" i="7" s="1"/>
  <c r="J64" i="7"/>
  <c r="K64" i="7" s="1"/>
  <c r="K10" i="7" s="1"/>
  <c r="K87" i="7" s="1"/>
  <c r="E64" i="7"/>
  <c r="K63" i="7"/>
  <c r="H63" i="7"/>
  <c r="E63" i="7"/>
  <c r="K62" i="7"/>
  <c r="H62" i="7"/>
  <c r="E62" i="7"/>
  <c r="P62" i="7" s="1"/>
  <c r="C62" i="7"/>
  <c r="P61" i="7"/>
  <c r="K61" i="7"/>
  <c r="H61" i="7"/>
  <c r="E61" i="7"/>
  <c r="C61" i="7"/>
  <c r="K60" i="7"/>
  <c r="H60" i="7"/>
  <c r="E60" i="7"/>
  <c r="P60" i="7" s="1"/>
  <c r="C60" i="7"/>
  <c r="P59" i="7"/>
  <c r="K59" i="7"/>
  <c r="H59" i="7"/>
  <c r="E59" i="7"/>
  <c r="C59" i="7"/>
  <c r="P58" i="7"/>
  <c r="K58" i="7"/>
  <c r="H58" i="7"/>
  <c r="E58" i="7"/>
  <c r="C58" i="7"/>
  <c r="P57" i="7"/>
  <c r="M57" i="7"/>
  <c r="L57" i="7"/>
  <c r="K57" i="7"/>
  <c r="H57" i="7"/>
  <c r="E57" i="7"/>
  <c r="C57" i="7"/>
  <c r="K56" i="7"/>
  <c r="H56" i="7"/>
  <c r="E56" i="7"/>
  <c r="P56" i="7" s="1"/>
  <c r="C56" i="7"/>
  <c r="P55" i="7"/>
  <c r="K55" i="7"/>
  <c r="H55" i="7"/>
  <c r="E55" i="7"/>
  <c r="C55" i="7"/>
  <c r="K54" i="7"/>
  <c r="H54" i="7"/>
  <c r="E54" i="7"/>
  <c r="P54" i="7" s="1"/>
  <c r="C54" i="7"/>
  <c r="P53" i="7"/>
  <c r="K53" i="7"/>
  <c r="H53" i="7"/>
  <c r="E53" i="7"/>
  <c r="C53" i="7"/>
  <c r="P52" i="7"/>
  <c r="K52" i="7"/>
  <c r="H52" i="7"/>
  <c r="E52" i="7"/>
  <c r="C52" i="7"/>
  <c r="P51" i="7"/>
  <c r="K51" i="7"/>
  <c r="H51" i="7"/>
  <c r="E51" i="7"/>
  <c r="C51" i="7"/>
  <c r="K50" i="7"/>
  <c r="H50" i="7"/>
  <c r="E50" i="7"/>
  <c r="P50" i="7" s="1"/>
  <c r="C50" i="7"/>
  <c r="C47" i="7" s="1"/>
  <c r="P49" i="7"/>
  <c r="K49" i="7"/>
  <c r="H49" i="7"/>
  <c r="E49" i="7"/>
  <c r="C49" i="7"/>
  <c r="P48" i="7"/>
  <c r="O48" i="7"/>
  <c r="O49" i="7" s="1"/>
  <c r="K48" i="7"/>
  <c r="H48" i="7"/>
  <c r="E48" i="7"/>
  <c r="C48" i="7"/>
  <c r="P47" i="7"/>
  <c r="K47" i="7"/>
  <c r="H47" i="7"/>
  <c r="E47" i="7"/>
  <c r="D47" i="7"/>
  <c r="D46" i="7" s="1"/>
  <c r="K46" i="7"/>
  <c r="J46" i="7"/>
  <c r="J10" i="7" s="1"/>
  <c r="J87" i="7" s="1"/>
  <c r="H46" i="7"/>
  <c r="G46" i="7"/>
  <c r="E46" i="7"/>
  <c r="O45" i="7"/>
  <c r="C45" i="7"/>
  <c r="O44" i="7"/>
  <c r="C44" i="7"/>
  <c r="O43" i="7"/>
  <c r="C43" i="7"/>
  <c r="O42" i="7"/>
  <c r="C42" i="7"/>
  <c r="O41" i="7"/>
  <c r="C41" i="7"/>
  <c r="O40" i="7"/>
  <c r="C40" i="7"/>
  <c r="O39" i="7"/>
  <c r="C39" i="7"/>
  <c r="O38" i="7"/>
  <c r="C38" i="7"/>
  <c r="O37" i="7"/>
  <c r="C37" i="7"/>
  <c r="O36" i="7"/>
  <c r="C36" i="7"/>
  <c r="O35" i="7"/>
  <c r="C35" i="7"/>
  <c r="O34" i="7"/>
  <c r="C34" i="7"/>
  <c r="O33" i="7"/>
  <c r="C33" i="7"/>
  <c r="O32" i="7"/>
  <c r="C32" i="7"/>
  <c r="O31" i="7"/>
  <c r="C31" i="7"/>
  <c r="O30" i="7"/>
  <c r="C30" i="7"/>
  <c r="O29" i="7"/>
  <c r="C29" i="7"/>
  <c r="O28" i="7"/>
  <c r="C28" i="7"/>
  <c r="O27" i="7"/>
  <c r="C27" i="7"/>
  <c r="O26" i="7"/>
  <c r="C26" i="7"/>
  <c r="O25" i="7"/>
  <c r="C25" i="7"/>
  <c r="O24" i="7"/>
  <c r="C24" i="7"/>
  <c r="O23" i="7"/>
  <c r="C23" i="7"/>
  <c r="O22" i="7"/>
  <c r="C22" i="7"/>
  <c r="O21" i="7"/>
  <c r="C21" i="7"/>
  <c r="O20" i="7"/>
  <c r="C20" i="7"/>
  <c r="O19" i="7"/>
  <c r="C19" i="7"/>
  <c r="O18" i="7"/>
  <c r="C18" i="7"/>
  <c r="O17" i="7"/>
  <c r="C17" i="7"/>
  <c r="C11" i="7" s="1"/>
  <c r="O16" i="7"/>
  <c r="C16" i="7"/>
  <c r="O15" i="7"/>
  <c r="C15" i="7"/>
  <c r="O14" i="7"/>
  <c r="J11" i="7"/>
  <c r="I11" i="7"/>
  <c r="K11" i="7" s="1"/>
  <c r="H11" i="7"/>
  <c r="G11" i="7"/>
  <c r="F11" i="7"/>
  <c r="E11" i="7" s="1"/>
  <c r="D11" i="7"/>
  <c r="P43" i="7" s="1"/>
  <c r="I10" i="7"/>
  <c r="I87" i="7" s="1"/>
  <c r="F10" i="7"/>
  <c r="F87" i="7" s="1"/>
  <c r="E10" i="7"/>
  <c r="D8" i="1"/>
  <c r="C12" i="1"/>
  <c r="L10" i="5" l="1"/>
  <c r="H11" i="5"/>
  <c r="E11" i="5"/>
  <c r="F87" i="5"/>
  <c r="E87" i="5"/>
  <c r="L87" i="5"/>
  <c r="M46" i="5"/>
  <c r="L46" i="5"/>
  <c r="C87" i="5"/>
  <c r="M65" i="5"/>
  <c r="D64" i="5"/>
  <c r="K11" i="5"/>
  <c r="M47" i="5"/>
  <c r="M57" i="5"/>
  <c r="L82" i="5"/>
  <c r="L47" i="5"/>
  <c r="G10" i="5"/>
  <c r="G87" i="5" s="1"/>
  <c r="P47" i="5"/>
  <c r="G64" i="5"/>
  <c r="H64" i="5" s="1"/>
  <c r="H10" i="5" s="1"/>
  <c r="H87" i="5" s="1"/>
  <c r="K46" i="5"/>
  <c r="K10" i="5" s="1"/>
  <c r="K87" i="5" s="1"/>
  <c r="L76" i="5"/>
  <c r="L50" i="5"/>
  <c r="M50" i="5"/>
  <c r="L67" i="5"/>
  <c r="L73" i="5"/>
  <c r="L74" i="5"/>
  <c r="L75" i="5"/>
  <c r="E87" i="6"/>
  <c r="H11" i="6"/>
  <c r="C11" i="6"/>
  <c r="K87" i="6"/>
  <c r="C46" i="6"/>
  <c r="C10" i="6" s="1"/>
  <c r="C87" i="6" s="1"/>
  <c r="L87" i="6" s="1"/>
  <c r="L47" i="6"/>
  <c r="P43" i="6"/>
  <c r="M46" i="6"/>
  <c r="D65" i="6"/>
  <c r="P47" i="6"/>
  <c r="P57" i="6"/>
  <c r="G64" i="6"/>
  <c r="H64" i="6" s="1"/>
  <c r="H10" i="6" s="1"/>
  <c r="H87" i="6" s="1"/>
  <c r="L77" i="6"/>
  <c r="M47" i="6"/>
  <c r="L50" i="6"/>
  <c r="L76" i="6"/>
  <c r="M50" i="6"/>
  <c r="L67" i="6"/>
  <c r="L73" i="6"/>
  <c r="L74" i="6"/>
  <c r="L75" i="6"/>
  <c r="L81" i="6"/>
  <c r="L64" i="6"/>
  <c r="C46" i="7"/>
  <c r="C10" i="7" s="1"/>
  <c r="L47" i="7"/>
  <c r="M46" i="7"/>
  <c r="C87" i="7"/>
  <c r="L10" i="7"/>
  <c r="M47" i="7"/>
  <c r="D65" i="7"/>
  <c r="D64" i="7" s="1"/>
  <c r="M64" i="7" s="1"/>
  <c r="D81" i="7"/>
  <c r="G64" i="7"/>
  <c r="L77" i="7"/>
  <c r="L50" i="7"/>
  <c r="L76" i="7"/>
  <c r="M50" i="7"/>
  <c r="L67" i="7"/>
  <c r="L73" i="7"/>
  <c r="L74" i="7"/>
  <c r="L75" i="7"/>
  <c r="L81" i="7"/>
  <c r="E87" i="7"/>
  <c r="M64" i="5" l="1"/>
  <c r="D10" i="5"/>
  <c r="G10" i="6"/>
  <c r="G87" i="6" s="1"/>
  <c r="M65" i="6"/>
  <c r="D64" i="6"/>
  <c r="L10" i="6"/>
  <c r="L46" i="6"/>
  <c r="D10" i="7"/>
  <c r="M10" i="7" s="1"/>
  <c r="L87" i="7"/>
  <c r="H64" i="7"/>
  <c r="H10" i="7" s="1"/>
  <c r="H87" i="7" s="1"/>
  <c r="G10" i="7"/>
  <c r="G87" i="7" s="1"/>
  <c r="M65" i="7"/>
  <c r="L46" i="7"/>
  <c r="M81" i="7"/>
  <c r="H12" i="1"/>
  <c r="D87" i="5" l="1"/>
  <c r="M87" i="5" s="1"/>
  <c r="M10" i="5"/>
  <c r="M64" i="6"/>
  <c r="D10" i="6"/>
  <c r="D87" i="7"/>
  <c r="M87" i="7" s="1"/>
  <c r="D87" i="6" l="1"/>
  <c r="M87" i="6" s="1"/>
  <c r="M10" i="6"/>
  <c r="D9" i="1" l="1"/>
  <c r="D25" i="17"/>
  <c r="E25" i="17"/>
  <c r="F25" i="17"/>
  <c r="H25" i="17"/>
  <c r="I25" i="17"/>
  <c r="J25" i="17"/>
  <c r="C25" i="17"/>
  <c r="D18" i="17"/>
  <c r="E18" i="17"/>
  <c r="F18" i="17"/>
  <c r="G18" i="17"/>
  <c r="H18" i="17"/>
  <c r="I18" i="17"/>
  <c r="J18" i="17"/>
  <c r="K18" i="17"/>
  <c r="L18" i="17"/>
  <c r="C18" i="17"/>
  <c r="D9" i="17"/>
  <c r="E9" i="17"/>
  <c r="F9" i="17"/>
  <c r="H9" i="17"/>
  <c r="I9" i="17"/>
  <c r="J9" i="17"/>
  <c r="C9" i="17"/>
  <c r="W395" i="16" l="1"/>
  <c r="V395" i="16"/>
  <c r="U395" i="16"/>
  <c r="T395" i="16"/>
  <c r="S395" i="16"/>
  <c r="R395" i="16"/>
  <c r="Q395" i="16"/>
  <c r="P395" i="16"/>
  <c r="O395" i="16"/>
  <c r="N395" i="16"/>
  <c r="M395" i="16"/>
  <c r="L395" i="16"/>
  <c r="K395" i="16"/>
  <c r="J395" i="16"/>
  <c r="I395" i="16"/>
  <c r="H395" i="16"/>
  <c r="G395" i="16"/>
  <c r="F395" i="16"/>
  <c r="E395" i="16"/>
  <c r="W389" i="16"/>
  <c r="V389" i="16"/>
  <c r="U389" i="16"/>
  <c r="T389" i="16"/>
  <c r="S389" i="16"/>
  <c r="R389" i="16"/>
  <c r="Q389" i="16"/>
  <c r="P389" i="16"/>
  <c r="O389" i="16"/>
  <c r="N389" i="16"/>
  <c r="M389" i="16"/>
  <c r="L389" i="16"/>
  <c r="K389" i="16"/>
  <c r="J389" i="16"/>
  <c r="I389" i="16"/>
  <c r="H389" i="16"/>
  <c r="G389" i="16"/>
  <c r="F389" i="16"/>
  <c r="E389" i="16"/>
  <c r="W369" i="16"/>
  <c r="W354" i="16"/>
  <c r="W349" i="16" s="1"/>
  <c r="W303" i="16" s="1"/>
  <c r="W302" i="16" s="1"/>
  <c r="W300" i="16" s="1"/>
  <c r="V349" i="16"/>
  <c r="U349" i="16"/>
  <c r="T349" i="16"/>
  <c r="S349" i="16"/>
  <c r="R349" i="16"/>
  <c r="R303" i="16" s="1"/>
  <c r="R302" i="16" s="1"/>
  <c r="R300" i="16" s="1"/>
  <c r="Q349" i="16"/>
  <c r="P349" i="16"/>
  <c r="O349" i="16"/>
  <c r="N349" i="16"/>
  <c r="M349" i="16"/>
  <c r="L349" i="16"/>
  <c r="K349" i="16"/>
  <c r="J349" i="16"/>
  <c r="J303" i="16" s="1"/>
  <c r="J302" i="16" s="1"/>
  <c r="J300" i="16" s="1"/>
  <c r="I349" i="16"/>
  <c r="H349" i="16"/>
  <c r="G349" i="16"/>
  <c r="F349" i="16"/>
  <c r="E349" i="16"/>
  <c r="W347" i="16"/>
  <c r="V347" i="16"/>
  <c r="U347" i="16"/>
  <c r="U303" i="16" s="1"/>
  <c r="U302" i="16" s="1"/>
  <c r="U300" i="16" s="1"/>
  <c r="T347" i="16"/>
  <c r="S347" i="16"/>
  <c r="R347" i="16"/>
  <c r="Q347" i="16"/>
  <c r="P347" i="16"/>
  <c r="O347" i="16"/>
  <c r="N347" i="16"/>
  <c r="M347" i="16"/>
  <c r="M303" i="16" s="1"/>
  <c r="M302" i="16" s="1"/>
  <c r="M300" i="16" s="1"/>
  <c r="L347" i="16"/>
  <c r="K347" i="16"/>
  <c r="J347" i="16"/>
  <c r="I347" i="16"/>
  <c r="H347" i="16"/>
  <c r="G347" i="16"/>
  <c r="F347" i="16"/>
  <c r="E347" i="16"/>
  <c r="E303" i="16" s="1"/>
  <c r="E302" i="16" s="1"/>
  <c r="E300" i="16" s="1"/>
  <c r="W333" i="16"/>
  <c r="V333" i="16"/>
  <c r="U333" i="16"/>
  <c r="T333" i="16"/>
  <c r="S333" i="16"/>
  <c r="R333" i="16"/>
  <c r="Q333" i="16"/>
  <c r="P333" i="16"/>
  <c r="P303" i="16" s="1"/>
  <c r="P302" i="16" s="1"/>
  <c r="P300" i="16" s="1"/>
  <c r="O333" i="16"/>
  <c r="N333" i="16"/>
  <c r="M333" i="16"/>
  <c r="L333" i="16"/>
  <c r="K333" i="16"/>
  <c r="J333" i="16"/>
  <c r="I333" i="16"/>
  <c r="H333" i="16"/>
  <c r="H303" i="16" s="1"/>
  <c r="H302" i="16" s="1"/>
  <c r="H300" i="16" s="1"/>
  <c r="G333" i="16"/>
  <c r="F333" i="16"/>
  <c r="E333" i="16"/>
  <c r="W307" i="16"/>
  <c r="V307" i="16"/>
  <c r="U307" i="16"/>
  <c r="T307" i="16"/>
  <c r="S307" i="16"/>
  <c r="S303" i="16" s="1"/>
  <c r="S302" i="16" s="1"/>
  <c r="S300" i="16" s="1"/>
  <c r="R307" i="16"/>
  <c r="Q307" i="16"/>
  <c r="Q303" i="16" s="1"/>
  <c r="Q302" i="16" s="1"/>
  <c r="Q300" i="16" s="1"/>
  <c r="P307" i="16"/>
  <c r="O307" i="16"/>
  <c r="N307" i="16"/>
  <c r="M307" i="16"/>
  <c r="L307" i="16"/>
  <c r="K307" i="16"/>
  <c r="K303" i="16" s="1"/>
  <c r="K302" i="16" s="1"/>
  <c r="K300" i="16" s="1"/>
  <c r="J307" i="16"/>
  <c r="I307" i="16"/>
  <c r="I303" i="16" s="1"/>
  <c r="I302" i="16" s="1"/>
  <c r="I300" i="16" s="1"/>
  <c r="H307" i="16"/>
  <c r="G307" i="16"/>
  <c r="F307" i="16"/>
  <c r="E307" i="16"/>
  <c r="V303" i="16"/>
  <c r="V302" i="16" s="1"/>
  <c r="V300" i="16" s="1"/>
  <c r="T303" i="16"/>
  <c r="T302" i="16" s="1"/>
  <c r="T300" i="16" s="1"/>
  <c r="O303" i="16"/>
  <c r="N303" i="16"/>
  <c r="N302" i="16" s="1"/>
  <c r="N300" i="16" s="1"/>
  <c r="L303" i="16"/>
  <c r="L302" i="16" s="1"/>
  <c r="L300" i="16" s="1"/>
  <c r="G303" i="16"/>
  <c r="F303" i="16"/>
  <c r="F302" i="16" s="1"/>
  <c r="F300" i="16" s="1"/>
  <c r="O302" i="16"/>
  <c r="O300" i="16" s="1"/>
  <c r="G302" i="16"/>
  <c r="G300" i="16" s="1"/>
  <c r="W296" i="16"/>
  <c r="V296" i="16"/>
  <c r="U296" i="16"/>
  <c r="T296" i="16"/>
  <c r="S296" i="16"/>
  <c r="R296" i="16"/>
  <c r="Q296" i="16"/>
  <c r="P296" i="16"/>
  <c r="O296" i="16"/>
  <c r="N296" i="16"/>
  <c r="M296" i="16"/>
  <c r="L296" i="16"/>
  <c r="K296" i="16"/>
  <c r="J296" i="16"/>
  <c r="I296" i="16"/>
  <c r="H296" i="16"/>
  <c r="G296" i="16"/>
  <c r="F296" i="16"/>
  <c r="E296" i="16"/>
  <c r="W266" i="16"/>
  <c r="V266" i="16"/>
  <c r="U266" i="16"/>
  <c r="T266" i="16"/>
  <c r="S266" i="16"/>
  <c r="R266" i="16"/>
  <c r="Q266" i="16"/>
  <c r="P266" i="16"/>
  <c r="O266" i="16"/>
  <c r="N266" i="16"/>
  <c r="M266" i="16"/>
  <c r="L266" i="16"/>
  <c r="K266" i="16"/>
  <c r="J266" i="16"/>
  <c r="I266" i="16"/>
  <c r="H266" i="16"/>
  <c r="G266" i="16"/>
  <c r="F266" i="16"/>
  <c r="E266" i="16"/>
  <c r="W263" i="16"/>
  <c r="V263" i="16"/>
  <c r="U263" i="16"/>
  <c r="T263" i="16"/>
  <c r="S263" i="16"/>
  <c r="R263" i="16"/>
  <c r="Q263" i="16"/>
  <c r="P263" i="16"/>
  <c r="O263" i="16"/>
  <c r="N263" i="16"/>
  <c r="M263" i="16"/>
  <c r="L263" i="16"/>
  <c r="K263" i="16"/>
  <c r="J263" i="16"/>
  <c r="I263" i="16"/>
  <c r="H263" i="16"/>
  <c r="G263" i="16"/>
  <c r="F263" i="16"/>
  <c r="E263" i="16"/>
  <c r="W260" i="16"/>
  <c r="V260" i="16"/>
  <c r="U260" i="16"/>
  <c r="T260" i="16"/>
  <c r="S260" i="16"/>
  <c r="R260" i="16"/>
  <c r="Q260" i="16"/>
  <c r="P260" i="16"/>
  <c r="O260" i="16"/>
  <c r="N260" i="16"/>
  <c r="M260" i="16"/>
  <c r="L260" i="16"/>
  <c r="K260" i="16"/>
  <c r="J260" i="16"/>
  <c r="I260" i="16"/>
  <c r="H260" i="16"/>
  <c r="G260" i="16"/>
  <c r="F260" i="16"/>
  <c r="E260" i="16"/>
  <c r="W254" i="16"/>
  <c r="V254" i="16"/>
  <c r="U254" i="16"/>
  <c r="T254" i="16"/>
  <c r="S254" i="16"/>
  <c r="R254" i="16"/>
  <c r="Q254" i="16"/>
  <c r="P254" i="16"/>
  <c r="O254" i="16"/>
  <c r="N254" i="16"/>
  <c r="M254" i="16"/>
  <c r="L254" i="16"/>
  <c r="K254" i="16"/>
  <c r="J254" i="16"/>
  <c r="I254" i="16"/>
  <c r="H254" i="16"/>
  <c r="G254" i="16"/>
  <c r="F254" i="16"/>
  <c r="E254" i="16"/>
  <c r="W128" i="16"/>
  <c r="V128" i="16"/>
  <c r="V97" i="16" s="1"/>
  <c r="U128" i="16"/>
  <c r="T128" i="16"/>
  <c r="S128" i="16"/>
  <c r="R128" i="16"/>
  <c r="Q128" i="16"/>
  <c r="P128" i="16"/>
  <c r="O128" i="16"/>
  <c r="N128" i="16"/>
  <c r="N97" i="16" s="1"/>
  <c r="M128" i="16"/>
  <c r="L128" i="16"/>
  <c r="K128" i="16"/>
  <c r="J128" i="16"/>
  <c r="I128" i="16"/>
  <c r="H128" i="16"/>
  <c r="G128" i="16"/>
  <c r="F128" i="16"/>
  <c r="F97" i="16" s="1"/>
  <c r="E128" i="16"/>
  <c r="W121" i="16"/>
  <c r="V121" i="16"/>
  <c r="U121" i="16"/>
  <c r="T121" i="16"/>
  <c r="S121" i="16"/>
  <c r="R121" i="16"/>
  <c r="Q121" i="16"/>
  <c r="Q97" i="16" s="1"/>
  <c r="P121" i="16"/>
  <c r="O121" i="16"/>
  <c r="N121" i="16"/>
  <c r="M121" i="16"/>
  <c r="L121" i="16"/>
  <c r="K121" i="16"/>
  <c r="J121" i="16"/>
  <c r="I121" i="16"/>
  <c r="I97" i="16" s="1"/>
  <c r="H121" i="16"/>
  <c r="G121" i="16"/>
  <c r="F121" i="16"/>
  <c r="E121" i="16"/>
  <c r="W118" i="16"/>
  <c r="V118" i="16"/>
  <c r="U118" i="16"/>
  <c r="T118" i="16"/>
  <c r="T97" i="16" s="1"/>
  <c r="S118" i="16"/>
  <c r="R118" i="16"/>
  <c r="Q118" i="16"/>
  <c r="P118" i="16"/>
  <c r="O118" i="16"/>
  <c r="N118" i="16"/>
  <c r="M118" i="16"/>
  <c r="L118" i="16"/>
  <c r="L97" i="16" s="1"/>
  <c r="K118" i="16"/>
  <c r="J118" i="16"/>
  <c r="I118" i="16"/>
  <c r="H118" i="16"/>
  <c r="G118" i="16"/>
  <c r="F118" i="16"/>
  <c r="E118" i="16"/>
  <c r="W110" i="16"/>
  <c r="W97" i="16" s="1"/>
  <c r="V110" i="16"/>
  <c r="U110" i="16"/>
  <c r="T110" i="16"/>
  <c r="S110" i="16"/>
  <c r="R110" i="16"/>
  <c r="Q110" i="16"/>
  <c r="P110" i="16"/>
  <c r="O110" i="16"/>
  <c r="O97" i="16" s="1"/>
  <c r="N110" i="16"/>
  <c r="M110" i="16"/>
  <c r="L110" i="16"/>
  <c r="K110" i="16"/>
  <c r="J110" i="16"/>
  <c r="I110" i="16"/>
  <c r="H110" i="16"/>
  <c r="G110" i="16"/>
  <c r="G97" i="16" s="1"/>
  <c r="F110" i="16"/>
  <c r="E110" i="16"/>
  <c r="W101" i="16"/>
  <c r="V101" i="16"/>
  <c r="U101" i="16"/>
  <c r="T101" i="16"/>
  <c r="S101" i="16"/>
  <c r="R101" i="16"/>
  <c r="R97" i="16" s="1"/>
  <c r="Q101" i="16"/>
  <c r="P101" i="16"/>
  <c r="O101" i="16"/>
  <c r="N101" i="16"/>
  <c r="M101" i="16"/>
  <c r="L101" i="16"/>
  <c r="K101" i="16"/>
  <c r="J101" i="16"/>
  <c r="J97" i="16" s="1"/>
  <c r="I101" i="16"/>
  <c r="H101" i="16"/>
  <c r="G101" i="16"/>
  <c r="F101" i="16"/>
  <c r="E101" i="16"/>
  <c r="W98" i="16"/>
  <c r="V98" i="16"/>
  <c r="U98" i="16"/>
  <c r="U97" i="16" s="1"/>
  <c r="T98" i="16"/>
  <c r="S98" i="16"/>
  <c r="S97" i="16" s="1"/>
  <c r="R98" i="16"/>
  <c r="Q98" i="16"/>
  <c r="P98" i="16"/>
  <c r="O98" i="16"/>
  <c r="N98" i="16"/>
  <c r="M98" i="16"/>
  <c r="M97" i="16" s="1"/>
  <c r="L98" i="16"/>
  <c r="K98" i="16"/>
  <c r="K97" i="16" s="1"/>
  <c r="J98" i="16"/>
  <c r="I98" i="16"/>
  <c r="H98" i="16"/>
  <c r="G98" i="16"/>
  <c r="F98" i="16"/>
  <c r="E98" i="16"/>
  <c r="E97" i="16" s="1"/>
  <c r="P97" i="16"/>
  <c r="H97" i="16"/>
  <c r="W91" i="16"/>
  <c r="V91" i="16"/>
  <c r="U91" i="16"/>
  <c r="T91" i="16"/>
  <c r="S91" i="16"/>
  <c r="R91" i="16"/>
  <c r="Q91" i="16"/>
  <c r="P91" i="16"/>
  <c r="O91" i="16"/>
  <c r="N91" i="16"/>
  <c r="M91" i="16"/>
  <c r="L91" i="16"/>
  <c r="K91" i="16"/>
  <c r="J91" i="16"/>
  <c r="I91" i="16"/>
  <c r="H91" i="16"/>
  <c r="G91" i="16"/>
  <c r="F91" i="16"/>
  <c r="E91" i="16"/>
  <c r="W87" i="16"/>
  <c r="V87" i="16"/>
  <c r="U87" i="16"/>
  <c r="T87" i="16"/>
  <c r="S87" i="16"/>
  <c r="R87" i="16"/>
  <c r="Q87" i="16"/>
  <c r="P87" i="16"/>
  <c r="O87" i="16"/>
  <c r="N87" i="16"/>
  <c r="M87" i="16"/>
  <c r="L87" i="16"/>
  <c r="K87" i="16"/>
  <c r="J87" i="16"/>
  <c r="I87" i="16"/>
  <c r="H87" i="16"/>
  <c r="G87" i="16"/>
  <c r="F87" i="16"/>
  <c r="E87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G52" i="16"/>
  <c r="F52" i="16"/>
  <c r="E52" i="16"/>
  <c r="W47" i="16"/>
  <c r="V47" i="16"/>
  <c r="U47" i="16"/>
  <c r="T47" i="16"/>
  <c r="S47" i="16"/>
  <c r="R47" i="16"/>
  <c r="Q47" i="16"/>
  <c r="P47" i="16"/>
  <c r="O47" i="16"/>
  <c r="N47" i="16"/>
  <c r="M47" i="16"/>
  <c r="L47" i="16"/>
  <c r="K47" i="16"/>
  <c r="J47" i="16"/>
  <c r="I47" i="16"/>
  <c r="H47" i="16"/>
  <c r="G47" i="16"/>
  <c r="F47" i="16"/>
  <c r="E47" i="16"/>
  <c r="W30" i="16"/>
  <c r="V30" i="16"/>
  <c r="V18" i="16" s="1"/>
  <c r="V16" i="16" s="1"/>
  <c r="V15" i="16" s="1"/>
  <c r="V14" i="16" s="1"/>
  <c r="U30" i="16"/>
  <c r="T30" i="16"/>
  <c r="S30" i="16"/>
  <c r="R30" i="16"/>
  <c r="Q30" i="16"/>
  <c r="Q18" i="16" s="1"/>
  <c r="P30" i="16"/>
  <c r="O30" i="16"/>
  <c r="N30" i="16"/>
  <c r="N18" i="16" s="1"/>
  <c r="N16" i="16" s="1"/>
  <c r="M30" i="16"/>
  <c r="L30" i="16"/>
  <c r="K30" i="16"/>
  <c r="J30" i="16"/>
  <c r="I30" i="16"/>
  <c r="I18" i="16" s="1"/>
  <c r="H30" i="16"/>
  <c r="G30" i="16"/>
  <c r="F30" i="16"/>
  <c r="F18" i="16" s="1"/>
  <c r="F16" i="16" s="1"/>
  <c r="E30" i="16"/>
  <c r="E27" i="16"/>
  <c r="W27" i="16" s="1"/>
  <c r="W25" i="16" s="1"/>
  <c r="V25" i="16"/>
  <c r="U25" i="16"/>
  <c r="T25" i="16"/>
  <c r="T18" i="16" s="1"/>
  <c r="S25" i="16"/>
  <c r="R25" i="16"/>
  <c r="Q25" i="16"/>
  <c r="P25" i="16"/>
  <c r="O25" i="16"/>
  <c r="N25" i="16"/>
  <c r="M25" i="16"/>
  <c r="L25" i="16"/>
  <c r="L18" i="16" s="1"/>
  <c r="K25" i="16"/>
  <c r="J25" i="16"/>
  <c r="I25" i="16"/>
  <c r="H25" i="16"/>
  <c r="G25" i="16"/>
  <c r="F25" i="16"/>
  <c r="E25" i="16"/>
  <c r="W22" i="16"/>
  <c r="V22" i="16"/>
  <c r="U22" i="16"/>
  <c r="T22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W19" i="16"/>
  <c r="V19" i="16"/>
  <c r="U19" i="16"/>
  <c r="T19" i="16"/>
  <c r="S19" i="16"/>
  <c r="R19" i="16"/>
  <c r="R18" i="16" s="1"/>
  <c r="Q19" i="16"/>
  <c r="P19" i="16"/>
  <c r="P18" i="16" s="1"/>
  <c r="P16" i="16" s="1"/>
  <c r="P15" i="16" s="1"/>
  <c r="P14" i="16" s="1"/>
  <c r="O19" i="16"/>
  <c r="O18" i="16" s="1"/>
  <c r="O16" i="16" s="1"/>
  <c r="O15" i="16" s="1"/>
  <c r="O14" i="16" s="1"/>
  <c r="N19" i="16"/>
  <c r="M19" i="16"/>
  <c r="L19" i="16"/>
  <c r="K19" i="16"/>
  <c r="J19" i="16"/>
  <c r="J18" i="16" s="1"/>
  <c r="I19" i="16"/>
  <c r="H19" i="16"/>
  <c r="H18" i="16" s="1"/>
  <c r="H16" i="16" s="1"/>
  <c r="H15" i="16" s="1"/>
  <c r="H14" i="16" s="1"/>
  <c r="G19" i="16"/>
  <c r="G18" i="16" s="1"/>
  <c r="G16" i="16" s="1"/>
  <c r="G15" i="16" s="1"/>
  <c r="G14" i="16" s="1"/>
  <c r="F19" i="16"/>
  <c r="E19" i="16"/>
  <c r="U18" i="16"/>
  <c r="U16" i="16" s="1"/>
  <c r="U15" i="16" s="1"/>
  <c r="U14" i="16" s="1"/>
  <c r="S18" i="16"/>
  <c r="S16" i="16" s="1"/>
  <c r="S15" i="16" s="1"/>
  <c r="S14" i="16" s="1"/>
  <c r="M18" i="16"/>
  <c r="K18" i="16"/>
  <c r="E18" i="16"/>
  <c r="E16" i="16" s="1"/>
  <c r="E15" i="16" s="1"/>
  <c r="E14" i="16" s="1"/>
  <c r="K16" i="16" l="1"/>
  <c r="K15" i="16" s="1"/>
  <c r="K14" i="16" s="1"/>
  <c r="F15" i="16"/>
  <c r="F14" i="16" s="1"/>
  <c r="N15" i="16"/>
  <c r="N14" i="16" s="1"/>
  <c r="M16" i="16"/>
  <c r="M15" i="16" s="1"/>
  <c r="M14" i="16" s="1"/>
  <c r="J16" i="16"/>
  <c r="J15" i="16" s="1"/>
  <c r="J14" i="16" s="1"/>
  <c r="R16" i="16"/>
  <c r="R15" i="16" s="1"/>
  <c r="R14" i="16" s="1"/>
  <c r="W18" i="16"/>
  <c r="W16" i="16" s="1"/>
  <c r="W15" i="16" s="1"/>
  <c r="W14" i="16" s="1"/>
  <c r="L16" i="16"/>
  <c r="L15" i="16" s="1"/>
  <c r="L14" i="16" s="1"/>
  <c r="T16" i="16"/>
  <c r="T15" i="16" s="1"/>
  <c r="T14" i="16" s="1"/>
  <c r="I16" i="16"/>
  <c r="I15" i="16" s="1"/>
  <c r="I14" i="16" s="1"/>
  <c r="Q16" i="16"/>
  <c r="Q15" i="16" s="1"/>
  <c r="Q14" i="16" s="1"/>
  <c r="T24" i="12"/>
  <c r="C42" i="15" l="1"/>
  <c r="K42" i="15"/>
  <c r="N42" i="15"/>
  <c r="I42" i="15" s="1"/>
  <c r="C43" i="15"/>
  <c r="K43" i="15"/>
  <c r="N43" i="15"/>
  <c r="I43" i="15" s="1"/>
  <c r="C44" i="15"/>
  <c r="K44" i="15"/>
  <c r="N44" i="15"/>
  <c r="I44" i="15" s="1"/>
  <c r="H44" i="15" l="1"/>
  <c r="G44" i="15" s="1"/>
  <c r="J44" i="15"/>
  <c r="H43" i="15"/>
  <c r="G43" i="15" s="1"/>
  <c r="J43" i="15"/>
  <c r="H42" i="15"/>
  <c r="G42" i="15" s="1"/>
  <c r="J42" i="15"/>
  <c r="K10" i="17"/>
  <c r="L14" i="17"/>
  <c r="K14" i="17"/>
  <c r="G14" i="17"/>
  <c r="C13" i="15"/>
  <c r="C28" i="15"/>
  <c r="C27" i="15"/>
  <c r="C26" i="15"/>
  <c r="C25" i="15"/>
  <c r="C24" i="15"/>
  <c r="C22" i="15"/>
  <c r="C19" i="15"/>
  <c r="C17" i="15"/>
  <c r="N28" i="15"/>
  <c r="K28" i="15"/>
  <c r="J28" i="15"/>
  <c r="I28" i="15"/>
  <c r="H28" i="15"/>
  <c r="G28" i="15" s="1"/>
  <c r="N27" i="15"/>
  <c r="J27" i="15" s="1"/>
  <c r="K27" i="15"/>
  <c r="I27" i="15"/>
  <c r="H27" i="15"/>
  <c r="G27" i="15"/>
  <c r="N26" i="15"/>
  <c r="J26" i="15" s="1"/>
  <c r="K26" i="15"/>
  <c r="H26" i="15"/>
  <c r="N25" i="15"/>
  <c r="I25" i="15" s="1"/>
  <c r="K25" i="15"/>
  <c r="H25" i="15" s="1"/>
  <c r="G25" i="15" s="1"/>
  <c r="J25" i="15"/>
  <c r="N24" i="15"/>
  <c r="K24" i="15"/>
  <c r="J24" i="15"/>
  <c r="I24" i="15"/>
  <c r="H24" i="15"/>
  <c r="G24" i="15" s="1"/>
  <c r="N23" i="15"/>
  <c r="K23" i="15"/>
  <c r="J23" i="15" s="1"/>
  <c r="I23" i="15"/>
  <c r="H23" i="15"/>
  <c r="G23" i="15"/>
  <c r="N22" i="15"/>
  <c r="J22" i="15" s="1"/>
  <c r="K22" i="15"/>
  <c r="H22" i="15"/>
  <c r="N21" i="15"/>
  <c r="I21" i="15" s="1"/>
  <c r="K21" i="15"/>
  <c r="H21" i="15" s="1"/>
  <c r="G21" i="15" s="1"/>
  <c r="J21" i="15"/>
  <c r="N20" i="15"/>
  <c r="K20" i="15"/>
  <c r="J20" i="15"/>
  <c r="I20" i="15"/>
  <c r="H20" i="15"/>
  <c r="G20" i="15" s="1"/>
  <c r="N19" i="15"/>
  <c r="J19" i="15" s="1"/>
  <c r="K19" i="15"/>
  <c r="I19" i="15"/>
  <c r="H19" i="15"/>
  <c r="G19" i="15"/>
  <c r="N18" i="15"/>
  <c r="J18" i="15" s="1"/>
  <c r="K18" i="15"/>
  <c r="H18" i="15"/>
  <c r="N17" i="15"/>
  <c r="I17" i="15" s="1"/>
  <c r="K17" i="15"/>
  <c r="H17" i="15" s="1"/>
  <c r="G17" i="15" s="1"/>
  <c r="J17" i="15"/>
  <c r="N16" i="15"/>
  <c r="K16" i="15"/>
  <c r="J16" i="15"/>
  <c r="I16" i="15"/>
  <c r="H16" i="15"/>
  <c r="G16" i="15" s="1"/>
  <c r="N15" i="15"/>
  <c r="J15" i="15" s="1"/>
  <c r="K15" i="15"/>
  <c r="I15" i="15"/>
  <c r="H15" i="15"/>
  <c r="G15" i="15"/>
  <c r="N14" i="15"/>
  <c r="J14" i="15" s="1"/>
  <c r="K14" i="15"/>
  <c r="H14" i="15" s="1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H8" i="14"/>
  <c r="G8" i="14"/>
  <c r="F8" i="14"/>
  <c r="E8" i="14"/>
  <c r="C8" i="14" s="1"/>
  <c r="D8" i="14"/>
  <c r="M25" i="13"/>
  <c r="K25" i="13" s="1"/>
  <c r="W25" i="13"/>
  <c r="E25" i="13"/>
  <c r="D25" i="13"/>
  <c r="C25" i="13"/>
  <c r="M24" i="13"/>
  <c r="K24" i="13"/>
  <c r="W24" i="13"/>
  <c r="D24" i="13"/>
  <c r="M23" i="13"/>
  <c r="K23" i="13"/>
  <c r="W23" i="13"/>
  <c r="E23" i="13"/>
  <c r="D23" i="13"/>
  <c r="M22" i="13"/>
  <c r="K22" i="13"/>
  <c r="W22" i="13"/>
  <c r="E22" i="13"/>
  <c r="C22" i="13" s="1"/>
  <c r="D22" i="13"/>
  <c r="M21" i="13"/>
  <c r="K21" i="13" s="1"/>
  <c r="W21" i="13"/>
  <c r="E21" i="13"/>
  <c r="C21" i="13" s="1"/>
  <c r="D21" i="13"/>
  <c r="M20" i="13"/>
  <c r="K20" i="13"/>
  <c r="W20" i="13"/>
  <c r="D20" i="13"/>
  <c r="M19" i="13"/>
  <c r="K19" i="13"/>
  <c r="W19" i="13"/>
  <c r="E19" i="13"/>
  <c r="D19" i="13"/>
  <c r="C19" i="13" s="1"/>
  <c r="M18" i="13"/>
  <c r="K18" i="13"/>
  <c r="W18" i="13"/>
  <c r="E18" i="13"/>
  <c r="C18" i="13" s="1"/>
  <c r="D18" i="13"/>
  <c r="M17" i="13"/>
  <c r="K17" i="13" s="1"/>
  <c r="W17" i="13"/>
  <c r="E17" i="13"/>
  <c r="C17" i="13" s="1"/>
  <c r="D17" i="13"/>
  <c r="M16" i="13"/>
  <c r="K16" i="13"/>
  <c r="W16" i="13"/>
  <c r="D16" i="13"/>
  <c r="M15" i="13"/>
  <c r="K15" i="13"/>
  <c r="W15" i="13"/>
  <c r="E15" i="13"/>
  <c r="D15" i="13"/>
  <c r="M14" i="13"/>
  <c r="K14" i="13" s="1"/>
  <c r="W14" i="13"/>
  <c r="E14" i="13"/>
  <c r="C14" i="13" s="1"/>
  <c r="D14" i="13"/>
  <c r="M13" i="13"/>
  <c r="K13" i="13" s="1"/>
  <c r="W13" i="13"/>
  <c r="E13" i="13"/>
  <c r="D13" i="13"/>
  <c r="C13" i="13"/>
  <c r="K12" i="13"/>
  <c r="W12" i="13"/>
  <c r="D12" i="13"/>
  <c r="D11" i="13"/>
  <c r="T11" i="13" s="1"/>
  <c r="N10" i="13"/>
  <c r="L10" i="13"/>
  <c r="J10" i="13"/>
  <c r="I10" i="13"/>
  <c r="H10" i="13"/>
  <c r="F10" i="13"/>
  <c r="D10" i="13"/>
  <c r="U27" i="12"/>
  <c r="T27" i="12"/>
  <c r="G27" i="12"/>
  <c r="C27" i="12"/>
  <c r="U26" i="12"/>
  <c r="T26" i="12"/>
  <c r="G26" i="12"/>
  <c r="G12" i="12" s="1"/>
  <c r="C26" i="12"/>
  <c r="U25" i="12"/>
  <c r="T25" i="12"/>
  <c r="G25" i="12"/>
  <c r="C25" i="12"/>
  <c r="U24" i="12"/>
  <c r="G24" i="12"/>
  <c r="C24" i="12"/>
  <c r="U23" i="12"/>
  <c r="T23" i="12"/>
  <c r="G23" i="12"/>
  <c r="C23" i="12"/>
  <c r="U22" i="12"/>
  <c r="T22" i="12"/>
  <c r="G22" i="12"/>
  <c r="C22" i="12"/>
  <c r="U21" i="12"/>
  <c r="T21" i="12"/>
  <c r="G21" i="12"/>
  <c r="C21" i="12"/>
  <c r="U20" i="12"/>
  <c r="T20" i="12"/>
  <c r="G20" i="12"/>
  <c r="C20" i="12"/>
  <c r="U19" i="12"/>
  <c r="T19" i="12"/>
  <c r="G19" i="12"/>
  <c r="C19" i="12"/>
  <c r="U18" i="12"/>
  <c r="T18" i="12"/>
  <c r="G18" i="12"/>
  <c r="C18" i="12"/>
  <c r="U17" i="12"/>
  <c r="T17" i="12"/>
  <c r="G17" i="12"/>
  <c r="C17" i="12"/>
  <c r="U16" i="12"/>
  <c r="T16" i="12"/>
  <c r="G16" i="12"/>
  <c r="C16" i="12"/>
  <c r="U15" i="12"/>
  <c r="T15" i="12"/>
  <c r="G15" i="12"/>
  <c r="C15" i="12"/>
  <c r="U14" i="12"/>
  <c r="T14" i="12"/>
  <c r="G14" i="12"/>
  <c r="C14" i="12"/>
  <c r="U13" i="12"/>
  <c r="T13" i="12"/>
  <c r="G13" i="12"/>
  <c r="C13" i="12"/>
  <c r="R12" i="12"/>
  <c r="Q12" i="12"/>
  <c r="P12" i="12"/>
  <c r="O12" i="12"/>
  <c r="N12" i="12"/>
  <c r="M12" i="12"/>
  <c r="L12" i="12"/>
  <c r="J12" i="12"/>
  <c r="I12" i="12"/>
  <c r="H12" i="12"/>
  <c r="F12" i="12"/>
  <c r="E12" i="12"/>
  <c r="D12" i="12"/>
  <c r="C12" i="12" s="1"/>
  <c r="E15" i="18"/>
  <c r="L17" i="17"/>
  <c r="K17" i="17"/>
  <c r="G17" i="17"/>
  <c r="E11" i="18"/>
  <c r="S25" i="13" l="1"/>
  <c r="S13" i="13"/>
  <c r="C15" i="13"/>
  <c r="S15" i="13" s="1"/>
  <c r="S21" i="13"/>
  <c r="S17" i="13"/>
  <c r="C23" i="13"/>
  <c r="S23" i="13" s="1"/>
  <c r="E12" i="13"/>
  <c r="C12" i="13" s="1"/>
  <c r="S12" i="13" s="1"/>
  <c r="E16" i="13"/>
  <c r="C16" i="13" s="1"/>
  <c r="S16" i="13" s="1"/>
  <c r="E20" i="13"/>
  <c r="C20" i="13" s="1"/>
  <c r="S20" i="13" s="1"/>
  <c r="E24" i="13"/>
  <c r="C24" i="13" s="1"/>
  <c r="S18" i="13"/>
  <c r="I14" i="15"/>
  <c r="G14" i="15" s="1"/>
  <c r="I18" i="15"/>
  <c r="G18" i="15" s="1"/>
  <c r="I22" i="15"/>
  <c r="G22" i="15" s="1"/>
  <c r="I26" i="15"/>
  <c r="G26" i="15" s="1"/>
  <c r="S19" i="13"/>
  <c r="S14" i="13"/>
  <c r="S24" i="13"/>
  <c r="S22" i="13"/>
  <c r="S24" i="12"/>
  <c r="T10" i="13"/>
  <c r="U13" i="13"/>
  <c r="U14" i="13"/>
  <c r="U15" i="13"/>
  <c r="U17" i="13"/>
  <c r="U18" i="13"/>
  <c r="U19" i="13"/>
  <c r="U21" i="13"/>
  <c r="U22" i="13"/>
  <c r="U23" i="13"/>
  <c r="U24" i="13"/>
  <c r="U25" i="13"/>
  <c r="S12" i="12"/>
  <c r="T12" i="12"/>
  <c r="U12" i="12"/>
  <c r="S13" i="12"/>
  <c r="S14" i="12"/>
  <c r="S15" i="12"/>
  <c r="S16" i="12"/>
  <c r="S17" i="12"/>
  <c r="S18" i="12"/>
  <c r="S19" i="12"/>
  <c r="S20" i="12"/>
  <c r="S21" i="12"/>
  <c r="S22" i="12"/>
  <c r="S23" i="12"/>
  <c r="S25" i="12"/>
  <c r="S26" i="12"/>
  <c r="S27" i="12"/>
  <c r="L13" i="17"/>
  <c r="K13" i="17"/>
  <c r="G13" i="17"/>
  <c r="E10" i="18"/>
  <c r="U12" i="13" l="1"/>
  <c r="U20" i="13"/>
  <c r="U16" i="13"/>
  <c r="L12" i="17"/>
  <c r="K12" i="17"/>
  <c r="G12" i="17"/>
  <c r="L11" i="17"/>
  <c r="K11" i="17"/>
  <c r="G11" i="17"/>
  <c r="L10" i="17"/>
  <c r="G10" i="17"/>
  <c r="G8" i="11"/>
  <c r="C8" i="11"/>
  <c r="H8" i="11" s="1"/>
  <c r="S39" i="8" l="1"/>
  <c r="I125" i="11"/>
  <c r="I25" i="11"/>
  <c r="I21" i="11"/>
  <c r="I16" i="11"/>
  <c r="I10" i="11"/>
  <c r="J120" i="11"/>
  <c r="I8" i="11" l="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5" i="11"/>
  <c r="J95" i="11" s="1"/>
  <c r="H96" i="11"/>
  <c r="J96" i="11" s="1"/>
  <c r="H97" i="11"/>
  <c r="J97" i="11" s="1"/>
  <c r="H98" i="11"/>
  <c r="J98" i="11" s="1"/>
  <c r="H99" i="11"/>
  <c r="J99" i="11" s="1"/>
  <c r="H100" i="11"/>
  <c r="J100" i="11" s="1"/>
  <c r="H101" i="11"/>
  <c r="J101" i="11" s="1"/>
  <c r="H102" i="11"/>
  <c r="J102" i="11" s="1"/>
  <c r="H103" i="11"/>
  <c r="J103" i="11" s="1"/>
  <c r="H104" i="11"/>
  <c r="J104" i="11" s="1"/>
  <c r="H105" i="11"/>
  <c r="J105" i="11" s="1"/>
  <c r="H106" i="11"/>
  <c r="J106" i="11" s="1"/>
  <c r="H107" i="11"/>
  <c r="J107" i="11" s="1"/>
  <c r="H108" i="11"/>
  <c r="J108" i="11" s="1"/>
  <c r="H109" i="11"/>
  <c r="J109" i="11" s="1"/>
  <c r="H110" i="11"/>
  <c r="J110" i="11" s="1"/>
  <c r="H111" i="11"/>
  <c r="J111" i="11" s="1"/>
  <c r="H112" i="11"/>
  <c r="J112" i="11" s="1"/>
  <c r="H113" i="11"/>
  <c r="J113" i="11" s="1"/>
  <c r="H114" i="11"/>
  <c r="J114" i="11" s="1"/>
  <c r="H115" i="11"/>
  <c r="J115" i="11" s="1"/>
  <c r="H116" i="11"/>
  <c r="J116" i="11" s="1"/>
  <c r="H117" i="11"/>
  <c r="J117" i="11" s="1"/>
  <c r="H118" i="11"/>
  <c r="J118" i="11" s="1"/>
  <c r="H119" i="11"/>
  <c r="J119" i="11" s="1"/>
  <c r="H121" i="11"/>
  <c r="J121" i="11" s="1"/>
  <c r="H122" i="11"/>
  <c r="J122" i="11" s="1"/>
  <c r="H123" i="11"/>
  <c r="J123" i="11" s="1"/>
  <c r="H124" i="11"/>
  <c r="J124" i="11" s="1"/>
  <c r="H125" i="11"/>
  <c r="J125" i="11" s="1"/>
  <c r="H126" i="11"/>
  <c r="J126" i="11" s="1"/>
  <c r="H127" i="11"/>
  <c r="J127" i="11" s="1"/>
  <c r="H128" i="11"/>
  <c r="J128" i="11" s="1"/>
  <c r="H129" i="11"/>
  <c r="J129" i="11" s="1"/>
  <c r="D102" i="11"/>
  <c r="D100" i="11"/>
  <c r="D30" i="11"/>
  <c r="F14" i="11"/>
  <c r="F8" i="11" s="1"/>
  <c r="D12" i="11"/>
  <c r="D8" i="11" l="1"/>
  <c r="E12" i="11"/>
  <c r="E10" i="11"/>
  <c r="E11" i="11"/>
  <c r="E13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30" i="11"/>
  <c r="E31" i="11"/>
  <c r="E32" i="11"/>
  <c r="E3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9" i="11"/>
  <c r="T119" i="10"/>
  <c r="T116" i="10"/>
  <c r="T112" i="10"/>
  <c r="T111" i="10"/>
  <c r="T108" i="10"/>
  <c r="T104" i="10"/>
  <c r="T103" i="10"/>
  <c r="T100" i="10"/>
  <c r="T96" i="10"/>
  <c r="T95" i="10"/>
  <c r="T93" i="10"/>
  <c r="T92" i="10"/>
  <c r="T91" i="10"/>
  <c r="T90" i="10"/>
  <c r="T89" i="10"/>
  <c r="T88" i="10"/>
  <c r="T87" i="10"/>
  <c r="T86" i="10"/>
  <c r="T85" i="10"/>
  <c r="T84" i="10"/>
  <c r="T83" i="10"/>
  <c r="T82" i="10"/>
  <c r="T81" i="10"/>
  <c r="T80" i="10"/>
  <c r="T79" i="10"/>
  <c r="T78" i="10"/>
  <c r="T77" i="10"/>
  <c r="T76" i="10"/>
  <c r="T75" i="10"/>
  <c r="T74" i="10"/>
  <c r="T73" i="10"/>
  <c r="T72" i="10"/>
  <c r="T71" i="10"/>
  <c r="T70" i="10"/>
  <c r="T69" i="10"/>
  <c r="T68" i="10"/>
  <c r="T67" i="10"/>
  <c r="T66" i="10"/>
  <c r="T65" i="10"/>
  <c r="T64" i="10"/>
  <c r="T63" i="10"/>
  <c r="T62" i="10"/>
  <c r="T61" i="10"/>
  <c r="T60" i="10"/>
  <c r="T59" i="10"/>
  <c r="T58" i="10"/>
  <c r="T57" i="10"/>
  <c r="T56" i="10"/>
  <c r="T55" i="10"/>
  <c r="T54" i="10"/>
  <c r="T53" i="10"/>
  <c r="T52" i="10"/>
  <c r="T51" i="10"/>
  <c r="T50" i="10"/>
  <c r="T49" i="10"/>
  <c r="T48" i="10"/>
  <c r="T47" i="10"/>
  <c r="T46" i="10"/>
  <c r="T45" i="10"/>
  <c r="T44" i="10"/>
  <c r="T43" i="10"/>
  <c r="T42" i="10"/>
  <c r="T41" i="10"/>
  <c r="T40" i="10"/>
  <c r="T39" i="10"/>
  <c r="T38" i="10"/>
  <c r="T37" i="10"/>
  <c r="T36" i="10"/>
  <c r="T35" i="10"/>
  <c r="T34" i="10"/>
  <c r="C123" i="10"/>
  <c r="T123" i="10" s="1"/>
  <c r="C122" i="10"/>
  <c r="T122" i="10" s="1"/>
  <c r="C96" i="10"/>
  <c r="C97" i="10"/>
  <c r="T97" i="10" s="1"/>
  <c r="C98" i="10"/>
  <c r="T98" i="10" s="1"/>
  <c r="C99" i="10"/>
  <c r="T99" i="10" s="1"/>
  <c r="C100" i="10"/>
  <c r="C101" i="10"/>
  <c r="T101" i="10" s="1"/>
  <c r="C102" i="10"/>
  <c r="T102" i="10" s="1"/>
  <c r="C103" i="10"/>
  <c r="C104" i="10"/>
  <c r="C105" i="10"/>
  <c r="T105" i="10" s="1"/>
  <c r="C106" i="10"/>
  <c r="T106" i="10" s="1"/>
  <c r="C107" i="10"/>
  <c r="T107" i="10" s="1"/>
  <c r="C108" i="10"/>
  <c r="C109" i="10"/>
  <c r="T109" i="10" s="1"/>
  <c r="C110" i="10"/>
  <c r="T110" i="10" s="1"/>
  <c r="C111" i="10"/>
  <c r="C112" i="10"/>
  <c r="C113" i="10"/>
  <c r="T113" i="10" s="1"/>
  <c r="C114" i="10"/>
  <c r="T114" i="10" s="1"/>
  <c r="C115" i="10"/>
  <c r="T115" i="10" s="1"/>
  <c r="C116" i="10"/>
  <c r="C117" i="10"/>
  <c r="T117" i="10" s="1"/>
  <c r="C118" i="10"/>
  <c r="T118" i="10" s="1"/>
  <c r="C119" i="10"/>
  <c r="C95" i="10"/>
  <c r="E14" i="10"/>
  <c r="D14" i="10"/>
  <c r="C22" i="10" l="1"/>
  <c r="T22" i="10" s="1"/>
  <c r="D129" i="10"/>
  <c r="E104" i="8"/>
  <c r="D8" i="10"/>
  <c r="S8" i="10"/>
  <c r="S136" i="10" s="1"/>
  <c r="F136" i="10"/>
  <c r="G136" i="10"/>
  <c r="H136" i="10"/>
  <c r="I136" i="10"/>
  <c r="J136" i="10"/>
  <c r="K136" i="10"/>
  <c r="L136" i="10"/>
  <c r="M136" i="10"/>
  <c r="N136" i="10"/>
  <c r="Q136" i="10"/>
  <c r="R136" i="10"/>
  <c r="E136" i="10"/>
  <c r="L104" i="8"/>
  <c r="D143" i="10"/>
  <c r="D13" i="9"/>
  <c r="H12" i="9"/>
  <c r="C12" i="9"/>
  <c r="C9" i="9"/>
  <c r="K42" i="8"/>
  <c r="J125" i="8"/>
  <c r="H124" i="8"/>
  <c r="D10" i="8"/>
  <c r="J104" i="8"/>
  <c r="J96" i="8"/>
  <c r="J88" i="8"/>
  <c r="J80" i="8"/>
  <c r="J72" i="8"/>
  <c r="J64" i="8"/>
  <c r="J59" i="8"/>
  <c r="J56" i="8"/>
  <c r="J51" i="8"/>
  <c r="J48" i="8"/>
  <c r="J43" i="8"/>
  <c r="J37" i="8"/>
  <c r="J34" i="8"/>
  <c r="J32" i="8"/>
  <c r="J29" i="8"/>
  <c r="J26" i="8"/>
  <c r="J24" i="8"/>
  <c r="J21" i="8"/>
  <c r="J18" i="8"/>
  <c r="J13" i="8"/>
  <c r="M12" i="8"/>
  <c r="J12" i="8" s="1"/>
  <c r="M13" i="8"/>
  <c r="M14" i="8"/>
  <c r="J14" i="8" s="1"/>
  <c r="M15" i="8"/>
  <c r="J15" i="8" s="1"/>
  <c r="M16" i="8"/>
  <c r="M17" i="8"/>
  <c r="J17" i="8" s="1"/>
  <c r="M18" i="8"/>
  <c r="M19" i="8"/>
  <c r="J19" i="8" s="1"/>
  <c r="M20" i="8"/>
  <c r="J20" i="8" s="1"/>
  <c r="M21" i="8"/>
  <c r="M22" i="8"/>
  <c r="J22" i="8" s="1"/>
  <c r="M23" i="8"/>
  <c r="J23" i="8" s="1"/>
  <c r="M24" i="8"/>
  <c r="M25" i="8"/>
  <c r="J25" i="8" s="1"/>
  <c r="M26" i="8"/>
  <c r="M27" i="8"/>
  <c r="J27" i="8" s="1"/>
  <c r="M28" i="8"/>
  <c r="J28" i="8" s="1"/>
  <c r="M29" i="8"/>
  <c r="M30" i="8"/>
  <c r="J30" i="8" s="1"/>
  <c r="M31" i="8"/>
  <c r="J31" i="8" s="1"/>
  <c r="M32" i="8"/>
  <c r="M33" i="8"/>
  <c r="J33" i="8" s="1"/>
  <c r="M34" i="8"/>
  <c r="M35" i="8"/>
  <c r="J35" i="8" s="1"/>
  <c r="M36" i="8"/>
  <c r="J36" i="8" s="1"/>
  <c r="M37" i="8"/>
  <c r="M38" i="8"/>
  <c r="J38" i="8" s="1"/>
  <c r="M39" i="8"/>
  <c r="J39" i="8" s="1"/>
  <c r="M40" i="8"/>
  <c r="M41" i="8"/>
  <c r="J41" i="8" s="1"/>
  <c r="M42" i="8"/>
  <c r="J42" i="8" s="1"/>
  <c r="M43" i="8"/>
  <c r="M44" i="8"/>
  <c r="J44" i="8" s="1"/>
  <c r="M45" i="8"/>
  <c r="J45" i="8" s="1"/>
  <c r="M46" i="8"/>
  <c r="J46" i="8" s="1"/>
  <c r="M47" i="8"/>
  <c r="J47" i="8" s="1"/>
  <c r="M48" i="8"/>
  <c r="M49" i="8"/>
  <c r="J49" i="8" s="1"/>
  <c r="M50" i="8"/>
  <c r="J50" i="8" s="1"/>
  <c r="M51" i="8"/>
  <c r="M52" i="8"/>
  <c r="J52" i="8" s="1"/>
  <c r="M53" i="8"/>
  <c r="J53" i="8" s="1"/>
  <c r="M54" i="8"/>
  <c r="J54" i="8" s="1"/>
  <c r="M55" i="8"/>
  <c r="J55" i="8" s="1"/>
  <c r="M56" i="8"/>
  <c r="M57" i="8"/>
  <c r="J57" i="8" s="1"/>
  <c r="M58" i="8"/>
  <c r="J58" i="8" s="1"/>
  <c r="M59" i="8"/>
  <c r="M60" i="8"/>
  <c r="J60" i="8" s="1"/>
  <c r="M61" i="8"/>
  <c r="J61" i="8" s="1"/>
  <c r="M62" i="8"/>
  <c r="J62" i="8" s="1"/>
  <c r="M63" i="8"/>
  <c r="J63" i="8" s="1"/>
  <c r="M64" i="8"/>
  <c r="M65" i="8"/>
  <c r="J65" i="8" s="1"/>
  <c r="M66" i="8"/>
  <c r="J66" i="8" s="1"/>
  <c r="M67" i="8"/>
  <c r="J67" i="8" s="1"/>
  <c r="M68" i="8"/>
  <c r="J68" i="8" s="1"/>
  <c r="M69" i="8"/>
  <c r="J69" i="8" s="1"/>
  <c r="M70" i="8"/>
  <c r="J70" i="8" s="1"/>
  <c r="M71" i="8"/>
  <c r="J71" i="8" s="1"/>
  <c r="M72" i="8"/>
  <c r="M73" i="8"/>
  <c r="J73" i="8" s="1"/>
  <c r="M74" i="8"/>
  <c r="J74" i="8" s="1"/>
  <c r="M75" i="8"/>
  <c r="J75" i="8" s="1"/>
  <c r="M76" i="8"/>
  <c r="J76" i="8" s="1"/>
  <c r="M77" i="8"/>
  <c r="J77" i="8" s="1"/>
  <c r="M78" i="8"/>
  <c r="J78" i="8" s="1"/>
  <c r="M79" i="8"/>
  <c r="J79" i="8" s="1"/>
  <c r="M80" i="8"/>
  <c r="M81" i="8"/>
  <c r="J81" i="8" s="1"/>
  <c r="M82" i="8"/>
  <c r="J82" i="8" s="1"/>
  <c r="M83" i="8"/>
  <c r="J83" i="8" s="1"/>
  <c r="M84" i="8"/>
  <c r="J84" i="8" s="1"/>
  <c r="M85" i="8"/>
  <c r="J85" i="8" s="1"/>
  <c r="M86" i="8"/>
  <c r="J86" i="8" s="1"/>
  <c r="M87" i="8"/>
  <c r="J87" i="8" s="1"/>
  <c r="M88" i="8"/>
  <c r="M89" i="8"/>
  <c r="J89" i="8" s="1"/>
  <c r="M90" i="8"/>
  <c r="J90" i="8" s="1"/>
  <c r="M91" i="8"/>
  <c r="J91" i="8" s="1"/>
  <c r="M92" i="8"/>
  <c r="J92" i="8" s="1"/>
  <c r="M93" i="8"/>
  <c r="J93" i="8" s="1"/>
  <c r="M94" i="8"/>
  <c r="J94" i="8" s="1"/>
  <c r="M95" i="8"/>
  <c r="J95" i="8" s="1"/>
  <c r="M96" i="8"/>
  <c r="M97" i="8"/>
  <c r="J97" i="8" s="1"/>
  <c r="M98" i="8"/>
  <c r="J98" i="8" s="1"/>
  <c r="M99" i="8"/>
  <c r="J99" i="8" s="1"/>
  <c r="M100" i="8"/>
  <c r="J100" i="8" s="1"/>
  <c r="M101" i="8"/>
  <c r="J101" i="8" s="1"/>
  <c r="M102" i="8"/>
  <c r="J102" i="8" s="1"/>
  <c r="M103" i="8"/>
  <c r="J103" i="8" s="1"/>
  <c r="M104" i="8"/>
  <c r="M11" i="8"/>
  <c r="J11" i="8" s="1"/>
  <c r="K10" i="8"/>
  <c r="C129" i="10" l="1"/>
  <c r="T129" i="10"/>
  <c r="L16" i="8"/>
  <c r="J16" i="8" s="1"/>
  <c r="S62" i="8"/>
  <c r="S63" i="8"/>
  <c r="S64" i="8"/>
  <c r="Q64" i="8" s="1"/>
  <c r="S65" i="8"/>
  <c r="Q65" i="8" s="1"/>
  <c r="S66" i="8"/>
  <c r="Q66" i="8" s="1"/>
  <c r="S67" i="8"/>
  <c r="S68" i="8"/>
  <c r="S69" i="8"/>
  <c r="S70" i="8"/>
  <c r="S71" i="8"/>
  <c r="S72" i="8"/>
  <c r="Q72" i="8" s="1"/>
  <c r="S73" i="8"/>
  <c r="Q73" i="8" s="1"/>
  <c r="S74" i="8"/>
  <c r="Q74" i="8" s="1"/>
  <c r="S75" i="8"/>
  <c r="S76" i="8"/>
  <c r="S77" i="8"/>
  <c r="S78" i="8"/>
  <c r="S79" i="8"/>
  <c r="S80" i="8"/>
  <c r="Q80" i="8" s="1"/>
  <c r="S81" i="8"/>
  <c r="Q81" i="8" s="1"/>
  <c r="S82" i="8"/>
  <c r="Q82" i="8" s="1"/>
  <c r="S83" i="8"/>
  <c r="S84" i="8"/>
  <c r="S85" i="8"/>
  <c r="S86" i="8"/>
  <c r="S87" i="8"/>
  <c r="S88" i="8"/>
  <c r="Q88" i="8" s="1"/>
  <c r="S89" i="8"/>
  <c r="Q89" i="8" s="1"/>
  <c r="S90" i="8"/>
  <c r="Q90" i="8" s="1"/>
  <c r="S91" i="8"/>
  <c r="S92" i="8"/>
  <c r="S93" i="8"/>
  <c r="S94" i="8"/>
  <c r="S95" i="8"/>
  <c r="S96" i="8"/>
  <c r="Q96" i="8" s="1"/>
  <c r="S97" i="8"/>
  <c r="Q97" i="8" s="1"/>
  <c r="S98" i="8"/>
  <c r="Q98" i="8" s="1"/>
  <c r="S99" i="8"/>
  <c r="S100" i="8"/>
  <c r="S101" i="8"/>
  <c r="S102" i="8"/>
  <c r="S103" i="8"/>
  <c r="Q45" i="8"/>
  <c r="Q46" i="8"/>
  <c r="Q47" i="8"/>
  <c r="Q51" i="8"/>
  <c r="Q53" i="8"/>
  <c r="Q54" i="8"/>
  <c r="Q55" i="8"/>
  <c r="Q59" i="8"/>
  <c r="Q61" i="8"/>
  <c r="Q62" i="8"/>
  <c r="Q63" i="8"/>
  <c r="Q67" i="8"/>
  <c r="Q68" i="8"/>
  <c r="Q69" i="8"/>
  <c r="Q70" i="8"/>
  <c r="Q71" i="8"/>
  <c r="Q75" i="8"/>
  <c r="Q76" i="8"/>
  <c r="Q77" i="8"/>
  <c r="Q78" i="8"/>
  <c r="Q79" i="8"/>
  <c r="Q83" i="8"/>
  <c r="Q84" i="8"/>
  <c r="Q85" i="8"/>
  <c r="Q86" i="8"/>
  <c r="Q87" i="8"/>
  <c r="Q91" i="8"/>
  <c r="Q92" i="8"/>
  <c r="Q93" i="8"/>
  <c r="Q94" i="8"/>
  <c r="Q95" i="8"/>
  <c r="Q99" i="8"/>
  <c r="Q100" i="8"/>
  <c r="Q101" i="8"/>
  <c r="Q102" i="8"/>
  <c r="Q103" i="8"/>
  <c r="E16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S61" i="8"/>
  <c r="C61" i="8"/>
  <c r="S60" i="8"/>
  <c r="Q60" i="8" s="1"/>
  <c r="C60" i="8"/>
  <c r="S59" i="8"/>
  <c r="C59" i="8"/>
  <c r="S58" i="8"/>
  <c r="Q58" i="8" s="1"/>
  <c r="C58" i="8"/>
  <c r="S57" i="8"/>
  <c r="Q57" i="8" s="1"/>
  <c r="C57" i="8"/>
  <c r="S56" i="8"/>
  <c r="Q56" i="8" s="1"/>
  <c r="C56" i="8"/>
  <c r="S55" i="8"/>
  <c r="C55" i="8"/>
  <c r="S54" i="8"/>
  <c r="C54" i="8"/>
  <c r="S53" i="8"/>
  <c r="C53" i="8"/>
  <c r="S52" i="8"/>
  <c r="Q52" i="8" s="1"/>
  <c r="C52" i="8"/>
  <c r="S51" i="8"/>
  <c r="C51" i="8"/>
  <c r="S50" i="8"/>
  <c r="Q50" i="8" s="1"/>
  <c r="C50" i="8"/>
  <c r="S49" i="8"/>
  <c r="Q49" i="8" s="1"/>
  <c r="C49" i="8"/>
  <c r="S48" i="8"/>
  <c r="Q48" i="8" s="1"/>
  <c r="C48" i="8"/>
  <c r="S47" i="8"/>
  <c r="C47" i="8"/>
  <c r="S46" i="8"/>
  <c r="C46" i="8"/>
  <c r="S45" i="8"/>
  <c r="C45" i="8"/>
  <c r="S44" i="8"/>
  <c r="Q44" i="8" s="1"/>
  <c r="C44" i="8"/>
  <c r="H23" i="8" l="1"/>
  <c r="H39" i="8"/>
  <c r="H18" i="8"/>
  <c r="H27" i="8"/>
  <c r="F27" i="8" s="1"/>
  <c r="C27" i="8" s="1"/>
  <c r="C25" i="10" s="1"/>
  <c r="T25" i="10" s="1"/>
  <c r="H12" i="8"/>
  <c r="H10" i="8" l="1"/>
  <c r="I10" i="8"/>
  <c r="K9" i="8"/>
  <c r="N10" i="8"/>
  <c r="O10" i="8"/>
  <c r="P10" i="8"/>
  <c r="G42" i="8"/>
  <c r="F36" i="8"/>
  <c r="C36" i="8" s="1"/>
  <c r="C121" i="10" s="1"/>
  <c r="T121" i="10" s="1"/>
  <c r="F37" i="8"/>
  <c r="F38" i="8"/>
  <c r="F40" i="8"/>
  <c r="F41" i="8"/>
  <c r="F43" i="8"/>
  <c r="C43" i="8" s="1"/>
  <c r="C128" i="10" s="1"/>
  <c r="T128" i="10" s="1"/>
  <c r="F39" i="8"/>
  <c r="C39" i="8" s="1"/>
  <c r="C125" i="10" s="1"/>
  <c r="T125" i="10" s="1"/>
  <c r="C41" i="8"/>
  <c r="C124" i="10" s="1"/>
  <c r="T124" i="10" s="1"/>
  <c r="E40" i="8"/>
  <c r="L40" i="8" s="1"/>
  <c r="J40" i="8" s="1"/>
  <c r="V43" i="8"/>
  <c r="S43" i="8"/>
  <c r="U42" i="8"/>
  <c r="S42" i="8"/>
  <c r="R42" i="8"/>
  <c r="S41" i="8"/>
  <c r="V40" i="8"/>
  <c r="T40" i="8"/>
  <c r="S40" i="8"/>
  <c r="C40" i="8"/>
  <c r="V39" i="8"/>
  <c r="V38" i="8"/>
  <c r="T38" i="8"/>
  <c r="S38" i="8"/>
  <c r="C38" i="8"/>
  <c r="S37" i="8"/>
  <c r="C37" i="8"/>
  <c r="S36" i="8"/>
  <c r="F23" i="8"/>
  <c r="C23" i="8" s="1"/>
  <c r="C21" i="10" s="1"/>
  <c r="T21" i="10" s="1"/>
  <c r="F18" i="8"/>
  <c r="C15" i="8"/>
  <c r="C13" i="10" s="1"/>
  <c r="T13" i="10" s="1"/>
  <c r="C16" i="8"/>
  <c r="C14" i="10" s="1"/>
  <c r="T14" i="10" s="1"/>
  <c r="C17" i="8"/>
  <c r="C15" i="10" s="1"/>
  <c r="T15" i="10" s="1"/>
  <c r="C18" i="8"/>
  <c r="C16" i="10" s="1"/>
  <c r="T16" i="10" s="1"/>
  <c r="C19" i="8"/>
  <c r="C17" i="10" s="1"/>
  <c r="T17" i="10" s="1"/>
  <c r="C20" i="8"/>
  <c r="C18" i="10" s="1"/>
  <c r="T18" i="10" s="1"/>
  <c r="C21" i="8"/>
  <c r="C19" i="10" s="1"/>
  <c r="T19" i="10" s="1"/>
  <c r="C22" i="8"/>
  <c r="C20" i="10" s="1"/>
  <c r="T20" i="10" s="1"/>
  <c r="C25" i="8"/>
  <c r="C23" i="10" s="1"/>
  <c r="T23" i="10" s="1"/>
  <c r="C26" i="8"/>
  <c r="C24" i="10" s="1"/>
  <c r="T24" i="10" s="1"/>
  <c r="C28" i="8"/>
  <c r="C29" i="8"/>
  <c r="C27" i="10" s="1"/>
  <c r="T27" i="10" s="1"/>
  <c r="C30" i="8"/>
  <c r="C28" i="10" s="1"/>
  <c r="T28" i="10" s="1"/>
  <c r="C31" i="8"/>
  <c r="C29" i="10" s="1"/>
  <c r="T29" i="10" s="1"/>
  <c r="C32" i="8"/>
  <c r="C30" i="10" s="1"/>
  <c r="C33" i="8"/>
  <c r="C31" i="10" s="1"/>
  <c r="T31" i="10" s="1"/>
  <c r="C34" i="8"/>
  <c r="C32" i="10" s="1"/>
  <c r="T32" i="10" s="1"/>
  <c r="C35" i="8"/>
  <c r="C33" i="10" s="1"/>
  <c r="T33" i="10" s="1"/>
  <c r="C104" i="8"/>
  <c r="C13" i="8"/>
  <c r="C11" i="10" s="1"/>
  <c r="T11" i="10" s="1"/>
  <c r="C14" i="8"/>
  <c r="C12" i="10" s="1"/>
  <c r="T12" i="10" s="1"/>
  <c r="F12" i="8"/>
  <c r="C12" i="8" s="1"/>
  <c r="C10" i="10" s="1"/>
  <c r="T10" i="10" s="1"/>
  <c r="Q37" i="8" l="1"/>
  <c r="C127" i="10"/>
  <c r="T127" i="10" s="1"/>
  <c r="G10" i="8"/>
  <c r="C13" i="9"/>
  <c r="Q38" i="8"/>
  <c r="C126" i="10"/>
  <c r="T126" i="10" s="1"/>
  <c r="F42" i="8"/>
  <c r="F10" i="8" s="1"/>
  <c r="Q28" i="8"/>
  <c r="C26" i="10"/>
  <c r="T26" i="10" s="1"/>
  <c r="T43" i="8"/>
  <c r="T39" i="8"/>
  <c r="T30" i="10"/>
  <c r="Q39" i="8"/>
  <c r="L10" i="8"/>
  <c r="L9" i="8" s="1"/>
  <c r="J10" i="8"/>
  <c r="J117" i="8" s="1"/>
  <c r="M10" i="8"/>
  <c r="E10" i="8"/>
  <c r="Q40" i="8"/>
  <c r="Q41" i="8"/>
  <c r="Q43" i="8"/>
  <c r="D9" i="8"/>
  <c r="G9" i="8"/>
  <c r="H9" i="8"/>
  <c r="I9" i="8"/>
  <c r="M9" i="8"/>
  <c r="N9" i="8"/>
  <c r="K119" i="8" s="1"/>
  <c r="K122" i="8" s="1"/>
  <c r="O9" i="8"/>
  <c r="P9" i="8"/>
  <c r="S104" i="8"/>
  <c r="R104" i="8"/>
  <c r="Q104" i="8"/>
  <c r="S35" i="8"/>
  <c r="Q35" i="8"/>
  <c r="S34" i="8"/>
  <c r="Q34" i="8"/>
  <c r="S33" i="8"/>
  <c r="Q33" i="8"/>
  <c r="S32" i="8"/>
  <c r="Q32" i="8"/>
  <c r="S31" i="8"/>
  <c r="Q31" i="8"/>
  <c r="S30" i="8"/>
  <c r="Q30" i="8"/>
  <c r="S29" i="8"/>
  <c r="Q29" i="8"/>
  <c r="V28" i="8"/>
  <c r="T28" i="8"/>
  <c r="S28" i="8"/>
  <c r="R28" i="8"/>
  <c r="V27" i="8"/>
  <c r="T27" i="8"/>
  <c r="S27" i="8"/>
  <c r="Q27" i="8"/>
  <c r="V26" i="8"/>
  <c r="T26" i="8"/>
  <c r="S26" i="8"/>
  <c r="Q26" i="8"/>
  <c r="V25" i="8"/>
  <c r="T25" i="8"/>
  <c r="S25" i="8"/>
  <c r="Q25" i="8"/>
  <c r="S24" i="8"/>
  <c r="Q24" i="8"/>
  <c r="V23" i="8"/>
  <c r="T23" i="8"/>
  <c r="S23" i="8"/>
  <c r="Q23" i="8"/>
  <c r="S22" i="8"/>
  <c r="Q22" i="8"/>
  <c r="S21" i="8"/>
  <c r="Q21" i="8"/>
  <c r="S20" i="8"/>
  <c r="Q20" i="8"/>
  <c r="V19" i="8"/>
  <c r="T19" i="8"/>
  <c r="S19" i="8"/>
  <c r="Q19" i="8"/>
  <c r="V18" i="8"/>
  <c r="T18" i="8"/>
  <c r="S18" i="8"/>
  <c r="Q18" i="8"/>
  <c r="V17" i="8"/>
  <c r="T17" i="8"/>
  <c r="S17" i="8"/>
  <c r="Q17" i="8"/>
  <c r="V16" i="8"/>
  <c r="T16" i="8"/>
  <c r="S16" i="8"/>
  <c r="Q16" i="8"/>
  <c r="S15" i="8"/>
  <c r="R15" i="8"/>
  <c r="Q15" i="8"/>
  <c r="S14" i="8"/>
  <c r="R14" i="8"/>
  <c r="Q14" i="8"/>
  <c r="V13" i="8"/>
  <c r="T13" i="8"/>
  <c r="S13" i="8"/>
  <c r="Q13" i="8"/>
  <c r="V12" i="8"/>
  <c r="T12" i="8"/>
  <c r="S12" i="8"/>
  <c r="Q12" i="8"/>
  <c r="V10" i="8"/>
  <c r="U10" i="8"/>
  <c r="R10" i="8"/>
  <c r="R9" i="8"/>
  <c r="V9" i="8"/>
  <c r="F9" i="8" l="1"/>
  <c r="T10" i="8"/>
  <c r="T9" i="8"/>
  <c r="U9" i="8"/>
  <c r="Z10" i="8"/>
  <c r="C42" i="8"/>
  <c r="Q42" i="8" s="1"/>
  <c r="T42" i="8"/>
  <c r="J121" i="8"/>
  <c r="J9" i="8"/>
  <c r="Q36" i="8"/>
  <c r="D55" i="4" l="1"/>
  <c r="J11" i="4"/>
  <c r="D32" i="4"/>
  <c r="J32" i="4" s="1"/>
  <c r="D10" i="4"/>
  <c r="D30" i="4"/>
  <c r="H30" i="4" s="1"/>
  <c r="D29" i="4"/>
  <c r="D45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3" i="4"/>
  <c r="D52" i="4"/>
  <c r="D51" i="4"/>
  <c r="D50" i="4"/>
  <c r="D49" i="4"/>
  <c r="D48" i="4"/>
  <c r="D47" i="4"/>
  <c r="D46" i="4"/>
  <c r="D44" i="4"/>
  <c r="D43" i="4"/>
  <c r="D42" i="4"/>
  <c r="D41" i="4"/>
  <c r="D40" i="4"/>
  <c r="D39" i="4"/>
  <c r="D38" i="4"/>
  <c r="D37" i="4"/>
  <c r="D36" i="4"/>
  <c r="D35" i="4"/>
  <c r="D34" i="4"/>
  <c r="D33" i="4"/>
  <c r="D31" i="4"/>
  <c r="H31" i="4" s="1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71" i="4"/>
  <c r="H71" i="4" s="1"/>
  <c r="C28" i="4"/>
  <c r="D28" i="4" s="1"/>
  <c r="C10" i="4"/>
  <c r="G10" i="4" s="1"/>
  <c r="H55" i="4"/>
  <c r="H45" i="4"/>
  <c r="H44" i="4"/>
  <c r="H43" i="4"/>
  <c r="H37" i="4"/>
  <c r="H36" i="4"/>
  <c r="H32" i="4"/>
  <c r="H29" i="4"/>
  <c r="G71" i="4"/>
  <c r="G55" i="4"/>
  <c r="G54" i="4"/>
  <c r="G45" i="4"/>
  <c r="G44" i="4"/>
  <c r="G43" i="4"/>
  <c r="G37" i="4"/>
  <c r="G36" i="4"/>
  <c r="G32" i="4"/>
  <c r="G31" i="4"/>
  <c r="G30" i="4"/>
  <c r="G29" i="4"/>
  <c r="G28" i="4"/>
  <c r="G11" i="4"/>
  <c r="D34" i="3"/>
  <c r="D29" i="3"/>
  <c r="D19" i="3"/>
  <c r="D17" i="3" s="1"/>
  <c r="D8" i="3"/>
  <c r="C31" i="3"/>
  <c r="E31" i="3" s="1"/>
  <c r="C30" i="3"/>
  <c r="C10" i="3"/>
  <c r="C8" i="3" s="1"/>
  <c r="E35" i="3"/>
  <c r="E33" i="3"/>
  <c r="E30" i="3"/>
  <c r="E28" i="3"/>
  <c r="E22" i="3"/>
  <c r="E21" i="3"/>
  <c r="E20" i="3"/>
  <c r="E18" i="3"/>
  <c r="E15" i="3"/>
  <c r="E12" i="3"/>
  <c r="E11" i="3"/>
  <c r="E10" i="3"/>
  <c r="E9" i="3"/>
  <c r="C20" i="1"/>
  <c r="E20" i="1" s="1"/>
  <c r="F32" i="1"/>
  <c r="E31" i="1"/>
  <c r="C31" i="1"/>
  <c r="D31" i="1"/>
  <c r="F31" i="1" s="1"/>
  <c r="H23" i="1"/>
  <c r="F30" i="1"/>
  <c r="F25" i="1"/>
  <c r="F22" i="1"/>
  <c r="F21" i="1"/>
  <c r="F17" i="1"/>
  <c r="F14" i="1"/>
  <c r="F13" i="1"/>
  <c r="F11" i="1"/>
  <c r="F10" i="1"/>
  <c r="C9" i="1"/>
  <c r="C8" i="1" s="1"/>
  <c r="E41" i="1"/>
  <c r="E40" i="1"/>
  <c r="E39" i="1"/>
  <c r="E38" i="1"/>
  <c r="E37" i="1"/>
  <c r="E36" i="1"/>
  <c r="E35" i="1"/>
  <c r="E34" i="1"/>
  <c r="E30" i="1"/>
  <c r="E29" i="1"/>
  <c r="E28" i="1"/>
  <c r="E27" i="1"/>
  <c r="E26" i="1"/>
  <c r="E25" i="1"/>
  <c r="E24" i="1"/>
  <c r="E23" i="1"/>
  <c r="E22" i="1"/>
  <c r="E21" i="1"/>
  <c r="E18" i="1"/>
  <c r="E17" i="1"/>
  <c r="E16" i="1"/>
  <c r="E15" i="1"/>
  <c r="E14" i="1"/>
  <c r="E13" i="1"/>
  <c r="E11" i="1"/>
  <c r="E10" i="1"/>
  <c r="D25" i="3" l="1"/>
  <c r="C19" i="1"/>
  <c r="F20" i="1"/>
  <c r="D19" i="1"/>
  <c r="C29" i="3"/>
  <c r="E29" i="3" s="1"/>
  <c r="C27" i="4"/>
  <c r="F9" i="1"/>
  <c r="E9" i="1"/>
  <c r="F12" i="1"/>
  <c r="E12" i="1"/>
  <c r="F19" i="1" l="1"/>
  <c r="E19" i="1"/>
  <c r="G27" i="4"/>
  <c r="C9" i="4"/>
  <c r="D27" i="4"/>
  <c r="D9" i="4" s="1"/>
  <c r="H28" i="4"/>
  <c r="F8" i="1"/>
  <c r="H8" i="1"/>
  <c r="E8" i="1"/>
  <c r="H27" i="4" l="1"/>
  <c r="J27" i="4"/>
  <c r="J10" i="4" s="1"/>
  <c r="K11" i="4" s="1"/>
  <c r="C8" i="4"/>
  <c r="G9" i="4"/>
  <c r="G8" i="4" l="1"/>
  <c r="C7" i="4"/>
  <c r="G7" i="4" s="1"/>
  <c r="H9" i="4"/>
  <c r="D8" i="4"/>
  <c r="K8" i="4"/>
  <c r="H8" i="4" l="1"/>
  <c r="D7" i="4"/>
  <c r="H7" i="4" s="1"/>
  <c r="H10" i="1"/>
  <c r="L16" i="17" l="1"/>
  <c r="L9" i="17" s="1"/>
  <c r="L25" i="17" s="1"/>
  <c r="K16" i="17"/>
  <c r="K9" i="17" s="1"/>
  <c r="K25" i="17" s="1"/>
  <c r="G16" i="17"/>
  <c r="G9" i="17" s="1"/>
  <c r="G25" i="17" s="1"/>
  <c r="N41" i="15"/>
  <c r="I41" i="15" s="1"/>
  <c r="K41" i="15"/>
  <c r="C41" i="15"/>
  <c r="N40" i="15"/>
  <c r="I40" i="15" s="1"/>
  <c r="K40" i="15"/>
  <c r="C40" i="15"/>
  <c r="N39" i="15"/>
  <c r="I39" i="15" s="1"/>
  <c r="K39" i="15"/>
  <c r="H39" i="15" s="1"/>
  <c r="C39" i="15"/>
  <c r="N38" i="15"/>
  <c r="I38" i="15" s="1"/>
  <c r="K38" i="15"/>
  <c r="H38" i="15" s="1"/>
  <c r="C38" i="15"/>
  <c r="N37" i="15"/>
  <c r="I37" i="15" s="1"/>
  <c r="K37" i="15"/>
  <c r="C37" i="15"/>
  <c r="N36" i="15"/>
  <c r="I36" i="15" s="1"/>
  <c r="K36" i="15"/>
  <c r="H36" i="15" s="1"/>
  <c r="C36" i="15"/>
  <c r="N35" i="15"/>
  <c r="I35" i="15" s="1"/>
  <c r="K35" i="15"/>
  <c r="H35" i="15" s="1"/>
  <c r="C35" i="15"/>
  <c r="N34" i="15"/>
  <c r="I34" i="15" s="1"/>
  <c r="K34" i="15"/>
  <c r="C34" i="15"/>
  <c r="N33" i="15"/>
  <c r="I33" i="15" s="1"/>
  <c r="K33" i="15"/>
  <c r="C33" i="15"/>
  <c r="N32" i="15"/>
  <c r="I32" i="15" s="1"/>
  <c r="K32" i="15"/>
  <c r="H32" i="15" s="1"/>
  <c r="C32" i="15"/>
  <c r="N31" i="15"/>
  <c r="I31" i="15" s="1"/>
  <c r="K31" i="15"/>
  <c r="H31" i="15" s="1"/>
  <c r="C31" i="15"/>
  <c r="N30" i="15"/>
  <c r="I30" i="15" s="1"/>
  <c r="K30" i="15"/>
  <c r="C30" i="15"/>
  <c r="P29" i="15"/>
  <c r="O29" i="15"/>
  <c r="M29" i="15"/>
  <c r="L29" i="15"/>
  <c r="K29" i="15" s="1"/>
  <c r="E29" i="15"/>
  <c r="N13" i="15"/>
  <c r="I13" i="15" s="1"/>
  <c r="K13" i="15"/>
  <c r="H13" i="15" s="1"/>
  <c r="P12" i="15"/>
  <c r="O12" i="15"/>
  <c r="M12" i="15"/>
  <c r="L12" i="15"/>
  <c r="L11" i="15" s="1"/>
  <c r="F12" i="15"/>
  <c r="F11" i="15" s="1"/>
  <c r="E12" i="15"/>
  <c r="D12" i="15"/>
  <c r="C12" i="15" s="1"/>
  <c r="E11" i="15"/>
  <c r="H9" i="11"/>
  <c r="J9" i="11" s="1"/>
  <c r="H10" i="11"/>
  <c r="J10" i="11" s="1"/>
  <c r="H11" i="11"/>
  <c r="J11" i="11" s="1"/>
  <c r="H12" i="11"/>
  <c r="J12" i="11" s="1"/>
  <c r="H13" i="11"/>
  <c r="J13" i="11" s="1"/>
  <c r="H14" i="11"/>
  <c r="J14" i="11" s="1"/>
  <c r="H15" i="11"/>
  <c r="J15" i="11" s="1"/>
  <c r="H16" i="11"/>
  <c r="J16" i="11" s="1"/>
  <c r="H17" i="11"/>
  <c r="J17" i="11" s="1"/>
  <c r="H18" i="11"/>
  <c r="J18" i="11" s="1"/>
  <c r="H19" i="11"/>
  <c r="J19" i="11" s="1"/>
  <c r="H20" i="11"/>
  <c r="J20" i="11" s="1"/>
  <c r="H21" i="11"/>
  <c r="J21" i="11" s="1"/>
  <c r="H22" i="11"/>
  <c r="J22" i="11" s="1"/>
  <c r="H23" i="11"/>
  <c r="J23" i="11" s="1"/>
  <c r="H24" i="11"/>
  <c r="J24" i="11" s="1"/>
  <c r="H25" i="11"/>
  <c r="J25" i="11" s="1"/>
  <c r="H26" i="11"/>
  <c r="J26" i="11" s="1"/>
  <c r="H27" i="11"/>
  <c r="J27" i="11" s="1"/>
  <c r="H28" i="11"/>
  <c r="J28" i="11" s="1"/>
  <c r="H29" i="11"/>
  <c r="J29" i="11" s="1"/>
  <c r="H30" i="11"/>
  <c r="J30" i="11" s="1"/>
  <c r="H31" i="11"/>
  <c r="J31" i="11" s="1"/>
  <c r="H32" i="11"/>
  <c r="J32" i="11" s="1"/>
  <c r="H33" i="11"/>
  <c r="J33" i="11" s="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E8" i="9"/>
  <c r="F8" i="9"/>
  <c r="G8" i="9"/>
  <c r="H8" i="9"/>
  <c r="I8" i="9"/>
  <c r="J8" i="9"/>
  <c r="K8" i="9"/>
  <c r="L8" i="9"/>
  <c r="M8" i="9"/>
  <c r="O8" i="9"/>
  <c r="P8" i="9"/>
  <c r="Q8" i="9"/>
  <c r="R8" i="9"/>
  <c r="S8" i="9"/>
  <c r="N10" i="9"/>
  <c r="D11" i="9"/>
  <c r="D9" i="9"/>
  <c r="T9" i="9" s="1"/>
  <c r="D10" i="9"/>
  <c r="T10" i="9" s="1"/>
  <c r="D12" i="9"/>
  <c r="T12" i="9" s="1"/>
  <c r="P11" i="15" l="1"/>
  <c r="J34" i="15"/>
  <c r="J37" i="15"/>
  <c r="J8" i="11"/>
  <c r="D8" i="9"/>
  <c r="T13" i="9"/>
  <c r="N8" i="9"/>
  <c r="C11" i="9"/>
  <c r="T11" i="9" s="1"/>
  <c r="O11" i="15"/>
  <c r="J41" i="15"/>
  <c r="J30" i="15"/>
  <c r="J39" i="15"/>
  <c r="M11" i="15"/>
  <c r="K12" i="15"/>
  <c r="N29" i="15"/>
  <c r="H30" i="15"/>
  <c r="G30" i="15" s="1"/>
  <c r="D29" i="15"/>
  <c r="C29" i="15" s="1"/>
  <c r="C11" i="15" s="1"/>
  <c r="J35" i="15"/>
  <c r="J36" i="15"/>
  <c r="J40" i="15"/>
  <c r="H41" i="15"/>
  <c r="G41" i="15" s="1"/>
  <c r="N12" i="15"/>
  <c r="K11" i="15"/>
  <c r="J13" i="15"/>
  <c r="J31" i="15"/>
  <c r="J32" i="15"/>
  <c r="J33" i="15"/>
  <c r="H34" i="15"/>
  <c r="G34" i="15" s="1"/>
  <c r="G31" i="15"/>
  <c r="G32" i="15"/>
  <c r="G39" i="15"/>
  <c r="J29" i="15"/>
  <c r="G35" i="15"/>
  <c r="G36" i="15"/>
  <c r="G38" i="15"/>
  <c r="I29" i="15"/>
  <c r="I12" i="15"/>
  <c r="I11" i="15" s="1"/>
  <c r="H33" i="15"/>
  <c r="H37" i="15"/>
  <c r="J38" i="15"/>
  <c r="H40" i="15"/>
  <c r="C8" i="9" l="1"/>
  <c r="T8" i="9" s="1"/>
  <c r="D11" i="15"/>
  <c r="N11" i="15"/>
  <c r="J12" i="15"/>
  <c r="J11" i="15" s="1"/>
  <c r="H29" i="15"/>
  <c r="G29" i="15" s="1"/>
  <c r="G13" i="15"/>
  <c r="G12" i="15" s="1"/>
  <c r="G33" i="15"/>
  <c r="G40" i="15"/>
  <c r="G37" i="15"/>
  <c r="H12" i="15"/>
  <c r="G11" i="15" l="1"/>
  <c r="H11" i="15"/>
  <c r="C34" i="3" l="1"/>
  <c r="E34" i="3" s="1"/>
  <c r="D27" i="3"/>
  <c r="D41" i="3" s="1"/>
  <c r="C27" i="3"/>
  <c r="C19" i="3"/>
  <c r="E27" i="3" l="1"/>
  <c r="E8" i="3"/>
  <c r="H10" i="3"/>
  <c r="E19" i="3"/>
  <c r="C17" i="3"/>
  <c r="E17" i="3" s="1"/>
  <c r="E9" i="8"/>
  <c r="S9" i="8" s="1"/>
  <c r="S10" i="8"/>
  <c r="C11" i="8"/>
  <c r="S11" i="8"/>
  <c r="C10" i="8" l="1"/>
  <c r="C9" i="10"/>
  <c r="Q11" i="8"/>
  <c r="T9" i="10" l="1"/>
  <c r="C8" i="10"/>
  <c r="T8" i="10" s="1"/>
  <c r="C9" i="8"/>
  <c r="Q9" i="8" s="1"/>
  <c r="Q10" i="8"/>
  <c r="E29" i="11"/>
  <c r="E8" i="11" s="1"/>
  <c r="O10" i="13"/>
  <c r="M11" i="13"/>
  <c r="U11" i="13" s="1"/>
  <c r="G11" i="13"/>
  <c r="E11" i="13" s="1"/>
  <c r="C11" i="13" s="1"/>
  <c r="W11" i="13"/>
  <c r="K11" i="13" l="1"/>
  <c r="S11" i="13"/>
  <c r="M10" i="13"/>
  <c r="G10" i="13"/>
  <c r="E10" i="13" s="1"/>
  <c r="C10" i="13" s="1"/>
  <c r="K10" i="13" l="1"/>
  <c r="S10" i="13" s="1"/>
  <c r="U10" i="13"/>
  <c r="W10" i="13"/>
</calcChain>
</file>

<file path=xl/comments1.xml><?xml version="1.0" encoding="utf-8"?>
<comments xmlns="http://schemas.openxmlformats.org/spreadsheetml/2006/main">
  <authors>
    <author>Author</author>
  </authors>
  <commentList>
    <comment ref="O6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CCTL</t>
        </r>
      </text>
    </comment>
    <comment ref="P6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tự chủ chuyển nguồn các trường</t>
        </r>
      </text>
    </comment>
    <comment ref="O7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CCLT TT dịch vụ nn</t>
        </r>
      </text>
    </comment>
    <comment ref="P7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vốn sự nghiệp</t>
        </r>
      </text>
    </comment>
    <comment ref="O7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CCTL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O6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CCTL</t>
        </r>
      </text>
    </comment>
    <comment ref="P6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tự chủ chuyển nguồn các trường</t>
        </r>
      </text>
    </comment>
    <comment ref="O7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CCLT TT dịch vụ nn</t>
        </r>
      </text>
    </comment>
    <comment ref="P7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vốn sự nghiệp</t>
        </r>
      </text>
    </comment>
    <comment ref="O7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CCTL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O6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CCTL</t>
        </r>
      </text>
    </comment>
    <comment ref="P6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tự chủ chuyển nguồn các trường</t>
        </r>
      </text>
    </comment>
    <comment ref="O7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CCLT TT dịch vụ nn</t>
        </r>
      </text>
    </comment>
    <comment ref="P7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vốn sự nghiệp</t>
        </r>
      </text>
    </comment>
    <comment ref="O7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CCTL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7" authorId="0" shapeId="0">
      <text>
        <r>
          <rPr>
            <b/>
            <sz val="9"/>
            <color indexed="81"/>
            <rFont val="Tahoma"/>
            <family val="2"/>
          </rPr>
          <t xml:space="preserve">Cao Tran Nam: Nộp giảm ngày 06/3/2024 </t>
        </r>
      </text>
    </comment>
  </commentList>
</comments>
</file>

<file path=xl/sharedStrings.xml><?xml version="1.0" encoding="utf-8"?>
<sst xmlns="http://schemas.openxmlformats.org/spreadsheetml/2006/main" count="2583" uniqueCount="1111">
  <si>
    <t>Biểu mẫu số 48</t>
  </si>
  <si>
    <t>Đơn vị: Triệu đồng</t>
  </si>
  <si>
    <t>STT</t>
  </si>
  <si>
    <t>Nội dung (1)</t>
  </si>
  <si>
    <t>Dự toán</t>
  </si>
  <si>
    <t>Quyết toán</t>
  </si>
  <si>
    <t>So sánh</t>
  </si>
  <si>
    <t>Tuyệt đối</t>
  </si>
  <si>
    <t>Tương đối (%)</t>
  </si>
  <si>
    <t>A</t>
  </si>
  <si>
    <t>B</t>
  </si>
  <si>
    <t>3=2-1</t>
  </si>
  <si>
    <t>4=2/1</t>
  </si>
  <si>
    <t>TỔNG NGUỒN THU NSĐP</t>
  </si>
  <si>
    <t>I</t>
  </si>
  <si>
    <t>Thu NSĐP được hưởng theo phân cấp</t>
  </si>
  <si>
    <t>-</t>
  </si>
  <si>
    <t>Thu NSĐP hưởng 100%</t>
  </si>
  <si>
    <t>Thu NSĐP hưởng từ các khoản thu phân chia</t>
  </si>
  <si>
    <t>II</t>
  </si>
  <si>
    <t>Thu bổ sung cân đối ngân sách</t>
  </si>
  <si>
    <t>Thu bổ sung có mục tiêu</t>
  </si>
  <si>
    <t>III</t>
  </si>
  <si>
    <t>Thu từ quỹ dự trữ tài chính</t>
  </si>
  <si>
    <t>IV</t>
  </si>
  <si>
    <t>Thu kết dư</t>
  </si>
  <si>
    <t>V</t>
  </si>
  <si>
    <t>Thu chuyển nguồn từ năm trước chuyển sang</t>
  </si>
  <si>
    <t>TỔNG CHI NSĐP</t>
  </si>
  <si>
    <t>Chi đầu tư phát triển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</si>
  <si>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</si>
  <si>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</si>
  <si>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</si>
  <si>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</si>
  <si>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Chi tạo nguồn, điều chỉnh tiền lương</t>
  </si>
  <si>
    <t>Chi các chương trình mục tiêu</t>
  </si>
  <si>
    <t>Chi các chương trình mục tiêu quốc gia</t>
  </si>
  <si>
    <t>Chi các chương trình mục tiêu, nhiệm vụ</t>
  </si>
  <si>
    <t>Chi chuyển nguồn sang năm sau</t>
  </si>
  <si>
    <t>C</t>
  </si>
  <si>
    <t>BỘI CHI NSĐP/BỘI THU NSĐP/KẾT DƯ NSĐP</t>
  </si>
  <si>
    <t>D</t>
  </si>
  <si>
    <t>CHI TRẢ NỢ GỐC CỦA NSĐP</t>
  </si>
  <si>
    <t>Từ nguồn vay để trả nợ gốc</t>
  </si>
  <si>
    <t>Từ nguồn bội thu, tăng thu, tiết kiệm chi, kết dư ngân sách cấp tỉnh</t>
  </si>
  <si>
    <t>E</t>
  </si>
  <si>
    <t>TỔNG MỨC VAY CỦA NSĐP</t>
  </si>
  <si>
    <t>Vay để bù đắp bội chi</t>
  </si>
  <si>
    <t>Vay để trả nợ gốc</t>
  </si>
  <si>
    <t>G</t>
  </si>
  <si>
    <t>TỔNG MỨC DƯ NỢ VAY CUỐI NĂM CỦA NSĐP</t>
  </si>
  <si>
    <t>QUYẾT TOÁN CÂN ĐỐI NGÂN SÁCH ĐỊA PHƯƠNG NĂM 2023</t>
  </si>
  <si>
    <t>Biểu mẫu số 49</t>
  </si>
  <si>
    <t>Nội dung</t>
  </si>
  <si>
    <t>So sánh (%)</t>
  </si>
  <si>
    <t>NGÂN SÁCH CẤP TỈNH (HUYỆN)</t>
  </si>
  <si>
    <t>Nguồn thu ngân sách</t>
  </si>
  <si>
    <t>Thu ngân sách được hưởng theo phân cấp</t>
  </si>
  <si>
    <t>Thu bổ sung từ ngân sách cấp trên</t>
  </si>
  <si>
    <t>Bổ sung cân đối ngân sách</t>
  </si>
  <si>
    <t>Bổ sung có mục tiêu</t>
  </si>
  <si>
    <t>Thu từ quỹ dự trữ tài chính (1)</t>
  </si>
  <si>
    <t>Chi ngân sách</t>
  </si>
  <si>
    <t>Chi thuộc nhiệm vụ của ngân sách cấp tỉnh (huyện)</t>
  </si>
  <si>
    <t>Chi bổ sung cho ngân sách cấp dưới</t>
  </si>
  <si>
    <t>Chi bổ sung cân đối ngân sách</t>
  </si>
  <si>
    <t>Chi bổ sung có mục tiêu</t>
  </si>
  <si>
    <t>Chi trả nợ gốc từ nguồn bội thu, tăng thu, tiết kiệm, kết dư ngân sách cấp tỉnh (1)</t>
  </si>
  <si>
    <t>Bội chi NSĐP/Kết dư NSĐP (1)</t>
  </si>
  <si>
    <t>NGÂN SÁCH HUYỆN (XÃ)</t>
  </si>
  <si>
    <t>Chi thuộc nhiệm vụ của ngân sách cấp huyện (xã)</t>
  </si>
  <si>
    <t>Chi bổ sung cho ngân sách cấp dưới (2)</t>
  </si>
  <si>
    <t>Kết dư</t>
  </si>
  <si>
    <t>Biểu mẫu số 50</t>
  </si>
  <si>
    <t>Tổng thu NSNN</t>
  </si>
  <si>
    <t>Thu NSĐP</t>
  </si>
  <si>
    <t>TỔNG NGUỒN THU NSNN (A+B+C+D)</t>
  </si>
  <si>
    <t>TỔNG THU CÂN ĐỐI NSNN</t>
  </si>
  <si>
    <t>Thu nội địa</t>
  </si>
  <si>
    <t>Thuế thu nhập cá nhân</t>
  </si>
  <si>
    <t>Thuế bảo vệ môi trường</t>
  </si>
  <si>
    <t>Thuế BVMT thu từ hàng hóa sản xuất, kinh doanh trong nước</t>
  </si>
  <si>
    <t>Thuế BVMT thu từ hàng hóa nhập khẩu</t>
  </si>
  <si>
    <t>Lệ phí trước bạ</t>
  </si>
  <si>
    <t>Phí và lệ phí trung ương</t>
  </si>
  <si>
    <t>Phí và lệ phí tỉnh</t>
  </si>
  <si>
    <t>Phí và lệ phí huyện</t>
  </si>
  <si>
    <t>Phí và lệ phí xã, phường</t>
  </si>
  <si>
    <t>Thuế sử dụng đất nông nghiệp</t>
  </si>
  <si>
    <t>Thuế sử dụng đất phi nông nghiệp</t>
  </si>
  <si>
    <t>Tiền cho thuê đất, thuê mặt nước</t>
  </si>
  <si>
    <t>Thu tiền sử dụng đất</t>
  </si>
  <si>
    <t>Tiền cho thuê và tiền bán nhà ở thuộc sở hữu nhà nước</t>
  </si>
  <si>
    <t>Thu từ hoạt động xổ số kiến thiết</t>
  </si>
  <si>
    <t>Thu tiền cấp quyền khai thác khoáng sản</t>
  </si>
  <si>
    <t>Thu khác ngân sách</t>
  </si>
  <si>
    <t>Thu từ quỹ đất công ích, hoa lợi công sản khác</t>
  </si>
  <si>
    <t>Thu từ dầu thô</t>
  </si>
  <si>
    <t>Thuế xuất khẩu</t>
  </si>
  <si>
    <t>Thuế nhập khẩu</t>
  </si>
  <si>
    <t>Thuế tiêu thụ đặc biệt thu từ hàng hóa nhập khẩu</t>
  </si>
  <si>
    <t>Thuế bảo vệ môi trường thu từ hàng hóa nhập khẩu</t>
  </si>
  <si>
    <t>Thuế giá trị gia tăng thu từ hàng hóa nhập khẩu</t>
  </si>
  <si>
    <t>Thu khác</t>
  </si>
  <si>
    <t>Thu viện trợ</t>
  </si>
  <si>
    <t>THU TỪ QUỸ DỰ TRỮ TÀI CHÍNH</t>
  </si>
  <si>
    <t>THU KẾT DƯ NĂM TRƯỚC</t>
  </si>
  <si>
    <t>THU CHUYỂN NGUỒN TỪ NĂM TRƯỚC CHUYỂN SANG</t>
  </si>
  <si>
    <t>QUYẾT TOÁN NGUỒN THU NGÂN SÁCH NHÀ NƯỚC TRÊN ĐỊA BÀN THEO LĨNH VỰC NĂM 2023</t>
  </si>
  <si>
    <t>3=2/1</t>
  </si>
  <si>
    <t>Chi giáo dục - đào tạo và dạy nghề</t>
  </si>
  <si>
    <t>Chi đầu tư từ nguồn thu xổ số kiến thiết</t>
  </si>
  <si>
    <t>Chi đầu tư phát triển khác</t>
  </si>
  <si>
    <t>Chi khoa học và công nghệ</t>
  </si>
  <si>
    <t>VI</t>
  </si>
  <si>
    <t xml:space="preserve">Chi đầu tư phát triển </t>
  </si>
  <si>
    <t>Chi quốc phòng</t>
  </si>
  <si>
    <t>Chi an ninh và trật tự an toàn xã hội</t>
  </si>
  <si>
    <t>Chi y tế, dân số và gia đình</t>
  </si>
  <si>
    <t>Chi văn hóa thông tin</t>
  </si>
  <si>
    <t>Chi phát thanh, truyền hình, thông tấn</t>
  </si>
  <si>
    <t>Chi thể dục thể thao</t>
  </si>
  <si>
    <t>Chi bảo vệ môi trường</t>
  </si>
  <si>
    <t>Chi các hoạt động kinh tế</t>
  </si>
  <si>
    <t>Chi hoạt động của cơ quan quản lý nhà nước, đảng, đoàn thể</t>
  </si>
  <si>
    <t>Chi bảo đảm xã hội</t>
  </si>
  <si>
    <t>Chi đầu tư khác</t>
  </si>
  <si>
    <t>Bao gồm</t>
  </si>
  <si>
    <t>Tên đơn vị</t>
  </si>
  <si>
    <t>Tổng số</t>
  </si>
  <si>
    <t>…</t>
  </si>
  <si>
    <t>TỔNG SỐ</t>
  </si>
  <si>
    <t>CHI CHUYỂN NGUỒN SANG NGÂN SÁCH NĂM SAU</t>
  </si>
  <si>
    <t>Biểu mẫu số 55</t>
  </si>
  <si>
    <t>Trong đó</t>
  </si>
  <si>
    <t>Chi giao thông</t>
  </si>
  <si>
    <t>Chi nông nghiệp, lâm nghiệp, thủy lợi, thủy sản</t>
  </si>
  <si>
    <t>18=2/1</t>
  </si>
  <si>
    <t>TÊN ĐƠN VỊ</t>
  </si>
  <si>
    <t>DỰ TOÁN</t>
  </si>
  <si>
    <t>QUYẾT TOÁN</t>
  </si>
  <si>
    <t>SO SÁNH (%)</t>
  </si>
  <si>
    <t>CHI THƯỜNG XUYÊN</t>
  </si>
  <si>
    <t>CHI THƯỜNG XUYÊN (KHÔNG KỂ CHƯƠNG TRÌNH MTQG)</t>
  </si>
  <si>
    <t>Phòng Kinh tế hạ tầng</t>
  </si>
  <si>
    <t>Phòng Tài chính-KH</t>
  </si>
  <si>
    <t>Hội nông dân</t>
  </si>
  <si>
    <t>Các đơn vị khác</t>
  </si>
  <si>
    <t>CHI NỘP NGÂN SÁCH CẤP TRÊN</t>
  </si>
  <si>
    <t>Biểu mẫu số 56</t>
  </si>
  <si>
    <t>Biểu mẫu số 57</t>
  </si>
  <si>
    <t>Dự toán được cấp</t>
  </si>
  <si>
    <t>Kinh phí thực hiện trong năm</t>
  </si>
  <si>
    <t>Nguồn còn lại</t>
  </si>
  <si>
    <t>Dự toán đầu năm</t>
  </si>
  <si>
    <t>Chuyển nguồn năm sau</t>
  </si>
  <si>
    <t>Hủy bỏ</t>
  </si>
  <si>
    <t>1=2+3-4</t>
  </si>
  <si>
    <t>6=1-5</t>
  </si>
  <si>
    <t>Biểu mẫu số 58</t>
  </si>
  <si>
    <t>Tên đơn vị (1)</t>
  </si>
  <si>
    <t>Dự toán (2)</t>
  </si>
  <si>
    <t>Chi CTMTQG</t>
  </si>
  <si>
    <t>Chi giáo dục đào tạo dạy nghề</t>
  </si>
  <si>
    <t>Biểu mẫu số 59</t>
  </si>
  <si>
    <t>So sách (%)</t>
  </si>
  <si>
    <t>Gồm</t>
  </si>
  <si>
    <t>Vốn đầu tư để thực hiện các CTMT, nhiệm vụ</t>
  </si>
  <si>
    <t>Vốn sự nghiệp thực hiện các chế độ, chính sách</t>
  </si>
  <si>
    <t>Vốn thực hiện các CTMT quốc gia</t>
  </si>
  <si>
    <t>Vốn ngoài nước</t>
  </si>
  <si>
    <t>Vốn trong nước</t>
  </si>
  <si>
    <t>3=4+5</t>
  </si>
  <si>
    <t>11=12+13</t>
  </si>
  <si>
    <t>17=9/1</t>
  </si>
  <si>
    <t>18=10/2</t>
  </si>
  <si>
    <t>19=11/3</t>
  </si>
  <si>
    <t>20=12/4</t>
  </si>
  <si>
    <t>21=13/5</t>
  </si>
  <si>
    <t>22=14/6</t>
  </si>
  <si>
    <t>23=15/7</t>
  </si>
  <si>
    <t>24=16/8</t>
  </si>
  <si>
    <t>Biểu mẫu số 60</t>
  </si>
  <si>
    <t>Tổng thu NSĐP</t>
  </si>
  <si>
    <t>Thu NSĐP hưởng theo phân cấp</t>
  </si>
  <si>
    <t>Số bổ sung cân đối từ ngân sách cấp trên</t>
  </si>
  <si>
    <t>Số bổ sung thực hiện cải cách tiền lương</t>
  </si>
  <si>
    <t>Thu từ kết dư năm trước</t>
  </si>
  <si>
    <t>Đầu tư phát triển</t>
  </si>
  <si>
    <t>Kinh phí sự nghiệp</t>
  </si>
  <si>
    <t>5=6+7</t>
  </si>
  <si>
    <t>8=9+12</t>
  </si>
  <si>
    <t>9=10+11</t>
  </si>
  <si>
    <t>12=13+14</t>
  </si>
  <si>
    <t>Ngân sách cấp huyện</t>
  </si>
  <si>
    <t>Ngân sách xã</t>
  </si>
  <si>
    <t>QUYẾT TOÁN CHI CHƯƠNG TRÌNH MỤC TIÊU QUỐC GIA NGÂN SÁCH CẤP HUYỆN VÀ NGÂN SÁCH XÃ NĂM 2023</t>
  </si>
  <si>
    <t>Biểu mẫu số 61</t>
  </si>
  <si>
    <t>Chương trình mục tiêu quốc gia 2023</t>
  </si>
  <si>
    <t>Biểu mẫu số 62</t>
  </si>
  <si>
    <t>Biểu mẫu số 63</t>
  </si>
  <si>
    <t>Tên Quỹ</t>
  </si>
  <si>
    <t>Tổng nguồn vốn phát sinh trong năm</t>
  </si>
  <si>
    <t>Tổng sử dụng nguồn vốn trong năm</t>
  </si>
  <si>
    <t>Chênh lệch nguồn trong năm</t>
  </si>
  <si>
    <t>5=2-4</t>
  </si>
  <si>
    <t>9=6-8</t>
  </si>
  <si>
    <t>10=1+6-8</t>
  </si>
  <si>
    <t>TỔNG HỢP CÁC QUỸ TÀI CHÍNH NHÀ NƯỚC NGOÀI NGÂN SÁCH DO ĐỊA PHƯƠNG QUẢN LÝ NĂM 2023</t>
  </si>
  <si>
    <t>Kế hoạch năm 2023</t>
  </si>
  <si>
    <t>Thực hiện năm 2023</t>
  </si>
  <si>
    <t>Biểu mẫu số 64</t>
  </si>
  <si>
    <t>(KHÔNG BAO GỒM NGUỒN NGÂN SÁCH NHÀ NƯỚC)</t>
  </si>
  <si>
    <t>Sự nghiệp giáo dục - đào tạo và dạy nghề</t>
  </si>
  <si>
    <t>Sự nghiệp giáo dục</t>
  </si>
  <si>
    <t>Sự nghiệp đào tạo và dạy nghề</t>
  </si>
  <si>
    <t>Sự nghiệp khoa học và công nghệ</t>
  </si>
  <si>
    <t>Sự nghiệp y tế</t>
  </si>
  <si>
    <t>Sự nghiệp văn hóa thông tin</t>
  </si>
  <si>
    <t>Sự nghiệp phát thanh truyền hình</t>
  </si>
  <si>
    <t>Sự nghiệp thể dục thể thao</t>
  </si>
  <si>
    <t>TỔNG HỢP THU DỊCH VỤ CỦA ĐƠN VỊ SỰ NGHIỆP CÔNG NĂM 2023</t>
  </si>
  <si>
    <t>Dư nguồn đến 31/12/2023</t>
  </si>
  <si>
    <t>1</t>
  </si>
  <si>
    <t>0</t>
  </si>
  <si>
    <t>2</t>
  </si>
  <si>
    <t>Tổng chi cân đối NSĐP</t>
  </si>
  <si>
    <t>3</t>
  </si>
  <si>
    <t>4</t>
  </si>
  <si>
    <t>5</t>
  </si>
  <si>
    <t>6</t>
  </si>
  <si>
    <t>Thu từ ngân sách cấp dưới nộp lên</t>
  </si>
  <si>
    <t>Chi chuyển giao</t>
  </si>
  <si>
    <t>Chi nộp ngân sách cấp trên</t>
  </si>
  <si>
    <t>Thu ngân sách cấp dưới nộp lên</t>
  </si>
  <si>
    <t/>
  </si>
  <si>
    <t>Đơn vị : Đồng</t>
  </si>
  <si>
    <t>Thu từ khu vực DNNN do trung ương quản lý</t>
  </si>
  <si>
    <t>Thuế giá trị gia tăng hàng sản xuất - kinh doanh trong nước</t>
  </si>
  <si>
    <t>Thuế tiêu thụ đặc biệt hàng sản xuất - kinh doanh trong nước</t>
  </si>
  <si>
    <t>Thuế thu nhập doanh nghiệp</t>
  </si>
  <si>
    <t>Thuế tài nguyên</t>
  </si>
  <si>
    <t>Thu từ khu vực DNNN do địa phương quản lý</t>
  </si>
  <si>
    <t>Thu từ khu vực doanh nghiệp có vốn đầu tư nước ngoài</t>
  </si>
  <si>
    <t>Thu từ khí thiên nhiên</t>
  </si>
  <si>
    <t>Thu tiền thuê mặt đất, mặt nước</t>
  </si>
  <si>
    <t>Thu từ khu vực kinh tế ngoài quốc doanh</t>
  </si>
  <si>
    <t>7</t>
  </si>
  <si>
    <t>8</t>
  </si>
  <si>
    <t>Thu phí, lệ phí</t>
  </si>
  <si>
    <t>9</t>
  </si>
  <si>
    <t>10</t>
  </si>
  <si>
    <t>11</t>
  </si>
  <si>
    <t>12</t>
  </si>
  <si>
    <t>13</t>
  </si>
  <si>
    <t>14</t>
  </si>
  <si>
    <t>Thuế giá trị gia tăng</t>
  </si>
  <si>
    <t>Thu từ thu nhập sau thuế</t>
  </si>
  <si>
    <t>Thuế tiêu thụ đặc biệt</t>
  </si>
  <si>
    <t>Thuế môn bài</t>
  </si>
  <si>
    <t>Thu từ các quỹ của doanh nghiệp xổ số kiến thiết theo quy định</t>
  </si>
  <si>
    <t>15</t>
  </si>
  <si>
    <t>16</t>
  </si>
  <si>
    <t>17</t>
  </si>
  <si>
    <t>18</t>
  </si>
  <si>
    <t>Thu hồi vốn, thu cổ tức</t>
  </si>
  <si>
    <t>19</t>
  </si>
  <si>
    <t>Lợi nhuận được chia của Nhà nước và lợi nhuận sau thuế còn lại sau khi trích lập các quỹ của doanh nghiệp nhà nước</t>
  </si>
  <si>
    <t>20</t>
  </si>
  <si>
    <t>Chênh lệch thu chi Ngân hàng Nhà nước</t>
  </si>
  <si>
    <t>Thu từ hoạt động xuất, nhập khẩu</t>
  </si>
  <si>
    <t>Đơn vị: Đồng</t>
  </si>
  <si>
    <t>Dự toán năm</t>
  </si>
  <si>
    <t>Quyết toán năm</t>
  </si>
  <si>
    <t>So sánh QT/DT(%)</t>
  </si>
  <si>
    <t>Nội dung chi</t>
  </si>
  <si>
    <t>Cấp trên giao</t>
  </si>
  <si>
    <t>CHI CÂN ĐỐI NGÂN SÁCH</t>
  </si>
  <si>
    <t>Chi đầu tư phát triển cho chương trình, dự án theo nguồn vốn (*)</t>
  </si>
  <si>
    <t>Chi xây dựng cơ bản tập trung</t>
  </si>
  <si>
    <t>1.1</t>
  </si>
  <si>
    <t xml:space="preserve">Ngân sách tỉnh </t>
  </si>
  <si>
    <t xml:space="preserve"> -</t>
  </si>
  <si>
    <t>Ngân sách tỉnh hỗ trợ xây dựng nông thôn mới</t>
  </si>
  <si>
    <t xml:space="preserve"> - </t>
  </si>
  <si>
    <t>Ngân sách tỉnh phân cấp cho huyện</t>
  </si>
  <si>
    <t>Ngân sách tỉnh tăng chi đầu tư các dự án quan trọng</t>
  </si>
  <si>
    <t>1.2</t>
  </si>
  <si>
    <t>Ngân sách huyện</t>
  </si>
  <si>
    <t>Ngân sách huyện hỗ trợ đối ứng thực hiện CTMQG</t>
  </si>
  <si>
    <t>Chi từ nguồn thu tiền sử dụng đất</t>
  </si>
  <si>
    <t>2.1</t>
  </si>
  <si>
    <t xml:space="preserve"> Ngân sách tỉnh</t>
  </si>
  <si>
    <t>2.2</t>
  </si>
  <si>
    <t>Chi từ nguồn thu tiền sử dụng đất và sắp xếp lại nhà đất</t>
  </si>
  <si>
    <t>3.1</t>
  </si>
  <si>
    <t>3.2</t>
  </si>
  <si>
    <t>4.1</t>
  </si>
  <si>
    <t>Ngân sách tỉnh</t>
  </si>
  <si>
    <t>Chi từ nguồn vay</t>
  </si>
  <si>
    <t xml:space="preserve">TPTN </t>
  </si>
  <si>
    <t>Chi đầu tư xây dựng cơ sở hạ tầng và GPMB từ nguồn thu tiền thuê đất một lần</t>
  </si>
  <si>
    <t>6.1</t>
  </si>
  <si>
    <t>6.2</t>
  </si>
  <si>
    <t>Chi đầu tư khác (Chi tiết theo từng nguồn vốn nếu có)</t>
  </si>
  <si>
    <t>7.1</t>
  </si>
  <si>
    <t>số của trong</t>
  </si>
  <si>
    <t xml:space="preserve"> - Hỗ trợ mua xi măng</t>
  </si>
  <si>
    <t>7.2</t>
  </si>
  <si>
    <t>Chi chương trình MTQG, chương trình mục tiêu, hỗ trợ có mục tiêu khác - Vốn đầu tư Ngân sách Trung ương (**)</t>
  </si>
  <si>
    <t>8.1</t>
  </si>
  <si>
    <t>Vốn thực hiện các Chương trình MTQG</t>
  </si>
  <si>
    <t>CTMTQG giảm nghèo bền vững</t>
  </si>
  <si>
    <t>CTMT quốc gia xây dựng nông thôn mới</t>
  </si>
  <si>
    <t>CTMTQG phát triển kinh tế - xã hội vùng đồng bào dân tộc thiểu số và miền núi</t>
  </si>
  <si>
    <t>8.2</t>
  </si>
  <si>
    <t>Vốn NSTW đầu tư theo ngành, lĩnh vực, dự án trọng điểm, liên vùng</t>
  </si>
  <si>
    <t>8.3</t>
  </si>
  <si>
    <t>Vốn Chương trình Phục hồi và phát triển kinh tế xã hội</t>
  </si>
  <si>
    <t>*</t>
  </si>
  <si>
    <t>Chi đầu tư theo lĩnh vực</t>
  </si>
  <si>
    <t>Chi đầu tư phát triển cho chương trình, dự án theo lĩnh vực</t>
  </si>
  <si>
    <t>1.3</t>
  </si>
  <si>
    <t>Chi Giáo dục - đào tạo và dạy nghề</t>
  </si>
  <si>
    <t>1.4</t>
  </si>
  <si>
    <t>Chi Khoa học và công nghệ</t>
  </si>
  <si>
    <t>1.5</t>
  </si>
  <si>
    <t>Chi Y tế, dân số và gia đình</t>
  </si>
  <si>
    <t>1.6</t>
  </si>
  <si>
    <t>Chi Văn hóa thông tin</t>
  </si>
  <si>
    <t>1.7</t>
  </si>
  <si>
    <t>Chi Phát thanh, truyền hình, thông tấn</t>
  </si>
  <si>
    <t>1.8</t>
  </si>
  <si>
    <t>Chi Thể dục thể thao</t>
  </si>
  <si>
    <t>1.9</t>
  </si>
  <si>
    <t>Chi Bảo vệ môi trường</t>
  </si>
  <si>
    <t>1.11</t>
  </si>
  <si>
    <t>Chi hoạt động của các cơ quan quản lý nhà nước, đảng, đoàn thể</t>
  </si>
  <si>
    <t>1.12</t>
  </si>
  <si>
    <t>Chi Bảo đảm xã hội</t>
  </si>
  <si>
    <t>1.13</t>
  </si>
  <si>
    <t>Chi ngành, lĩnh vực khác</t>
  </si>
  <si>
    <t>Chi đầu tư và hỗ trợ vốn cho các doanh nghiệp hoạt động công</t>
  </si>
  <si>
    <t>Chi trả nợ lãi vay theo quy định</t>
  </si>
  <si>
    <t>2.3</t>
  </si>
  <si>
    <t>2.4</t>
  </si>
  <si>
    <t>2.5</t>
  </si>
  <si>
    <t>2.6</t>
  </si>
  <si>
    <t>2.7</t>
  </si>
  <si>
    <t>2.8</t>
  </si>
  <si>
    <t>2.9</t>
  </si>
  <si>
    <t>2.11</t>
  </si>
  <si>
    <t>2.12</t>
  </si>
  <si>
    <t>2.13</t>
  </si>
  <si>
    <t>Chi khác</t>
  </si>
  <si>
    <t>Chi chuyển nguồn</t>
  </si>
  <si>
    <t>CHI BỔ SUNG CHO NGÂN SÁCH CẤP DƯỚI</t>
  </si>
  <si>
    <t>Bổ sung cân đối</t>
  </si>
  <si>
    <t>Tr. đó: - Bằng nguồn vốn trong nước</t>
  </si>
  <si>
    <t>- Bằng nguồn vốn ngoài nước</t>
  </si>
  <si>
    <t>Tổng số (A+B+C)</t>
  </si>
  <si>
    <t>QUYẾT TOÁN CHI NGÂN SÁCH CẤP HUYỆN THEO CHO TỪNG CƠ QUAN, TỔ CHỨC NĂM 2023</t>
  </si>
  <si>
    <t>CHƯƠNG TRÌNH MTQG</t>
  </si>
  <si>
    <t>CHI ĐẦU TƯ PHÁT TRIỂN (KHÔNG KỂ CHƯƠNG TRÌNH MTQG)</t>
  </si>
  <si>
    <t>CHI ĐẦU TƯ PHÁT TRIỂN</t>
  </si>
  <si>
    <t>8/1</t>
  </si>
  <si>
    <t>9/2</t>
  </si>
  <si>
    <t>10/3</t>
  </si>
  <si>
    <t>11/4</t>
  </si>
  <si>
    <t>12/5</t>
  </si>
  <si>
    <t>13/6</t>
  </si>
  <si>
    <t>14/7</t>
  </si>
  <si>
    <t>Các cơ quan tổ chức</t>
  </si>
  <si>
    <t>Văn phòng Hội đồng nhân dân và Uỷ ban nhân dân</t>
  </si>
  <si>
    <t>Phòng Nông nghiệp và Phát triển nông thôn</t>
  </si>
  <si>
    <t>Phòng Tư pháp</t>
  </si>
  <si>
    <t>Phòng Tài chính - Kế hoạch</t>
  </si>
  <si>
    <t>Phòng Kinh tế và Hạ tầng</t>
  </si>
  <si>
    <t>Phòng Giáo dục và Đào tạo</t>
  </si>
  <si>
    <t>Phòng Y tế</t>
  </si>
  <si>
    <t>Phòng Lao động - Thương binh và Xã hội</t>
  </si>
  <si>
    <t>Phòng Văn hoá và Thông tin</t>
  </si>
  <si>
    <t>Phòng Tài nguyên và Môi trường</t>
  </si>
  <si>
    <t>Phòng Nội vụ</t>
  </si>
  <si>
    <t>Thanh tra huyện</t>
  </si>
  <si>
    <t>Phòng Dân tộc</t>
  </si>
  <si>
    <t>Huyện uỷ</t>
  </si>
  <si>
    <t>Uỷ ban Mặt trận Tổ quốc huyện</t>
  </si>
  <si>
    <t>Huyện Đoàn Thanh niên Cộng sản Hồ Chí Minh</t>
  </si>
  <si>
    <t>Hội Liên hiệp Phụ nữ huyện</t>
  </si>
  <si>
    <t>Hội Nông dân huyện</t>
  </si>
  <si>
    <t>Hội Cựu chiến binh huyện</t>
  </si>
  <si>
    <t>Hội Chữ thập đỏ</t>
  </si>
  <si>
    <t>21</t>
  </si>
  <si>
    <t>Hội Người cao tuổi</t>
  </si>
  <si>
    <t>22</t>
  </si>
  <si>
    <t>Hội Đông y</t>
  </si>
  <si>
    <t>23</t>
  </si>
  <si>
    <t>Hội Nạn nhân chất độc da cam/dioxin</t>
  </si>
  <si>
    <t>24</t>
  </si>
  <si>
    <t>Hội Cựu thanh niên xung phong</t>
  </si>
  <si>
    <t>25</t>
  </si>
  <si>
    <t>Hội Khuyến học</t>
  </si>
  <si>
    <t>26</t>
  </si>
  <si>
    <t>Các quan hệ khác của ngân sách</t>
  </si>
  <si>
    <t>27</t>
  </si>
  <si>
    <t>Chi tạo nguồn điều chỉnh tiền lương</t>
  </si>
  <si>
    <t>Chi bổ sung có mục tiêu cho ngân sách cấp dưới</t>
  </si>
  <si>
    <t>Biểu mẫu số 54</t>
  </si>
  <si>
    <t>28</t>
  </si>
  <si>
    <t>Ban Quản lý dự án Đầu tư xây dựng</t>
  </si>
  <si>
    <t>Ban Quản lý chợ Đình Cả</t>
  </si>
  <si>
    <t>Trung tâm Bồi dưỡng chính trị</t>
  </si>
  <si>
    <t>Trung tâm Văn hóa thể thao - Truyền thông</t>
  </si>
  <si>
    <t>Trung tâm Giáo dục nghề nghiệp - Giáo dục thường xuyên</t>
  </si>
  <si>
    <t>Công an huyện</t>
  </si>
  <si>
    <t>Ban Chỉ huy quân sự</t>
  </si>
  <si>
    <t>Trung tâm Dịch vụ nông nghiệp</t>
  </si>
  <si>
    <t>29</t>
  </si>
  <si>
    <t>30</t>
  </si>
  <si>
    <t>31</t>
  </si>
  <si>
    <t>32</t>
  </si>
  <si>
    <t>33</t>
  </si>
  <si>
    <t>34</t>
  </si>
  <si>
    <t>MN Sảng Mộc</t>
  </si>
  <si>
    <t>MN La Hiên</t>
  </si>
  <si>
    <t>MN Bình Long</t>
  </si>
  <si>
    <t>MN Cúc Đường</t>
  </si>
  <si>
    <t>MN Liên Cơ</t>
  </si>
  <si>
    <t>MN Tràng Xá</t>
  </si>
  <si>
    <t>Mn Trúc Mai</t>
  </si>
  <si>
    <t>MN Lâu Thượng</t>
  </si>
  <si>
    <t>MN Phương Giao</t>
  </si>
  <si>
    <t>MN Thống Nhất</t>
  </si>
  <si>
    <t>MN Lịch Sơn</t>
  </si>
  <si>
    <t>MN Dân Tiến II</t>
  </si>
  <si>
    <t>MN Thượng Nung</t>
  </si>
  <si>
    <t>MN Vũ Chấn</t>
  </si>
  <si>
    <t>MN Đông Bo</t>
  </si>
  <si>
    <t>MN Nghinh Tường</t>
  </si>
  <si>
    <t>MN Thần Sa</t>
  </si>
  <si>
    <t>MN Dân Tiến I</t>
  </si>
  <si>
    <t>MN Liên Minh</t>
  </si>
  <si>
    <t>MN Phú Thượng</t>
  </si>
  <si>
    <t>TH Phú Thượng</t>
  </si>
  <si>
    <t>TH Cúc Đường</t>
  </si>
  <si>
    <t>TH Liên Minh</t>
  </si>
  <si>
    <t>TH Lâu Thượng</t>
  </si>
  <si>
    <t>PTDT BT TH Sảng Mộc</t>
  </si>
  <si>
    <t>TH La Hiên</t>
  </si>
  <si>
    <t>TH Lũng Luông</t>
  </si>
  <si>
    <t>TH TT Đình Cả</t>
  </si>
  <si>
    <t>35</t>
  </si>
  <si>
    <t>TH Tràng Xá</t>
  </si>
  <si>
    <t>36</t>
  </si>
  <si>
    <t>TH Dân Tiến I</t>
  </si>
  <si>
    <t>37</t>
  </si>
  <si>
    <t>TH Dân Tiến II</t>
  </si>
  <si>
    <t>38</t>
  </si>
  <si>
    <t>TH Phương Giao</t>
  </si>
  <si>
    <t>39</t>
  </si>
  <si>
    <t>TH Nghinh Tường</t>
  </si>
  <si>
    <t>40</t>
  </si>
  <si>
    <t>TH Đông Bo</t>
  </si>
  <si>
    <t>41</t>
  </si>
  <si>
    <t>TH Vũ Chấn</t>
  </si>
  <si>
    <t>42</t>
  </si>
  <si>
    <t>TH Bình Long I</t>
  </si>
  <si>
    <t>43</t>
  </si>
  <si>
    <t>TH Bình Long II</t>
  </si>
  <si>
    <t>44</t>
  </si>
  <si>
    <t>TH Thần Sa</t>
  </si>
  <si>
    <t>45</t>
  </si>
  <si>
    <t>TH Thượng Nung</t>
  </si>
  <si>
    <t>46</t>
  </si>
  <si>
    <t>THCS Cúc Đường</t>
  </si>
  <si>
    <t>47</t>
  </si>
  <si>
    <t>THCS Phương Giao</t>
  </si>
  <si>
    <t>48</t>
  </si>
  <si>
    <t>PTDTBT THCS Sảng Mộc</t>
  </si>
  <si>
    <t>49</t>
  </si>
  <si>
    <t>PTDTBT THCS Thần Sa</t>
  </si>
  <si>
    <t>50</t>
  </si>
  <si>
    <t>TH&amp;THCS Làng Mười</t>
  </si>
  <si>
    <t>51</t>
  </si>
  <si>
    <t>PTDTBT THCS Nghinh Tường</t>
  </si>
  <si>
    <t>52</t>
  </si>
  <si>
    <t>THCS Dân Tiến</t>
  </si>
  <si>
    <t>53</t>
  </si>
  <si>
    <t>THCS Tràng Xá</t>
  </si>
  <si>
    <t>54</t>
  </si>
  <si>
    <t>THCS Bình Long</t>
  </si>
  <si>
    <t>55</t>
  </si>
  <si>
    <t>PTDTBT THCS Liên Minh</t>
  </si>
  <si>
    <t>56</t>
  </si>
  <si>
    <t>THCS La Hiên</t>
  </si>
  <si>
    <t>57</t>
  </si>
  <si>
    <t>PTDTBT THCS Vũ Chấn</t>
  </si>
  <si>
    <t>58</t>
  </si>
  <si>
    <t>TH&amp;THCS Trúc Mai</t>
  </si>
  <si>
    <t>59</t>
  </si>
  <si>
    <t>THCS thị trấn Đình Cả</t>
  </si>
  <si>
    <t>60</t>
  </si>
  <si>
    <t>THCS Đông Bo</t>
  </si>
  <si>
    <t>61</t>
  </si>
  <si>
    <t>TH&amp;THCS Xuất Tác</t>
  </si>
  <si>
    <t>62</t>
  </si>
  <si>
    <t>TH&amp;THCS Tiên Sơn</t>
  </si>
  <si>
    <t>63</t>
  </si>
  <si>
    <t>THCS Lâu Thượng</t>
  </si>
  <si>
    <t>64</t>
  </si>
  <si>
    <t>THCS Phú Thượng</t>
  </si>
  <si>
    <t>65</t>
  </si>
  <si>
    <t>PTDTBT THCS Thượng Nung</t>
  </si>
  <si>
    <t>66</t>
  </si>
  <si>
    <t>PTDT NT THCS Nguyễn Bỉnh Khiêm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</si>
  <si>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</si>
  <si>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</si>
  <si>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</si>
  <si>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</si>
  <si>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</si>
  <si>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</si>
  <si>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</si>
  <si>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</si>
  <si>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</si>
  <si>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</si>
  <si>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</si>
  <si>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</si>
  <si>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</si>
  <si>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</si>
  <si>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</si>
  <si>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</si>
  <si>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</si>
  <si>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</si>
  <si>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</si>
  <si>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</si>
  <si>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</si>
  <si>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</si>
  <si>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</si>
  <si>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</si>
  <si>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</si>
  <si>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</si>
  <si>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</si>
  <si>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</si>
  <si>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QUYẾT TOÁN CHI ĐẦU TƯ PHÁT TRIỂN CỦA NGÂN SÁCH CẤP HUYỆN CHO TỪNG CƠ QUAN, TỔ CHỨC THEO LĨNH VỰC NĂM 2023</t>
  </si>
  <si>
    <t>Công an tỉnh</t>
  </si>
  <si>
    <t>BQL dự án ĐT và XD</t>
  </si>
  <si>
    <t>Ghi chi tiền bồi thường giải phóng mặt bằng được trừ vào tiền thuê đất</t>
  </si>
  <si>
    <t>QUYẾT TOÁN CHI THƯỜNG XUYÊN CỦA NGÂN SÁCH CẤP HUYỆN CHO TỪNG CƠ QUAN, TỔ CHỨC THEO LĨNH VỰC NĂM 2023</t>
  </si>
  <si>
    <t>Chi thường xuyên khác</t>
  </si>
  <si>
    <t>Ban quản lý Trung tâm học tập cộng đồng xã Bình Long huyện Võ Nhai</t>
  </si>
  <si>
    <t>Ban quản lý Trung tâm học tập cộng đồng xã Cúc Đường, huyện Võ Nhai</t>
  </si>
  <si>
    <t>Ban quản lý Trung tâm học tập cộng đồng xã Liên Minh huyện Võ Nhai</t>
  </si>
  <si>
    <t>Ban quản lý Trung tâm học tập cộng đồng xã Phương Giao huyện Võ Nhai</t>
  </si>
  <si>
    <t>Ban quản lý trung tâm học tập cộng đồng xã Tràng Xá, huyện Võ Nhai</t>
  </si>
  <si>
    <t>Chi cục Thi hành án dân sự Huyện Võ Nhai Tỉnh Thái Nguyên</t>
  </si>
  <si>
    <t>Các đơn vị không có quan hệ thường xuyên với ngân sách huyện Võ Nhai</t>
  </si>
  <si>
    <t>Hạt kiểm lâm Võ Nhai</t>
  </si>
  <si>
    <t>Kho bạc Nhà nước Võ Nhai - Kho bạc Nhà nước Thái Nguyên</t>
  </si>
  <si>
    <t>Phòng giao dịch Ngân hàng Chính sách xã hội huyện Võ Nhai</t>
  </si>
  <si>
    <t>Toà án Nhân dân Huyện Võ Nhai</t>
  </si>
  <si>
    <t>Trung tâm học tập cộng đồng thị trấn Đình Cả</t>
  </si>
  <si>
    <t>Trung tâm học tập cộng đồng xã Dân Tiến, huyện Võ Nhai</t>
  </si>
  <si>
    <t>Trung tâm học tập cộng đồng xã La Hiên huyện Võ Nhai</t>
  </si>
  <si>
    <t>Trung tâm học tập cộng đồng xã Lâu Thượng</t>
  </si>
  <si>
    <t>Trung tâm học tập cộng đồng xã Nghinh Tường, huyện Võ Nhai</t>
  </si>
  <si>
    <t>Trung tâm học tập cộng đồng xã Phú Thượng</t>
  </si>
  <si>
    <t>Trung tâm học tập cộng đồng xã Sảng Mộc</t>
  </si>
  <si>
    <t>Trung tâm học tập cộng đồng xã Thượng Nung huyện Võ Nhai</t>
  </si>
  <si>
    <t>Trung tâm học tập cộng đồng xã Thần Xa</t>
  </si>
  <si>
    <t>Trung tâm học tập cộng đồng xã Vũ Chấn</t>
  </si>
  <si>
    <t>Trường THPT Hoàng Quốc Việt</t>
  </si>
  <si>
    <t>Trường THPT Trần Phú</t>
  </si>
  <si>
    <t>Trường trung học phổ thông Võ Nhai.</t>
  </si>
  <si>
    <t>Viện Kiểm sát Nhân dân Huyện Võ Nhai</t>
  </si>
  <si>
    <t>Ban quản lý chợ huyện Võ Nhai</t>
  </si>
  <si>
    <t>Ban quản lý dự án đầu tư xây dựng huyện Võ Nhai</t>
  </si>
  <si>
    <t>Bộ Công An</t>
  </si>
  <si>
    <t>Bộ Quốc phòng</t>
  </si>
  <si>
    <t>Trung tâm Giáo dục nghề nghiệp - Giáo dục thường xuyên huyện Võ Nhai</t>
  </si>
  <si>
    <t>Trung tâm Văn hóa, Thể thao- Truyền thông huyện Võ Nhai</t>
  </si>
  <si>
    <t>Trung tâm bồi dưỡng chính trị huyện Võ Nhai</t>
  </si>
  <si>
    <t>Trung tâm dịch vụ nông nghiệp huyện Võ Nhai</t>
  </si>
  <si>
    <r>
      <t xml:space="preserve">Bổ sung trong năm </t>
    </r>
    <r>
      <rPr>
        <sz val="12"/>
        <color rgb="FF000000"/>
        <rFont val="Times New Roman"/>
        <family val="1"/>
      </rPr>
      <t>(nếu có)</t>
    </r>
  </si>
  <si>
    <r>
      <t xml:space="preserve">Giảm trừ trong năm </t>
    </r>
    <r>
      <rPr>
        <sz val="12"/>
        <color rgb="FF000000"/>
        <rFont val="Times New Roman"/>
        <family val="1"/>
      </rPr>
      <t>(nếu có)</t>
    </r>
  </si>
  <si>
    <t>Quỹ Bảo trợ trẻ em huyện Võ Nhai</t>
  </si>
  <si>
    <t xml:space="preserve">Quỹ Đền ơn đáp nghĩa </t>
  </si>
  <si>
    <t>Quỹ Vay vốn giải quyết việc làm quốc gia</t>
  </si>
  <si>
    <t>Quỹ khuyến học</t>
  </si>
  <si>
    <t>Quỹ người cao tuổi</t>
  </si>
  <si>
    <t>Quỹ Nhân đạo huyện Võ Nhai</t>
  </si>
  <si>
    <t>Quỹ xây dựng Nông thôn mới</t>
  </si>
  <si>
    <t>Quỹ NNCĐ da cam/dioxin</t>
  </si>
  <si>
    <t>Quyết toán chi</t>
  </si>
  <si>
    <t>QUYẾT TOÁN CHI NGÂN SÁCH ĐỊA PHƯƠNG TỪNG XÃ NĂM 2023</t>
  </si>
  <si>
    <t>Thị trấn Đình Cả</t>
  </si>
  <si>
    <t>Xã Bình Long</t>
  </si>
  <si>
    <t>Xã Cúc Đường</t>
  </si>
  <si>
    <t>Xã Dân Tiến</t>
  </si>
  <si>
    <t>Xã La Hiên</t>
  </si>
  <si>
    <t>Xã Liên Minh</t>
  </si>
  <si>
    <t>Xã Lâu Thượng</t>
  </si>
  <si>
    <t>Xã Nghinh Tường</t>
  </si>
  <si>
    <t>Xã Phú Thượng</t>
  </si>
  <si>
    <t>Xã Phương Giao</t>
  </si>
  <si>
    <t>Xã Sảng Mộc</t>
  </si>
  <si>
    <t>Xã Thượng Nung</t>
  </si>
  <si>
    <t>Xã Thần Xa</t>
  </si>
  <si>
    <t>Xã Tràng Xá</t>
  </si>
  <si>
    <t>Xã Vũ Chấn</t>
  </si>
  <si>
    <t>QUYẾT TOÁN CHI BỔ SUNG TỪ NGÂN SÁCH CẤP HUYỆN CHO NGÂN SÁCH TỪNG XÃ NĂM 2023</t>
  </si>
  <si>
    <t>QUYẾT TOÁN THU NGÂN SÁCH XÃ NĂM 2023</t>
  </si>
  <si>
    <t>Quỹ Khuyến học</t>
  </si>
  <si>
    <r>
      <t xml:space="preserve">Dư nguồn đến ngày 31/12/2022 </t>
    </r>
    <r>
      <rPr>
        <sz val="12"/>
        <color rgb="FF000000"/>
        <rFont val="Times New Roman"/>
        <family val="1"/>
      </rPr>
      <t>(năm trước)</t>
    </r>
  </si>
  <si>
    <r>
      <t xml:space="preserve">Trong đó: Hỗ trợ từ NSĐP </t>
    </r>
    <r>
      <rPr>
        <sz val="12"/>
        <color rgb="FF000000"/>
        <rFont val="Times New Roman"/>
        <family val="1"/>
      </rPr>
      <t>(nếu có)</t>
    </r>
  </si>
  <si>
    <t>Đơn vị:  đồng</t>
  </si>
  <si>
    <t>Đơn vị: đồng</t>
  </si>
  <si>
    <t>TT Đình Cả</t>
  </si>
  <si>
    <t>Xã Thần Sa</t>
  </si>
  <si>
    <t>BÁO CÁO TỔNG HỢP QUYẾT TOÁN VỐN ĐẦU TƯ CÔNG NGUỒN NGÂN SÁCH NHÀ NƯỚC THEO NĂM NGÂN SÁCH 2023
 DO ĐỊA PHƯƠNG QUẢN LÝ</t>
  </si>
  <si>
    <t>(Kèm theo Công văn số 469/UBND-TCKH ngày 15 tháng 03  năm 2019 của UBND huyện Võ Nhai)</t>
  </si>
  <si>
    <t>Đơn vị tính: Triệu đồng</t>
  </si>
  <si>
    <t>ĐVT: đồng</t>
  </si>
  <si>
    <t>Mã dự 
án đầu tư</t>
  </si>
  <si>
    <t>Tổng mức đầu tư</t>
  </si>
  <si>
    <t>Luỹ kế vốn đã giải ngân từ khởi công đến hết năm ngân sách trước năm quyết toán</t>
  </si>
  <si>
    <t>Số vốn TƯ theo chế độ chưa thu hồi của các năm trước nộp điều chỉnh giảm trong năm quyết toán</t>
  </si>
  <si>
    <t>TTKLHT
 trong năm của phần vốn TƯ theo chế độ chưa thu hồi từ K/C đến hết năm ngân sách trước năm quyết toán</t>
  </si>
  <si>
    <t>Kế hoạch và thanh toán vốn đầu tư các năm trước
 được kéo dài thời gian thực hiện và giải ngân sang năm quyết toán</t>
  </si>
  <si>
    <t>Kế hoạch và giải ngân vốn kế hoạch năm quyết toán</t>
  </si>
  <si>
    <t>Tổng số vốn đã thanh toán khối lượng hoàn thành được quyết toán trong năm 2023</t>
  </si>
  <si>
    <t xml:space="preserve">Luỹ kế số vốn TƯ
theo chế độ chưa thu hồi
đến hết năm quyết toán chuyển sang các năm sau </t>
  </si>
  <si>
    <t>Lũy kế số vốn đã  giải ngân từ khởi công đến hết năm quyết toán</t>
  </si>
  <si>
    <t>Kế hoạch vốn được kéo dài</t>
  </si>
  <si>
    <t>Giải ngân</t>
  </si>
  <si>
    <t>Vốn kế hoạch tiếp tục đươc phép kéo dài thời gian thực hiện và giải ngân sang năm sau năm quyết toán (nếu có)</t>
  </si>
  <si>
    <t>Số vốn còn lại chưa giải ngân hủy bỏ
(nếu có)</t>
  </si>
  <si>
    <t>Vốn kế hoạch năm quyết toán</t>
  </si>
  <si>
    <t>KHV được phép kéo dài thời gian thực hiện và giải ngân sang năm sau năm quyết toán (nếu có)</t>
  </si>
  <si>
    <t>Tr.đó: vốn tạm
 ứng theo chế độ chưa thu hồi</t>
  </si>
  <si>
    <t>Thanh toán khối lượng hoàn thành</t>
  </si>
  <si>
    <t>Vốn tạm ứng</t>
  </si>
  <si>
    <t>10=11+12</t>
  </si>
  <si>
    <t>14=9-10-13</t>
  </si>
  <si>
    <t>16=17+18</t>
  </si>
  <si>
    <t>20=15-16-19</t>
  </si>
  <si>
    <t>21=8+11+17</t>
  </si>
  <si>
    <t>22=6-7-8+12+18</t>
  </si>
  <si>
    <t>23=5+10+16</t>
  </si>
  <si>
    <t>Vốn ngân sách địa phương(bao gồm cả cấp tỉnh, cấp huyện, cấp xã)</t>
  </si>
  <si>
    <t xml:space="preserve">I </t>
  </si>
  <si>
    <t>NS cấp tỉnh</t>
  </si>
  <si>
    <t>Quốc phòng</t>
  </si>
  <si>
    <t>Nguồn vốn NS  huyện</t>
  </si>
  <si>
    <t>Xây dựng trận địa phòng không khu căn cứ chiến đấu huyện Võ Nhai</t>
  </si>
  <si>
    <t>An ninh và trật tự an toàn xã hội</t>
  </si>
  <si>
    <t>Mã số các dự án đầu tư xây dựng cơ bản đặc biệt thuộc Bộ Công an (GPMB Công an xã Phương Giao)</t>
  </si>
  <si>
    <t>Giáo dục mầm non</t>
  </si>
  <si>
    <t>Nguồn vốn NS tỉnh hỗ trợ</t>
  </si>
  <si>
    <t>Trường Mầm Non La Hiên</t>
  </si>
  <si>
    <t>Trường MN Nghinh tường. HM: nhà hiệu bộ, phòng chức năng</t>
  </si>
  <si>
    <t>Giáo dục trung học cơ sở</t>
  </si>
  <si>
    <t>Trường THCS Cúc Đường</t>
  </si>
  <si>
    <t>Trường PTDTBT THCS Vũ Chấn</t>
  </si>
  <si>
    <t>Trường THCS Thị Trấn Đình Cả. Hạng mục: Nhà 2 tầng, 6 phòng, nhà xe, nhà vệ sinh, sân bê tông</t>
  </si>
  <si>
    <t>Trường THCS tràng Xá, Hạng mục: Nhà lớp học 2 tầng 6 phòng học, sân, tường rào</t>
  </si>
  <si>
    <t>Nhà lớp học bộ môn 2 tầng 8 phòng. Trường PTDT BT THCS Liên Minh</t>
  </si>
  <si>
    <t>Trường TH&amp;THCS Xuất Tác. HM: Nhà lớp học 2 tầng 6 phòng, nhà hiệu bộ, công trình phụ trợ</t>
  </si>
  <si>
    <t>Trường PTDTBT THCS Sảng Mộc; Hạng mục: Nhà công vụ giáo viên 8 phòng, nhà ở bán trú 2 tầng 10 phòng, nhà bếp ăn, công trình phụ trợ</t>
  </si>
  <si>
    <t>Nguồn vốn NS cấp huyện</t>
  </si>
  <si>
    <t>Trường THCS thị Trấn Đình Cả</t>
  </si>
  <si>
    <t>Trường THCS Phương Giao. HM: Nhà lớp học bộ môn 2 tầng 4 phòng, nhà để xe, sân, rãnh thoát nước</t>
  </si>
  <si>
    <t>Trường PTDTNT Nguyễn Bỉnh Khiêm. HM: Nhà đa năng, thư viện, sân bê tông, sân bóng, khu tập luyện TDTT cho HS, công trình phụ trợ</t>
  </si>
  <si>
    <t>Văn hóa</t>
  </si>
  <si>
    <t>Nguồn vốn NS huyện</t>
  </si>
  <si>
    <t>Công trình phụ trợ Nhà văn hóa thị trấn Đình Cả (Hàng rào, sân bê tông, nhà vệ sinh)</t>
  </si>
  <si>
    <t>Nhà để xe tường rào sân bê tông nhà văn hóa xã Thượng Nung</t>
  </si>
  <si>
    <t>Thể dục thể thao</t>
  </si>
  <si>
    <t>Trạm bơm Mỏ Miễu xóm Nho xã Liên minh</t>
  </si>
  <si>
    <t>Ngầm tràn đường vào khu thao trường quân sự xã Liên Minh</t>
  </si>
  <si>
    <t>Khu thể thao xã Cúc Đường</t>
  </si>
  <si>
    <t>Giao thông đường bộ</t>
  </si>
  <si>
    <t>Đường tràn dân sinh trên địa bàn xã Liên Minh và xã Phương giao huyện Võ Nhai</t>
  </si>
  <si>
    <t>Đường tràn xóm vẽn xã Bình Long huyện Võ Nhai</t>
  </si>
  <si>
    <t>Sửa chữa đường Tràng xá - Dân Tiến - Phương giao huyện Võ Nhai</t>
  </si>
  <si>
    <t>Đường từ Bản Chấu xã Sảng Mộc đi xã Yên Hân huyện Chợ Mới tỉnh Bắc Kạn</t>
  </si>
  <si>
    <t>Đường giao thông xóm nác xã Liên Minh, huyện Võ Nhai đi xóm Bãi Vàng, xã Hợp Tiến, huyện Đồng Hỷ</t>
  </si>
  <si>
    <t>Cầu tràn xóm Cao xã Phương Giao</t>
  </si>
  <si>
    <t>Đường tràn xóm Bình Sơn xã Cúc Đường</t>
  </si>
  <si>
    <t>Cầu tràn xóm Đồng Đình xã La Hiên</t>
  </si>
  <si>
    <t>Đường tràn xóm Tân Thành đi Trung Thành xã Thượng Nung</t>
  </si>
  <si>
    <t>Xây dựng tuyến đường Hoàng Then - Nước hai xóm Tân Sơn xã Cúc Đường</t>
  </si>
  <si>
    <t>Đường giao thông từ xóm Xuyên sơn đi Thượng Kim xã Thần Sa ( Giai đoạn 2)</t>
  </si>
  <si>
    <t>Cấp, thoát nước</t>
  </si>
  <si>
    <t>Cấp nước SHTT xóm Nác xã Liên Minh</t>
  </si>
  <si>
    <t>Cấp nước sinh hoạt tập trung xóm Cao Biền, xã Phú Thượng</t>
  </si>
  <si>
    <t>Kiến thiết thị chính</t>
  </si>
  <si>
    <t>Hồ sinh thái - công viên cây xanh TT Đình Cả ( KBTN quản lý)</t>
  </si>
  <si>
    <t>Chợ Liên Minh</t>
  </si>
  <si>
    <t>Du lịch</t>
  </si>
  <si>
    <t>Lập quy hoạch xây dựng vùng huyện Võ Nhai, tỉnh Thái Nguyên đến năm 2045</t>
  </si>
  <si>
    <t>Lập quy hoạch chung thị trấn Đình Cả, huyện Võ Nhai, tỉnh Thái Nguyên giai đoạn 2023 - 2035</t>
  </si>
  <si>
    <t>Quản lý nhà nước</t>
  </si>
  <si>
    <t>Nhà làm việc huyện Võ Nhai</t>
  </si>
  <si>
    <t>Cung ứng xi măng xây dựng kết cấu hạ tầng nông thôn mới năm 2023</t>
  </si>
  <si>
    <t>Giáo dục tiểu học</t>
  </si>
  <si>
    <t>Nguồn vốn NS  xã</t>
  </si>
  <si>
    <t>Sửa chữa sân, thiết bị nhà vệ sinh Trường Tiểu học Tràng Xá</t>
  </si>
  <si>
    <t>Nguồn vốn NS  tỉnh hỗ trợ</t>
  </si>
  <si>
    <t>Nhà văn hóa xóm Là Mè xã Phương Giao</t>
  </si>
  <si>
    <t>Nâng cấp, sửa chữa nhà văn hóa, sân thể thao, công trình phụ trợ NVH xóm Na Cà, xã Vũ Chấn</t>
  </si>
  <si>
    <t>Nguồn  vốn NS huyện hỗ trợ</t>
  </si>
  <si>
    <t>Nâng cấp, sửa chữa nhà văn hoá xóm, sân thể thao, công trình phụ trợ Nhà văn hoá xóm Na Hấu, xã Nghinh Tường</t>
  </si>
  <si>
    <t>Bồi thường hỗ trợ dự án xây dựng nhà văn hóa khu thể thao Lâu Thượng HM san nền đường giao thông</t>
  </si>
  <si>
    <t>Nhà văn hóa xóm Đồng Đình xã La Hiên</t>
  </si>
  <si>
    <t>Khu thể thao xã Phú Thượng</t>
  </si>
  <si>
    <t>Các hạng mục phụ trợ Khu thể thao xã Bình Long</t>
  </si>
  <si>
    <t>Xử lý chất thải lỏng</t>
  </si>
  <si>
    <t>Hệ thống thoát nước thải khu trung tâm xã Tràng Xá</t>
  </si>
  <si>
    <t>Thủy lợi và dịch vụ thủy lợi</t>
  </si>
  <si>
    <t>Nâng cấp sửa chữa công trình cấp nước SHTT Lũng Nhù Trung Thành Thượng Nung</t>
  </si>
  <si>
    <t>Trạm bơm Kim Sơn xã Thần Xa</t>
  </si>
  <si>
    <t>Kênh mương nội đồng xóm Nà Canh xã Phương Giao</t>
  </si>
  <si>
    <t>Nguồn vốn NS xã</t>
  </si>
  <si>
    <t>Sửa chữa, nâng cấp công trình nước sinh hoạt xóm Đồng Bứa, xã Bình Long</t>
  </si>
  <si>
    <t>Nguồn kinh chưa phân khai chi tiết đến dự án</t>
  </si>
  <si>
    <t>Đường bê tông trục xóm Khuôn Nang xã Liên Minh</t>
  </si>
  <si>
    <t>Đường bê tông trục xóm Nác xã Liên Minh năm 2022</t>
  </si>
  <si>
    <t>Đường bê tông trục xóm Khuôn Đã xã Liên Minh năm 2022</t>
  </si>
  <si>
    <t>Đường bê tông trục xóm Vang xã Liên Minh năm 2022</t>
  </si>
  <si>
    <t>Đường bê tông trục xóm Ngọc Mỹ xã Liên Minh năm 2022</t>
  </si>
  <si>
    <t>Đường bê tông trục xóm Nho xã Liên Minh năm 2022</t>
  </si>
  <si>
    <t>Đường bê tông trục xóm Kẹ xã Liên Minh năm 2022</t>
  </si>
  <si>
    <t>Đường bê tông ngõ xóm Na Mấy xã Vũ Chấn năm 2021</t>
  </si>
  <si>
    <t>Đường bê tông ngõ xóm Na Rang xã Vũ Chấn năm 2021</t>
  </si>
  <si>
    <t>Đường bê tông ngõ xóm Đồng Đình xã Vũ Chấn năm 2021</t>
  </si>
  <si>
    <t>Đường bê tông ngõ xóm Na Đồng xã Vũ Chấn năm 2021</t>
  </si>
  <si>
    <t>Đường bê tông xóm Na Cà xã Vũ Chấn năm 2021</t>
  </si>
  <si>
    <t>Đường bê tông xóm Khe Rạc xã Vũ Chấn năm 2021</t>
  </si>
  <si>
    <t>Đường bê tông xóm Cao Sơn xã Vũ Chấn năm 2021</t>
  </si>
  <si>
    <t>Đường bê tông xóm Na Đồng xã Vũ Chấn năm 2021</t>
  </si>
  <si>
    <t>Đường bê tông xóm Khe Cái xã Vũ Chấn năm 2021</t>
  </si>
  <si>
    <t>Đường bê tông xóm Khe Rịa xã Vũ Chấn năm 2021</t>
  </si>
  <si>
    <t>Đường bê tông xóm Na Rang xã Vũ Chấn năm 2021</t>
  </si>
  <si>
    <t>Đường bê tông xóm Đồng Đình xã Vũ Chấn năm 2021</t>
  </si>
  <si>
    <t>Đường bê tông xóm Tân Lập xã Sảng Mộc năm 2021</t>
  </si>
  <si>
    <t>Đường bê tông xóm Bản Chấu xã Sảng Mộc năm 2021</t>
  </si>
  <si>
    <t>Đường bê tông xóm Thành Tiến xã Tràng Xá năm 2021</t>
  </si>
  <si>
    <t>Đường bê tông xóm Là Đông xã Tràng Xá năm 2021</t>
  </si>
  <si>
    <t>Đường bê tông xóm Nà Lẹng xã Nghinh Tường</t>
  </si>
  <si>
    <t>Đường bê tông xóm Nà Châu xã Nghinh Tường</t>
  </si>
  <si>
    <t>Đường bê tông xóm Bản Rãi xã Nghinh Tường</t>
  </si>
  <si>
    <t>Cầu tràn nà Châu xã Nghinh Tường</t>
  </si>
  <si>
    <t>Cầu tràn tuyến đường liên xóm Cao Lầm, Nà Kháo, Suối Cạn xã Phú Thượng</t>
  </si>
  <si>
    <t>Cầu tràn Co Vày xóm Tân Thành xã Thượng Nung</t>
  </si>
  <si>
    <t>Đường bê tông xóm Đồng Quán xã Dân Tiến năm 2022</t>
  </si>
  <si>
    <t>Đường bê tông xóm Bắc Phong xã Dân Tiến năm 2022</t>
  </si>
  <si>
    <t>Đường bê tông xóm Ba Phiêng xã Dân Tiến năm 2022</t>
  </si>
  <si>
    <t>Đường suối trám xóm Nác xã Liên Minh đi bãi vàng Hợp Tiến huyện Đồng Hỷ</t>
  </si>
  <si>
    <t>Cầu Giữa xóm Hang Hon xã La Hiên</t>
  </si>
  <si>
    <t>Đường bê tông xóm Cao Sơn xã Vũ Chấn năm 2022</t>
  </si>
  <si>
    <t>Đường bê tông xóm Khe Cái xã Vũ Chấn năm 2022</t>
  </si>
  <si>
    <t>Đường bê tông xóm Khe Rịa xã Vũ Chấn năm 2022</t>
  </si>
  <si>
    <t>Đường bê tông xóm Na Cà xã Vũ Chấn năm 2022</t>
  </si>
  <si>
    <t>Đường bê tông xóm Na Mấy xã Vũ Chấn năm 2022</t>
  </si>
  <si>
    <t>Đường bê tông ngõ xóm Bản Nưa xã Nghinh Tường</t>
  </si>
  <si>
    <t>Đường bê tông trục xóm Bình Sơn xã Cúc Đường</t>
  </si>
  <si>
    <t>Đường bê tông trục xóm Trường Sơn xã Cúc Đường</t>
  </si>
  <si>
    <t>Đường bê tông trục xóm Tân Sơn xã Cúc Đường</t>
  </si>
  <si>
    <t>Đường bê tông xóm Đồng Ruộng xã Tràng Xá năm 2022</t>
  </si>
  <si>
    <t>Đường bê tông xóm Chùa Bứa xã Bình Long năm 2022</t>
  </si>
  <si>
    <t>Đường bê tông xóm Nà Sọc xã Bình Long năm 2022</t>
  </si>
  <si>
    <t>Đường bê tông xóm Quảng Phúc xã Bình Long năm 2022</t>
  </si>
  <si>
    <t>Đường bê tông xóm Khuổi Chạo xã Sảng Mộc</t>
  </si>
  <si>
    <t>Đường bê tông trục xóm Thượng Kim xã Thần Xa năm 2022</t>
  </si>
  <si>
    <t>Đường bê tông trục xóm Trung Sơn xã Thần Sa</t>
  </si>
  <si>
    <t>Đường bê tông ngõ xóm xã Tràng Xá năm 2022</t>
  </si>
  <si>
    <t>Đường trục xóm Đồng Đình La Hiên năm 2022</t>
  </si>
  <si>
    <t>Đường trục xóm Hang Hon La Hiên năm 2022</t>
  </si>
  <si>
    <t>Đường trục xóm Cây Thị La Hiên năm 2022</t>
  </si>
  <si>
    <t>Đường ngõ xóm Làng Lai La Hiên năm 2022</t>
  </si>
  <si>
    <t>Đường ngõ xóm Cây Thị, xã La Hiên năm 2022</t>
  </si>
  <si>
    <t>Đường ngõ xóm Cây Bòng La Hiên năm 2022</t>
  </si>
  <si>
    <t>Đường trục xóm Làng Giai La Hiên năm 2022</t>
  </si>
  <si>
    <t>Đường bê tông trục xóm Là Khoan xã Phương Giao năm 2022</t>
  </si>
  <si>
    <t>Đường bê tông trục xóm Na Bả xã Phương Giao năm 2022</t>
  </si>
  <si>
    <t>Đường bê tông ngõ xóm xã Bình Long năm 2022</t>
  </si>
  <si>
    <t>Đường tràn bê tông xóm Nà Ca Xã Sảng Mộc</t>
  </si>
  <si>
    <t>Đường tràn bê tông xóm Bản Chương xã Sảng Mộc năm 2022</t>
  </si>
  <si>
    <t>Đường bê tông ngõ xóm xã Phương Giao năm 2022</t>
  </si>
  <si>
    <t>Đường ngõ xóm Khuân Vạc, xã La Hiên năm 2022</t>
  </si>
  <si>
    <t>Đường trục xóm Làng Lai xã La Hiên năm 2022</t>
  </si>
  <si>
    <t>Đường bê tông ngõ xóm xã Liên Minh năm 2022</t>
  </si>
  <si>
    <t>Đường liên xóm Cao Lầm - Nà Kháo - Suối Cạn, xã Phú Thượng ( Giai đoạn 2)</t>
  </si>
  <si>
    <t>Nâng cấp ngầm tràn Suối Bưởi xóm Xuất Tác xã Phương Giao</t>
  </si>
  <si>
    <t>Đường bê tông ngõ xóm xã Thần Xa năm 2022</t>
  </si>
  <si>
    <t>Các công trình đường bê tông xã Cúc Đường năm 2022</t>
  </si>
  <si>
    <t>Đường bê tông xóm tân Tiến xã Dân Tiến năm 2023 huyện Võ Nhai</t>
  </si>
  <si>
    <t>Đường bê tông xóm Làng Mười xã Dân Tiến năm 2023 huyện Võ Nhai</t>
  </si>
  <si>
    <t>Đường bê tông xóm Khuổi chạo xã Sảng Mộc năm 2023</t>
  </si>
  <si>
    <t>Đường bê tông trục xóm Nác xã Liên Minh</t>
  </si>
  <si>
    <t>Đường bê tông trục xóm Vang xã Liên Minh năm 2023</t>
  </si>
  <si>
    <t>Đường bê tông xóm Cao Sơn xã Vũ Chấn năm 2023</t>
  </si>
  <si>
    <t>Đường bê tông xóm Đồng Dong xã Phương Giao năm 2023</t>
  </si>
  <si>
    <t>Đường bê tông xóm Bản xã Phương Giao năm 2023</t>
  </si>
  <si>
    <t>Đường bê tông xóm Na Bả xã Phương Giao năm 2023</t>
  </si>
  <si>
    <t>Đường bê tông xóm Làng Hang xã Phương Giao năm 2023</t>
  </si>
  <si>
    <t>Đường bê tông xóm Phủ Trì xã Phương Giao năm 2023</t>
  </si>
  <si>
    <t>Đường bê tông xóm Xuất Tác xã Phương Giao năm 2023</t>
  </si>
  <si>
    <t>Đường bê tông xóm Nà Canh xã Phương Giao năm 2023</t>
  </si>
  <si>
    <t>Đường bê tông xóm Là Khoan xã Phương Giao năm 2023</t>
  </si>
  <si>
    <t>Đường bê tông xóm Giữa xã Phương Giao năm 2023</t>
  </si>
  <si>
    <t>Đường bê tông xóm Là Mè xã Phương Giao năm 2023</t>
  </si>
  <si>
    <t>Đường bê tông xóm Mìn xã Phương Giao năm 2023</t>
  </si>
  <si>
    <t>Đường bê tông nội đồng xóm Lục Thành, xã Thượng Nung năm 2023</t>
  </si>
  <si>
    <t>Đường bê tông xóm Khe Rịa xã Vũ Chấn năm 2023</t>
  </si>
  <si>
    <t>Đường bê tông xóm Na Rang xã Vũ Chấn năm 2023</t>
  </si>
  <si>
    <t>Đường bê tông xóm Na Cà xã Vũ Chấn năm 2023</t>
  </si>
  <si>
    <t>Đường bê tông xóm Khe Cái xã Vũ Chấn năm 2023</t>
  </si>
  <si>
    <t>Đường bê tông xóm Khe Rạc xã Vũ Chấn năm 2023</t>
  </si>
  <si>
    <t>Đường BT trục xóm Tân Sơn xã Cúc Đường năm 2023</t>
  </si>
  <si>
    <t>Đường BT trục xóm Bình Sơn xã Cúc Đường năm 2023</t>
  </si>
  <si>
    <t>Đường BT trục xóm Lam Sơn xã Cúc Đường năm 2023</t>
  </si>
  <si>
    <t>Đường bê tông xóm Quảng Phúc xã Bình Long năm 2023</t>
  </si>
  <si>
    <t>Đường bê tông xóm Chợ xã Bình Long năm 2023</t>
  </si>
  <si>
    <t>Đường bê tông xóm Chùa Bứa xã Bình Long năm 2023</t>
  </si>
  <si>
    <t>Đường bê tông xóm Nà Sọc xã Bình Long năm 2023</t>
  </si>
  <si>
    <t>Đường bê tông xóm Long Thành xã Bình Long năm 2023</t>
  </si>
  <si>
    <t>Đường bê tông xóm Bản Cái xã Nghinh Tường năm 2023</t>
  </si>
  <si>
    <t>Đường bê tông xóm Bản nưa xã Nghinh Tường năm 2023</t>
  </si>
  <si>
    <t>Đường bê tông  xóm Bản Chang xã Nghinh Tường năm 2023</t>
  </si>
  <si>
    <t>Đường bê tông  xóm Na Hấu xã Nghinh Tường năm 2023</t>
  </si>
  <si>
    <t>Đường bê tông xóm Nà giàm xã Nghinh Tường năm 2023</t>
  </si>
  <si>
    <t>Nguồn vốn NS huyện hỗ trợ</t>
  </si>
  <si>
    <t>Nâng cấp mở rộng tuyến đường Thâm - Nho - Khuôn Đã đi Đồng danh xã Tràng Xá</t>
  </si>
  <si>
    <t>Đường Khuôn Chấu xóm Đồng Dong đi Nhất Tiến tỉnh Lạng Sơn giai đoạn II</t>
  </si>
  <si>
    <t>Xây dựng hệ thống kè chống sạt lở cầu tràn xóm Là Khoan, xã Phương Giao</t>
  </si>
  <si>
    <t>Nguồn vốn NS cấp xã</t>
  </si>
  <si>
    <t>Đường liên xóm Cao Lầm - Nà Kháo - Suối Cạn ( Giai đoạn 1)</t>
  </si>
  <si>
    <t>Cầu tràn xóm Làng Đèn xã Tràng Xá</t>
  </si>
  <si>
    <t>Sửa chữa đường bê tông cụm 1 và cụm 2, TDP Tiền Phong, thị trấn Đình Cả</t>
  </si>
  <si>
    <t>Sửa chữa đường bê tông TDP Thái Long và TDP Tiền Phong, thị trấn Đình Cả</t>
  </si>
  <si>
    <t>Cấp nước SHTT xóm Là Khoan, xã Phương Giao</t>
  </si>
  <si>
    <t>Nâng cấp sửa chữa công trình cấp nước SHTT Bình Sơn, xã Cúc Đường</t>
  </si>
  <si>
    <t>SC nâng cấp công trình nước SH xóm Ngọc Sơn I</t>
  </si>
  <si>
    <t>Thương mại</t>
  </si>
  <si>
    <t>Nâng cấp chợ Cúc Đường</t>
  </si>
  <si>
    <t>Xây dựng hạ tầng điểm du lịch cộng đồng xóm Mỏ Gà</t>
  </si>
  <si>
    <t>Đường điện chiếu sáng công cộng trung tâm xã Cúc Đường</t>
  </si>
  <si>
    <t>Hỗ trợ nhà ở thuộc dự án 1 chương trình MTQG phát triển kinh tế xã hội vùng đồng bào dân tộc thiểu số và miền núi xã Phương Giao năm 2023</t>
  </si>
  <si>
    <t>Hỗ trợ nhà ở thuộc dự án 1 CTMT phát triển KTXH vùng đồng bào DTTS và MN</t>
  </si>
  <si>
    <t>Hỗ trợ nhà ở thuộc dự án 1 CT MTQG phát triển KTXH vùng đồng bào DTTS xã Vũ Chấn</t>
  </si>
  <si>
    <t>Hỗ trợ nhà ở thuộc dự án 1 CT MTQG phát triển KTXH vùng đồng bào DTTS xã Tràng Xá</t>
  </si>
  <si>
    <t>Hỗ trợ nhà ở thuộc dự án 1 chương trình MTQG PT KTXH vùng đồng bào DTTS&amp;MN xã Liên Minh năm 2023</t>
  </si>
  <si>
    <t>Hỗ trợ nhà ở thuộc DA 1 CTMTQG phát triển KTXH vùng đồng bào DTTS và miền núi xã Bình Long</t>
  </si>
  <si>
    <t xml:space="preserve">hỗ trợ nhà ở Dự án 1 chương trình MTQG phát triển kinh tế xã hội vùng đồng bào dân tộc thiểu số và miền núi xã Cúc Đường </t>
  </si>
  <si>
    <t>Hỗ trợ nhà ở thuộc DA 1 CTMTQG phát triển KTXH vùng ĐBDTTS&amp;MN xã Sảng Mộc</t>
  </si>
  <si>
    <t>Điểm dân cư số 1 xã Phương Giao (giai đoạn 1)</t>
  </si>
  <si>
    <t>Hệ thống đường điện chiếu sáng xã La Hiên</t>
  </si>
  <si>
    <t>Điểm dân cư nông thôn số 1, xã Phương Giao (Giai đoạn 2)</t>
  </si>
  <si>
    <t>Sửa chữa các hạng mục phụ trợ UBND xã Phương Giao, hạng mục: Sân bê tông, cổng hàng rào, nhà để xe, mái vòm, hệ thống lọc cước</t>
  </si>
  <si>
    <t>Sửa chữa đường điện chiếu sáng trung tâm xã Lâu Thượng</t>
  </si>
  <si>
    <t>Nhà vệ sinh chung UBND Xã  Dân Tiến</t>
  </si>
  <si>
    <t>Nhà văn hóa Tổ dân phố Thái Long, thị trấn Đình Cả</t>
  </si>
  <si>
    <t>Chính sách và hoạt động phục vụ người có công với cách mạng</t>
  </si>
  <si>
    <t>Sửa chữa Nghĩa trang liệt sỹ xã Lâu Thượng</t>
  </si>
  <si>
    <t>Vốn ngân sách trung ương</t>
  </si>
  <si>
    <t>b.1</t>
  </si>
  <si>
    <t>Vốn ngân sách trung ương đầu tư theo ngành, lĩnh vực</t>
  </si>
  <si>
    <t>b.2</t>
  </si>
  <si>
    <t>Vốn chương trình mục tiêu Quốc gia</t>
  </si>
  <si>
    <t xml:space="preserve">  Vốn trong nước:</t>
  </si>
  <si>
    <t xml:space="preserve"> Vốn ngoài nước, trong đó:</t>
  </si>
  <si>
    <t xml:space="preserve">  - Giải ngân theo cơ chế ghi thu, ghi chi</t>
  </si>
  <si>
    <t xml:space="preserve">  - Giải ngân theo cơ chế tài chính trong nước</t>
  </si>
  <si>
    <t>Phát triển hạ tầng kinh tế - xã hội, cơ bản đồng bộ, hiện đại, đảm bảo kết nối nông thôn - đô thị và kết nối các vùng miền</t>
  </si>
  <si>
    <t>7781899</t>
  </si>
  <si>
    <t>Khu thể thao xã Bình Long</t>
  </si>
  <si>
    <t>7804467</t>
  </si>
  <si>
    <t>Cầu tràn xóm Làng Chiềng xã Lâu Thượng</t>
  </si>
  <si>
    <t>7982037</t>
  </si>
  <si>
    <t>Hạng mục phụ trợ Khu thể thao xã Lâu Thượng</t>
  </si>
  <si>
    <t>7982038</t>
  </si>
  <si>
    <t>Hệ thống thoát nước thải khu trung tâm xã Bình Long</t>
  </si>
  <si>
    <t>7982370</t>
  </si>
  <si>
    <t>7983217</t>
  </si>
  <si>
    <t>7983218</t>
  </si>
  <si>
    <t>Cầu tràn đèo xoan, xóm Làng mười xã Dân tiến</t>
  </si>
  <si>
    <t>7983712</t>
  </si>
  <si>
    <t>7986355</t>
  </si>
  <si>
    <t>1.10</t>
  </si>
  <si>
    <t>7987220</t>
  </si>
  <si>
    <t>7988881</t>
  </si>
  <si>
    <t>Nâng cấp trạm bơm Tân Thành xã Thượng Nung</t>
  </si>
  <si>
    <t>7988993</t>
  </si>
  <si>
    <t>7988994</t>
  </si>
  <si>
    <t>1.14</t>
  </si>
  <si>
    <t>7993721</t>
  </si>
  <si>
    <t>1.15</t>
  </si>
  <si>
    <t>7995197</t>
  </si>
  <si>
    <t>1.16</t>
  </si>
  <si>
    <t>7999311</t>
  </si>
  <si>
    <t>1.17</t>
  </si>
  <si>
    <t>8011828</t>
  </si>
  <si>
    <t>1.18</t>
  </si>
  <si>
    <t>Cầu tràn Tân Sơn xã Cúc Đường</t>
  </si>
  <si>
    <t>8021552</t>
  </si>
  <si>
    <t>1.19</t>
  </si>
  <si>
    <t>Các hạng mục phụ trợ Khu thể thao xã Liên Minh</t>
  </si>
  <si>
    <t>8024837</t>
  </si>
  <si>
    <t>1.20</t>
  </si>
  <si>
    <t>Các hạng mục phụ trợ khu thể thao xã Dân Tiến</t>
  </si>
  <si>
    <t>8025848</t>
  </si>
  <si>
    <t>1.21</t>
  </si>
  <si>
    <t>Cầu tràn Đồng Quán, xã Dân Tiến</t>
  </si>
  <si>
    <t>8025849</t>
  </si>
  <si>
    <t>1.22</t>
  </si>
  <si>
    <t>8026510</t>
  </si>
  <si>
    <t>1.23</t>
  </si>
  <si>
    <t>Đường vào khu sản xuất Na xóm Làng Tràng - Cầu Nhọ xã Tràng Xá</t>
  </si>
  <si>
    <t>8027132</t>
  </si>
  <si>
    <t>1.24</t>
  </si>
  <si>
    <t>8030262</t>
  </si>
  <si>
    <t>1.25</t>
  </si>
  <si>
    <t>Đường điện chiếu sáng công cộng khu trung tâm xã Liên Minh</t>
  </si>
  <si>
    <t>8030893</t>
  </si>
  <si>
    <t>Giải quyết tình trạng thiếu đất ở, nhà ở, đất sản xuất, nước sinh hoạt</t>
  </si>
  <si>
    <t>Cấp nước SHTT Thượng Lương - Bản Rãi, xã Nghinh Tường</t>
  </si>
  <si>
    <t>7982243</t>
  </si>
  <si>
    <t>Cấp nước sinh hoạt tập trung xóm Khe Rạc, xã Vũ Chấn</t>
  </si>
  <si>
    <t>7983254</t>
  </si>
  <si>
    <t>7983422</t>
  </si>
  <si>
    <t>8029283</t>
  </si>
  <si>
    <t>8034474</t>
  </si>
  <si>
    <t>8059990</t>
  </si>
  <si>
    <t>8063464</t>
  </si>
  <si>
    <t>8064418</t>
  </si>
  <si>
    <t>8064879</t>
  </si>
  <si>
    <t>2.10</t>
  </si>
  <si>
    <t>8066733</t>
  </si>
  <si>
    <t>8068460</t>
  </si>
  <si>
    <t>8069143</t>
  </si>
  <si>
    <t xml:space="preserve">trợ nhà ở Dự án 1 chương trình MTQG phát triển kinh tế xã hội vùng đồng bào dân tộc thiểu số và miền núi xã Cúc Đường </t>
  </si>
  <si>
    <t>Quy hoạch, sắp xếp, bố trí, ổn định dân cư ở những nơi cần thiết</t>
  </si>
  <si>
    <t>Tái định cư tập trung khu bị ảnh hưởng bởi thiên tai tại xóm Tân Kim, xã Thần Sa</t>
  </si>
  <si>
    <t>8054046</t>
  </si>
  <si>
    <t xml:space="preserve">Đầu tư cơ sở hạ tầng thiết yếu, phục vụ sản xuất đời sống trong vùng đồng bào dân tộc thiểu số </t>
  </si>
  <si>
    <t>7980509</t>
  </si>
  <si>
    <t>4.2</t>
  </si>
  <si>
    <t>Đường bê tông xóm Lũng Cà, xã Thượng Nung</t>
  </si>
  <si>
    <t>7980512</t>
  </si>
  <si>
    <t>4.3</t>
  </si>
  <si>
    <t>Đường giao thông xóm Khe cái xã Vũ Chấn đi xóm Na Hấu xã Nghinh Tường, nối trung tâm xã Nghinh Tường</t>
  </si>
  <si>
    <t>7980530</t>
  </si>
  <si>
    <t>4.4</t>
  </si>
  <si>
    <t>Đường bê tông xóm Thượng Lương đi xã Tân Hoà, huyện Bình Gia</t>
  </si>
  <si>
    <t>7982244</t>
  </si>
  <si>
    <t>4.5</t>
  </si>
  <si>
    <t>Kênh mương nội đồng xóm Long Thành xã Bình Long</t>
  </si>
  <si>
    <t>7982368</t>
  </si>
  <si>
    <t>4.6</t>
  </si>
  <si>
    <t>Đường bê tông xóm Khuổi Uốn, xã Sảng Mộc</t>
  </si>
  <si>
    <t>7983252</t>
  </si>
  <si>
    <t>4.7</t>
  </si>
  <si>
    <t>Đường bê tông xóm Lũng Luông, xã Thượng Nung</t>
  </si>
  <si>
    <t>7983253</t>
  </si>
  <si>
    <t>4.8</t>
  </si>
  <si>
    <t>4.9</t>
  </si>
  <si>
    <t>Cầu tràn Pác Tinh xóm Bản Chấu xã Sảng Mộc</t>
  </si>
  <si>
    <t>7983719</t>
  </si>
  <si>
    <t>4.10</t>
  </si>
  <si>
    <t>7983840</t>
  </si>
  <si>
    <t>4.11</t>
  </si>
  <si>
    <t>Đường bê tông trục xóm Là Bo từ đường Đông Bo đi gốc Hồng xã Tràng Xá</t>
  </si>
  <si>
    <t>7985672</t>
  </si>
  <si>
    <t>4.12</t>
  </si>
  <si>
    <t>Mở mới tuyến đường từ Khuôn Chấu xóm Đồng Dong đi Nhất Tiến, tỉnh Lạng Sơn</t>
  </si>
  <si>
    <t>7986648</t>
  </si>
  <si>
    <t>4.13</t>
  </si>
  <si>
    <t>Tuyến đường giao thông liên xóm Ngọc Mỹ đi khuân nang xã Liên Minh</t>
  </si>
  <si>
    <t>7987144</t>
  </si>
  <si>
    <t>4.14</t>
  </si>
  <si>
    <t>7987543</t>
  </si>
  <si>
    <t>4.15</t>
  </si>
  <si>
    <t>Đường giao thông trung tâm xóm Bản Nhàu đii Suối Khuông xã Nghinh Tường</t>
  </si>
  <si>
    <t>7987548</t>
  </si>
  <si>
    <t>4.16</t>
  </si>
  <si>
    <t>Nâng cấp trạm y tế xã Nghinh Tường</t>
  </si>
  <si>
    <t>7987549</t>
  </si>
  <si>
    <t>4.17</t>
  </si>
  <si>
    <t>Cầu tràn xóm Na Đồng xã Vũ Chấn</t>
  </si>
  <si>
    <t>7993445</t>
  </si>
  <si>
    <t>4.18</t>
  </si>
  <si>
    <t>Nâng cấp cầu treo Trung Sơn xã Thần Sa</t>
  </si>
  <si>
    <t>7993722</t>
  </si>
  <si>
    <t>4.19</t>
  </si>
  <si>
    <t>Nhà văn hoá Trung Sơn xã Thần Xa</t>
  </si>
  <si>
    <t>7993723</t>
  </si>
  <si>
    <t>4.20</t>
  </si>
  <si>
    <t>7994419</t>
  </si>
  <si>
    <t>4.21</t>
  </si>
  <si>
    <t>7994420</t>
  </si>
  <si>
    <t>4.22</t>
  </si>
  <si>
    <t>Truyến đường Rọ Khom-Nà Phòn xóm Bình Sơn xã Cúc Đường</t>
  </si>
  <si>
    <t>7997511</t>
  </si>
  <si>
    <t>4.23</t>
  </si>
  <si>
    <t>Nâng cấp trạm y tế xã Vũ Chấn</t>
  </si>
  <si>
    <t>8024836</t>
  </si>
  <si>
    <t>4.24</t>
  </si>
  <si>
    <t>Cầu tràn xóm Chùa Bứa xã Bình Long</t>
  </si>
  <si>
    <t>8025273</t>
  </si>
  <si>
    <t>4.25</t>
  </si>
  <si>
    <t>Đường giao thông xóm Lân Vai xã Dân Tiến</t>
  </si>
  <si>
    <t>8026669</t>
  </si>
  <si>
    <t>4.26</t>
  </si>
  <si>
    <t>Trường Tiểu Học và THCS Xuất Tác; Hạng mục: Xây dựng bờ kè chắn lũ</t>
  </si>
  <si>
    <t>8026846</t>
  </si>
  <si>
    <t>4.27</t>
  </si>
  <si>
    <t>Cầu tràn Hoằng tuốc xóm Nghinh Tác, xã Sảng Mộc</t>
  </si>
  <si>
    <t>8026848</t>
  </si>
  <si>
    <t>4.28</t>
  </si>
  <si>
    <t>Đường bê tông xóm Chòi Hồng xã Tràng Xá</t>
  </si>
  <si>
    <t>8027133</t>
  </si>
  <si>
    <t>4.29</t>
  </si>
  <si>
    <t>Cầu tràn xóm Na Rang xã Vũ Chấn</t>
  </si>
  <si>
    <t>8027998</t>
  </si>
  <si>
    <t>4.30</t>
  </si>
  <si>
    <t>8029285</t>
  </si>
  <si>
    <t>4.31</t>
  </si>
  <si>
    <t>Đường giao thông từ xóm Xuyên Sơn đi Thượng Kim xã Thần Sa</t>
  </si>
  <si>
    <t>8030260</t>
  </si>
  <si>
    <t>4.32</t>
  </si>
  <si>
    <t>Đường bê tông khu Đình Làng xóm Khuôn Ngục, xã La Hiên</t>
  </si>
  <si>
    <t>8032329</t>
  </si>
  <si>
    <t>4.33</t>
  </si>
  <si>
    <t>8033238</t>
  </si>
  <si>
    <t>4.34</t>
  </si>
  <si>
    <t>Trường THCS Thống Nhất. Hạng mục Sân bê tông, sửa chữa nhà công vụ, nhà lớp học</t>
  </si>
  <si>
    <t>8033777</t>
  </si>
  <si>
    <t>4.35</t>
  </si>
  <si>
    <t>Đường giao thông khuổi chạo đi khau vàng xã Sảng Mộc (đoạn 2)</t>
  </si>
  <si>
    <t>8034339</t>
  </si>
  <si>
    <t>4.36</t>
  </si>
  <si>
    <t>Xây dựng mương cánh đồng Đội II xóm Chòi Hồng</t>
  </si>
  <si>
    <t>8039238</t>
  </si>
  <si>
    <t>4.37</t>
  </si>
  <si>
    <t>Đường giao thông xóm Cao Biền, xã Phú Thượng</t>
  </si>
  <si>
    <t>8041110</t>
  </si>
  <si>
    <t>4.38</t>
  </si>
  <si>
    <t>Tuyến đường giao thông liên xóm Ngọc Mỹ đi Khuân Nang, xã Liên Minh ( giai đoạn 2)</t>
  </si>
  <si>
    <t>8054047</t>
  </si>
  <si>
    <t>4.39</t>
  </si>
  <si>
    <t>Đường bản chấu xã Sảng mộc đi xã Yên Hân, huyện Chợ Mới bắc Kạn ( Giai đoạn 2)</t>
  </si>
  <si>
    <t>8063173</t>
  </si>
  <si>
    <t>Phát triển giáo dục đào tạo nâng cao chất lượng nguồn nhân lực</t>
  </si>
  <si>
    <t>5.1</t>
  </si>
  <si>
    <t>7989086</t>
  </si>
  <si>
    <t>5.2</t>
  </si>
  <si>
    <t>Trường PTDTBT THCS Liên Minh. HM: Sân tập, nhà quản lý lớp học sinh, nhà để xe</t>
  </si>
  <si>
    <t>7989087</t>
  </si>
  <si>
    <t>5.3</t>
  </si>
  <si>
    <t>7989088</t>
  </si>
  <si>
    <t>5.4</t>
  </si>
  <si>
    <t>7991168</t>
  </si>
  <si>
    <t>5.5</t>
  </si>
  <si>
    <t>8026692</t>
  </si>
  <si>
    <t>Bảo tồn, phát huy giá trị văn hóa truyền thống tốt đẹp của các dân tộc thiểu số gắn với phát triển du lịch</t>
  </si>
  <si>
    <t>Nguồn vốn chưa phân khai chi tiết đến dự án</t>
  </si>
  <si>
    <t>8041108</t>
  </si>
  <si>
    <t>8052310</t>
  </si>
  <si>
    <t>b.3</t>
  </si>
  <si>
    <t>Vốn NSTW ngoài kế hoạch được giao (nếu có)</t>
  </si>
  <si>
    <t>THỦ TRƯỞNG CƠ QUAN TÀI CHÍNH</t>
  </si>
  <si>
    <t>(ký tên và đóng dấu)</t>
  </si>
  <si>
    <t>TỔNG HỢP QUYẾT TOÁN CHI THƯỜNG XUYÊN NGÂN SÁCH CẤP HUYỆN CỦA TỪNG CƠ QUAN, TỔ CHỨC THEO NGUỒN VỐN NĂM 2023</t>
  </si>
  <si>
    <t xml:space="preserve"> - Hỗ trợ theo kết luận của tỉnh (huyện Võ Nhai)</t>
  </si>
  <si>
    <r>
      <t xml:space="preserve">Ghi chú: </t>
    </r>
    <r>
      <rPr>
        <i/>
        <sz val="12"/>
        <color rgb="FF000000"/>
        <rFont val="Times New Roman"/>
        <family val="1"/>
      </rPr>
      <t>(1) Bổ sung từ ngân sách tỉnh chi tiết đến từng huyện; bổ sung từ ngân sách huyện chi tiết đến từng xã.</t>
    </r>
  </si>
  <si>
    <t>Quỹ đền ơn đáp nghĩa</t>
  </si>
  <si>
    <t>Quỹ bảo trợ trẻ em</t>
  </si>
  <si>
    <t>Quỹ vì người nghèo</t>
  </si>
  <si>
    <t>Quỹ da cam</t>
  </si>
  <si>
    <t>Khối huyện</t>
  </si>
  <si>
    <t>Khối xã</t>
  </si>
  <si>
    <t>Tổng cộng</t>
  </si>
  <si>
    <t>Võ Nhai, ngày 26 tháng  6 năm 2024</t>
  </si>
  <si>
    <t>Võ Nhai, ngày 26 tháng 6 năm 2024</t>
  </si>
  <si>
    <t>QUYẾT TOÁN CÂN ĐỐI NGUỒN THU, CHI NGÂN SÁCH CẤP HUYỆN NĂM 2023</t>
  </si>
  <si>
    <t>QUYẾT TOÁN CHI NGÂN SÁCH ĐỊA PHƯƠNG NĂM 2023</t>
  </si>
  <si>
    <t>HĐND quyết định</t>
  </si>
  <si>
    <t>Tổng số Chi NSĐP</t>
  </si>
  <si>
    <t>Chi NS cấp huyện</t>
  </si>
  <si>
    <t>Chi NS xã</t>
  </si>
  <si>
    <t>Tổng</t>
  </si>
  <si>
    <t>Kinh phí chuyển nguồn từ năm trước sang</t>
  </si>
  <si>
    <t>Dự toán được giao năm 2023</t>
  </si>
  <si>
    <t>Ngân sách tỉnh hỗ trợ đối ứng thực hiện CTMQG PTKT vùng ĐBDTTS và miền núi</t>
  </si>
  <si>
    <t>Chi tiết các chương trình MTQG</t>
  </si>
  <si>
    <t>cụ thể Tiền đất đối ứng chương trình nông thôn mới, khoản ns tỉnh cấp 8.496 triệu</t>
  </si>
  <si>
    <t>Ngân sách tỉnh (đối ứng nông thôn mới)</t>
  </si>
  <si>
    <t>8496 trđ</t>
  </si>
  <si>
    <t>Nguồn huy động, đóng góp (ghi thu ghi chi)</t>
  </si>
  <si>
    <t>Các nhiệm vụ chi khác</t>
  </si>
  <si>
    <t>Ngày        tháng      năm 2024</t>
  </si>
  <si>
    <t>Ngày 26 tháng 6 năm 2024</t>
  </si>
  <si>
    <t>GIÁM ĐỐC KBNN VÕ NHAI</t>
  </si>
  <si>
    <t>CƠ QUAN TÀI CHÍNH/KẾ TOÁN</t>
  </si>
  <si>
    <t>CHỦ TỊCH UBND HUYỆN</t>
  </si>
  <si>
    <t>Mẫu biểu số 53</t>
  </si>
  <si>
    <t>Mẫu biểu số 52</t>
  </si>
  <si>
    <t>Mẫu biểu số 51</t>
  </si>
  <si>
    <t>(Kèm theo Nghị quyết số: 31/NQ-HĐND ngày 16/7/2024 của HĐND huyện Võ Nhai)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</si>
</sst>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#,##0;\-#,##0"/>
    <numFmt numFmtId="165" formatCode="_(* #,##0_);_(* \(#,##0\);_(* &quot;-&quot;??_);_(@_)"/>
    <numFmt numFmtId="166" formatCode="#,##0.000"/>
    <numFmt numFmtId="167" formatCode="0.0"/>
    <numFmt numFmtId="168" formatCode="#,###"/>
    <numFmt numFmtId="169" formatCode="#,##0.00%;\-#,##0.00%"/>
  </numFmts>
  <fonts count="69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.VnTime"/>
      <family val="2"/>
    </font>
    <font>
      <sz val="12"/>
      <name val="Times New Roman"/>
      <family val="1"/>
    </font>
    <font>
      <i/>
      <sz val="13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i/>
      <sz val="12"/>
      <name val="Times New Roman"/>
      <family val="1"/>
    </font>
    <font>
      <sz val="12"/>
      <name val=".VnArial Narrow"/>
      <family val="2"/>
    </font>
    <font>
      <sz val="12"/>
      <color theme="1"/>
      <name val="Times New Roman"/>
      <family val="1"/>
    </font>
    <font>
      <sz val="9"/>
      <name val="Times New Roman"/>
      <family val="1"/>
    </font>
    <font>
      <sz val="14"/>
      <name val=".VnTime"/>
      <family val="2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i/>
      <sz val="12"/>
      <color indexed="8"/>
      <name val="Times New Roman"/>
      <family val="1"/>
    </font>
    <font>
      <sz val="11"/>
      <name val="Times New Roman"/>
      <family val="1"/>
    </font>
    <font>
      <b/>
      <i/>
      <sz val="12"/>
      <name val="Times New Roman"/>
      <family val="1"/>
    </font>
    <font>
      <sz val="8"/>
      <name val="Times New Roman"/>
      <family val="2"/>
    </font>
    <font>
      <sz val="8"/>
      <color rgb="FF000000"/>
      <name val="Helvetica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333399"/>
      <name val="Times New Roman"/>
      <family val="1"/>
    </font>
    <font>
      <b/>
      <sz val="12"/>
      <color theme="1"/>
      <name val="Times New Roman"/>
      <family val="2"/>
    </font>
    <font>
      <sz val="8"/>
      <color theme="1"/>
      <name val="Arial"/>
      <family val="2"/>
    </font>
    <font>
      <sz val="12"/>
      <name val="Times New Roman"/>
      <family val="2"/>
    </font>
    <font>
      <b/>
      <sz val="10"/>
      <color rgb="FF000000"/>
      <name val="Times New Roman"/>
      <family val="1"/>
    </font>
    <font>
      <b/>
      <sz val="8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i/>
      <sz val="10"/>
      <name val="Times New Roman"/>
      <family val="1"/>
    </font>
    <font>
      <b/>
      <sz val="11"/>
      <name val="Calibri"/>
      <family val="2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.Vn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5"/>
      <name val="Times New Roman"/>
      <family val="1"/>
    </font>
    <font>
      <b/>
      <sz val="15"/>
      <name val="Times New Roman"/>
      <family val="1"/>
    </font>
    <font>
      <b/>
      <i/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9"/>
      <color indexed="81"/>
      <name val="Tahoma"/>
      <family val="2"/>
    </font>
    <font>
      <i/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6" fillId="0" borderId="0"/>
    <xf numFmtId="0" fontId="1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6" fillId="0" borderId="0"/>
    <xf numFmtId="43" fontId="1" fillId="0" borderId="0" applyFont="0" applyFill="0" applyBorder="0" applyAlignment="0" applyProtection="0"/>
    <xf numFmtId="0" fontId="19" fillId="0" borderId="0"/>
    <xf numFmtId="0" fontId="22" fillId="0" borderId="0"/>
    <xf numFmtId="166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0" fontId="2" fillId="0" borderId="0"/>
    <xf numFmtId="0" fontId="58" fillId="0" borderId="0"/>
  </cellStyleXfs>
  <cellXfs count="451">
    <xf numFmtId="0" fontId="0" fillId="0" borderId="0" xfId="0"/>
    <xf numFmtId="0" fontId="7" fillId="0" borderId="0" xfId="1" applyFont="1" applyAlignment="1">
      <alignment horizontal="centerContinuous"/>
    </xf>
    <xf numFmtId="0" fontId="7" fillId="0" borderId="0" xfId="1" applyFont="1"/>
    <xf numFmtId="0" fontId="9" fillId="0" borderId="0" xfId="1" applyFont="1" applyAlignment="1">
      <alignment horizontal="left"/>
    </xf>
    <xf numFmtId="0" fontId="10" fillId="0" borderId="0" xfId="1" applyFont="1"/>
    <xf numFmtId="0" fontId="11" fillId="0" borderId="0" xfId="1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13" fillId="0" borderId="0" xfId="0" applyFont="1"/>
    <xf numFmtId="0" fontId="4" fillId="0" borderId="0" xfId="0" applyFont="1"/>
    <xf numFmtId="0" fontId="5" fillId="0" borderId="0" xfId="2" applyFont="1"/>
    <xf numFmtId="0" fontId="14" fillId="0" borderId="1" xfId="1" applyFont="1" applyBorder="1" applyAlignment="1">
      <alignment horizontal="center" vertical="center"/>
    </xf>
    <xf numFmtId="0" fontId="14" fillId="0" borderId="1" xfId="1" quotePrefix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3" fontId="10" fillId="0" borderId="0" xfId="1" applyNumberFormat="1" applyFont="1"/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7" fillId="0" borderId="1" xfId="0" applyFont="1" applyBorder="1" applyAlignment="1">
      <alignment horizontal="center" vertical="center" wrapText="1"/>
    </xf>
    <xf numFmtId="164" fontId="13" fillId="0" borderId="0" xfId="0" applyNumberFormat="1" applyFont="1"/>
    <xf numFmtId="0" fontId="20" fillId="0" borderId="0" xfId="0" applyFont="1"/>
    <xf numFmtId="0" fontId="17" fillId="0" borderId="5" xfId="0" applyFont="1" applyBorder="1" applyAlignment="1">
      <alignment horizontal="center" wrapText="1"/>
    </xf>
    <xf numFmtId="0" fontId="17" fillId="0" borderId="5" xfId="0" applyFont="1" applyBorder="1" applyAlignment="1">
      <alignment wrapText="1"/>
    </xf>
    <xf numFmtId="0" fontId="21" fillId="0" borderId="5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wrapText="1"/>
    </xf>
    <xf numFmtId="0" fontId="21" fillId="0" borderId="3" xfId="0" applyFont="1" applyBorder="1" applyAlignment="1">
      <alignment horizontal="center" wrapText="1"/>
    </xf>
    <xf numFmtId="0" fontId="21" fillId="0" borderId="3" xfId="0" applyFont="1" applyBorder="1" applyAlignment="1">
      <alignment wrapText="1"/>
    </xf>
    <xf numFmtId="0" fontId="17" fillId="0" borderId="4" xfId="0" applyFont="1" applyBorder="1" applyAlignment="1">
      <alignment horizontal="center" wrapText="1"/>
    </xf>
    <xf numFmtId="0" fontId="17" fillId="0" borderId="4" xfId="0" applyFont="1" applyBorder="1" applyAlignment="1">
      <alignment wrapText="1"/>
    </xf>
    <xf numFmtId="43" fontId="17" fillId="0" borderId="3" xfId="14" applyFont="1" applyBorder="1" applyAlignment="1">
      <alignment horizontal="center" wrapText="1"/>
    </xf>
    <xf numFmtId="43" fontId="21" fillId="0" borderId="3" xfId="14" applyFont="1" applyBorder="1" applyAlignment="1">
      <alignment horizontal="center" wrapText="1"/>
    </xf>
    <xf numFmtId="43" fontId="21" fillId="0" borderId="4" xfId="14" applyFont="1" applyBorder="1" applyAlignment="1">
      <alignment horizontal="center" wrapText="1"/>
    </xf>
    <xf numFmtId="165" fontId="21" fillId="0" borderId="5" xfId="14" applyNumberFormat="1" applyFont="1" applyBorder="1" applyAlignment="1">
      <alignment horizontal="center" wrapText="1"/>
    </xf>
    <xf numFmtId="165" fontId="17" fillId="0" borderId="3" xfId="14" applyNumberFormat="1" applyFont="1" applyBorder="1" applyAlignment="1">
      <alignment horizontal="center" wrapText="1"/>
    </xf>
    <xf numFmtId="165" fontId="21" fillId="0" borderId="3" xfId="14" applyNumberFormat="1" applyFont="1" applyBorder="1" applyAlignment="1">
      <alignment horizontal="center" wrapText="1"/>
    </xf>
    <xf numFmtId="165" fontId="21" fillId="0" borderId="4" xfId="14" applyNumberFormat="1" applyFont="1" applyBorder="1" applyAlignment="1">
      <alignment horizontal="center" wrapText="1"/>
    </xf>
    <xf numFmtId="165" fontId="13" fillId="0" borderId="0" xfId="0" applyNumberFormat="1" applyFont="1"/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 wrapText="1"/>
    </xf>
    <xf numFmtId="0" fontId="10" fillId="0" borderId="0" xfId="0" applyFont="1"/>
    <xf numFmtId="0" fontId="25" fillId="3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65" fontId="31" fillId="0" borderId="1" xfId="17" applyNumberFormat="1" applyFont="1" applyFill="1" applyBorder="1" applyAlignment="1">
      <alignment vertical="center" wrapText="1"/>
    </xf>
    <xf numFmtId="165" fontId="5" fillId="0" borderId="1" xfId="17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5" fontId="7" fillId="0" borderId="1" xfId="17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165" fontId="21" fillId="0" borderId="1" xfId="14" applyNumberFormat="1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0" fontId="0" fillId="2" borderId="0" xfId="0" applyFill="1"/>
    <xf numFmtId="165" fontId="0" fillId="0" borderId="0" xfId="14" applyNumberFormat="1" applyFont="1"/>
    <xf numFmtId="3" fontId="0" fillId="0" borderId="0" xfId="0" applyNumberFormat="1"/>
    <xf numFmtId="3" fontId="20" fillId="0" borderId="0" xfId="0" applyNumberFormat="1" applyFont="1"/>
    <xf numFmtId="37" fontId="0" fillId="0" borderId="0" xfId="0" applyNumberFormat="1"/>
    <xf numFmtId="165" fontId="35" fillId="0" borderId="3" xfId="18" applyNumberFormat="1" applyFont="1" applyFill="1" applyBorder="1" applyAlignment="1">
      <alignment horizontal="right" vertical="center" wrapText="1"/>
    </xf>
    <xf numFmtId="3" fontId="33" fillId="2" borderId="1" xfId="0" applyNumberFormat="1" applyFont="1" applyFill="1" applyBorder="1" applyAlignment="1">
      <alignment vertical="center" wrapText="1"/>
    </xf>
    <xf numFmtId="165" fontId="35" fillId="2" borderId="3" xfId="18" applyNumberFormat="1" applyFont="1" applyFill="1" applyBorder="1" applyAlignment="1">
      <alignment horizontal="right" vertical="center" wrapText="1"/>
    </xf>
    <xf numFmtId="0" fontId="23" fillId="0" borderId="0" xfId="0" applyFont="1"/>
    <xf numFmtId="0" fontId="36" fillId="0" borderId="0" xfId="0" applyFont="1" applyAlignment="1">
      <alignment horizontal="right" vertical="center"/>
    </xf>
    <xf numFmtId="0" fontId="38" fillId="0" borderId="0" xfId="0" applyFont="1" applyAlignment="1">
      <alignment horizontal="right" vertical="center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vertical="center" wrapText="1"/>
    </xf>
    <xf numFmtId="165" fontId="37" fillId="0" borderId="1" xfId="14" applyNumberFormat="1" applyFont="1" applyBorder="1" applyAlignment="1">
      <alignment horizontal="center" vertical="center" wrapText="1"/>
    </xf>
    <xf numFmtId="43" fontId="37" fillId="0" borderId="1" xfId="14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vertical="center" wrapText="1"/>
    </xf>
    <xf numFmtId="165" fontId="39" fillId="0" borderId="1" xfId="14" applyNumberFormat="1" applyFont="1" applyBorder="1" applyAlignment="1">
      <alignment horizontal="center" vertical="center" wrapText="1"/>
    </xf>
    <xf numFmtId="43" fontId="39" fillId="0" borderId="1" xfId="14" applyFont="1" applyBorder="1" applyAlignment="1">
      <alignment horizontal="center" vertical="center" wrapText="1"/>
    </xf>
    <xf numFmtId="164" fontId="0" fillId="0" borderId="0" xfId="0" applyNumberFormat="1"/>
    <xf numFmtId="0" fontId="40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5" fillId="3" borderId="0" xfId="0" applyFont="1" applyFill="1" applyAlignment="1">
      <alignment vertical="center" wrapText="1"/>
    </xf>
    <xf numFmtId="164" fontId="23" fillId="2" borderId="1" xfId="0" applyNumberFormat="1" applyFont="1" applyFill="1" applyBorder="1" applyAlignment="1">
      <alignment horizontal="right" vertical="center" wrapText="1"/>
    </xf>
    <xf numFmtId="0" fontId="23" fillId="3" borderId="0" xfId="0" applyFont="1" applyFill="1" applyAlignment="1">
      <alignment horizontal="left" vertical="top" wrapText="1"/>
    </xf>
    <xf numFmtId="0" fontId="0" fillId="0" borderId="1" xfId="0" applyBorder="1"/>
    <xf numFmtId="0" fontId="23" fillId="3" borderId="1" xfId="0" applyFont="1" applyFill="1" applyBorder="1" applyAlignment="1">
      <alignment horizontal="left" vertical="top" wrapText="1"/>
    </xf>
    <xf numFmtId="164" fontId="23" fillId="3" borderId="1" xfId="0" applyNumberFormat="1" applyFont="1" applyFill="1" applyBorder="1" applyAlignment="1">
      <alignment horizontal="right" vertical="top" wrapText="1"/>
    </xf>
    <xf numFmtId="1" fontId="23" fillId="3" borderId="1" xfId="0" applyNumberFormat="1" applyFont="1" applyFill="1" applyBorder="1" applyAlignment="1">
      <alignment horizontal="center" vertical="top" wrapText="1"/>
    </xf>
    <xf numFmtId="0" fontId="25" fillId="3" borderId="1" xfId="0" applyFont="1" applyFill="1" applyBorder="1" applyAlignment="1">
      <alignment horizontal="center" vertical="top" wrapText="1"/>
    </xf>
    <xf numFmtId="0" fontId="25" fillId="3" borderId="1" xfId="0" applyFont="1" applyFill="1" applyBorder="1" applyAlignment="1">
      <alignment horizontal="left" vertical="top" wrapText="1"/>
    </xf>
    <xf numFmtId="164" fontId="25" fillId="3" borderId="1" xfId="0" applyNumberFormat="1" applyFont="1" applyFill="1" applyBorder="1" applyAlignment="1">
      <alignment horizontal="right" vertical="top" wrapText="1"/>
    </xf>
    <xf numFmtId="43" fontId="25" fillId="3" borderId="1" xfId="14" applyFont="1" applyFill="1" applyBorder="1" applyAlignment="1">
      <alignment horizontal="right" vertical="top" wrapText="1"/>
    </xf>
    <xf numFmtId="43" fontId="23" fillId="3" borderId="1" xfId="14" applyFont="1" applyFill="1" applyBorder="1" applyAlignment="1">
      <alignment horizontal="right" vertical="top" wrapText="1"/>
    </xf>
    <xf numFmtId="0" fontId="17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41" fillId="0" borderId="0" xfId="0" applyFont="1"/>
    <xf numFmtId="0" fontId="42" fillId="0" borderId="0" xfId="0" applyFont="1" applyAlignment="1">
      <alignment horizontal="left" vertical="center" wrapText="1"/>
    </xf>
    <xf numFmtId="3" fontId="42" fillId="0" borderId="0" xfId="0" applyNumberFormat="1" applyFont="1" applyAlignment="1">
      <alignment horizontal="right" vertical="center" wrapText="1"/>
    </xf>
    <xf numFmtId="10" fontId="42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/>
    </xf>
    <xf numFmtId="0" fontId="43" fillId="0" borderId="0" xfId="0" applyFont="1"/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/>
    </xf>
    <xf numFmtId="3" fontId="17" fillId="0" borderId="1" xfId="0" applyNumberFormat="1" applyFont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right" vertical="center" wrapText="1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/>
    </xf>
    <xf numFmtId="3" fontId="5" fillId="0" borderId="1" xfId="1" applyNumberFormat="1" applyFont="1" applyBorder="1" applyAlignment="1">
      <alignment vertical="center"/>
    </xf>
    <xf numFmtId="3" fontId="7" fillId="0" borderId="1" xfId="1" applyNumberFormat="1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3" fontId="2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4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3" fontId="21" fillId="0" borderId="1" xfId="0" applyNumberFormat="1" applyFont="1" applyBorder="1" applyAlignment="1">
      <alignment vertical="center" wrapText="1"/>
    </xf>
    <xf numFmtId="1" fontId="21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167" fontId="21" fillId="0" borderId="1" xfId="0" applyNumberFormat="1" applyFont="1" applyBorder="1" applyAlignment="1">
      <alignment vertical="center" wrapText="1"/>
    </xf>
    <xf numFmtId="2" fontId="21" fillId="0" borderId="1" xfId="0" applyNumberFormat="1" applyFont="1" applyBorder="1" applyAlignment="1">
      <alignment vertical="center" wrapText="1"/>
    </xf>
    <xf numFmtId="0" fontId="17" fillId="0" borderId="0" xfId="0" applyFont="1" applyAlignment="1">
      <alignment vertical="center"/>
    </xf>
    <xf numFmtId="165" fontId="7" fillId="0" borderId="1" xfId="14" applyNumberFormat="1" applyFont="1" applyFill="1" applyBorder="1" applyAlignment="1">
      <alignment vertical="center" wrapText="1"/>
    </xf>
    <xf numFmtId="165" fontId="13" fillId="3" borderId="1" xfId="14" applyNumberFormat="1" applyFont="1" applyFill="1" applyBorder="1" applyAlignment="1">
      <alignment horizontal="right" vertical="center" wrapText="1"/>
    </xf>
    <xf numFmtId="0" fontId="47" fillId="0" borderId="0" xfId="0" applyFont="1" applyAlignment="1">
      <alignment horizontal="left" vertical="center"/>
    </xf>
    <xf numFmtId="0" fontId="47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165" fontId="35" fillId="0" borderId="0" xfId="0" applyNumberFormat="1" applyFont="1" applyAlignment="1">
      <alignment horizontal="left" vertical="center"/>
    </xf>
    <xf numFmtId="165" fontId="48" fillId="0" borderId="0" xfId="0" applyNumberFormat="1" applyFont="1" applyAlignment="1">
      <alignment horizontal="right" vertical="center"/>
    </xf>
    <xf numFmtId="0" fontId="49" fillId="0" borderId="0" xfId="0" applyFont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left" vertical="center" wrapText="1"/>
    </xf>
    <xf numFmtId="49" fontId="49" fillId="0" borderId="2" xfId="0" applyNumberFormat="1" applyFont="1" applyBorder="1" applyAlignment="1">
      <alignment horizontal="center" vertical="center" wrapText="1"/>
    </xf>
    <xf numFmtId="165" fontId="49" fillId="0" borderId="2" xfId="18" applyNumberFormat="1" applyFont="1" applyFill="1" applyBorder="1" applyAlignment="1">
      <alignment horizontal="right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left" vertical="center" wrapText="1"/>
    </xf>
    <xf numFmtId="49" fontId="35" fillId="0" borderId="3" xfId="0" applyNumberFormat="1" applyFont="1" applyBorder="1" applyAlignment="1">
      <alignment horizontal="center" vertical="center" wrapText="1"/>
    </xf>
    <xf numFmtId="0" fontId="52" fillId="0" borderId="0" xfId="0" applyFont="1" applyAlignment="1">
      <alignment vertical="center"/>
    </xf>
    <xf numFmtId="0" fontId="49" fillId="0" borderId="3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left" vertical="center" wrapText="1"/>
    </xf>
    <xf numFmtId="49" fontId="49" fillId="0" borderId="3" xfId="0" applyNumberFormat="1" applyFont="1" applyBorder="1" applyAlignment="1">
      <alignment horizontal="center" vertical="center" wrapText="1"/>
    </xf>
    <xf numFmtId="165" fontId="49" fillId="0" borderId="3" xfId="18" applyNumberFormat="1" applyFont="1" applyFill="1" applyBorder="1" applyAlignment="1">
      <alignment horizontal="right" vertical="center" wrapText="1"/>
    </xf>
    <xf numFmtId="0" fontId="49" fillId="0" borderId="0" xfId="0" applyFont="1" applyAlignment="1">
      <alignment vertical="center"/>
    </xf>
    <xf numFmtId="0" fontId="35" fillId="0" borderId="3" xfId="0" quotePrefix="1" applyFont="1" applyBorder="1" applyAlignment="1">
      <alignment vertical="center" wrapText="1"/>
    </xf>
    <xf numFmtId="0" fontId="52" fillId="0" borderId="3" xfId="0" applyFont="1" applyBorder="1" applyAlignment="1">
      <alignment horizontal="center" vertical="center" wrapText="1"/>
    </xf>
    <xf numFmtId="0" fontId="52" fillId="0" borderId="3" xfId="0" applyFont="1" applyBorder="1" applyAlignment="1">
      <alignment horizontal="left" vertical="center" wrapText="1"/>
    </xf>
    <xf numFmtId="0" fontId="48" fillId="0" borderId="3" xfId="0" quotePrefix="1" applyFont="1" applyBorder="1" applyAlignment="1">
      <alignment vertical="center" wrapText="1"/>
    </xf>
    <xf numFmtId="165" fontId="52" fillId="0" borderId="3" xfId="18" applyNumberFormat="1" applyFont="1" applyFill="1" applyBorder="1" applyAlignment="1">
      <alignment horizontal="right" vertical="center" wrapText="1"/>
    </xf>
    <xf numFmtId="0" fontId="30" fillId="0" borderId="0" xfId="0" applyFont="1"/>
    <xf numFmtId="0" fontId="35" fillId="0" borderId="3" xfId="0" quotePrefix="1" applyFont="1" applyBorder="1" applyAlignment="1">
      <alignment horizontal="left" vertical="center" wrapText="1"/>
    </xf>
    <xf numFmtId="1" fontId="35" fillId="0" borderId="3" xfId="0" quotePrefix="1" applyNumberFormat="1" applyFont="1" applyBorder="1" applyAlignment="1">
      <alignment horizontal="center" vertical="center" wrapText="1"/>
    </xf>
    <xf numFmtId="1" fontId="49" fillId="0" borderId="3" xfId="0" quotePrefix="1" applyNumberFormat="1" applyFont="1" applyBorder="1" applyAlignment="1">
      <alignment vertical="center" wrapText="1"/>
    </xf>
    <xf numFmtId="0" fontId="35" fillId="0" borderId="3" xfId="0" quotePrefix="1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165" fontId="48" fillId="0" borderId="3" xfId="18" applyNumberFormat="1" applyFont="1" applyFill="1" applyBorder="1" applyAlignment="1">
      <alignment horizontal="right" vertical="center" wrapText="1"/>
    </xf>
    <xf numFmtId="0" fontId="49" fillId="0" borderId="3" xfId="0" quotePrefix="1" applyFont="1" applyBorder="1" applyAlignment="1">
      <alignment vertical="center" wrapText="1"/>
    </xf>
    <xf numFmtId="0" fontId="52" fillId="0" borderId="3" xfId="0" quotePrefix="1" applyFont="1" applyBorder="1" applyAlignment="1">
      <alignment vertical="center" wrapText="1"/>
    </xf>
    <xf numFmtId="0" fontId="53" fillId="0" borderId="0" xfId="0" applyFont="1"/>
    <xf numFmtId="49" fontId="48" fillId="0" borderId="3" xfId="0" applyNumberFormat="1" applyFont="1" applyBorder="1" applyAlignment="1">
      <alignment horizontal="center" vertical="center" wrapText="1"/>
    </xf>
    <xf numFmtId="0" fontId="52" fillId="0" borderId="3" xfId="0" quotePrefix="1" applyFont="1" applyBorder="1" applyAlignment="1">
      <alignment horizontal="left" vertical="center" wrapText="1"/>
    </xf>
    <xf numFmtId="1" fontId="52" fillId="0" borderId="3" xfId="0" quotePrefix="1" applyNumberFormat="1" applyFont="1" applyBorder="1" applyAlignment="1">
      <alignment vertical="center" wrapText="1"/>
    </xf>
    <xf numFmtId="0" fontId="49" fillId="0" borderId="3" xfId="20" applyFont="1" applyBorder="1" applyAlignment="1">
      <alignment horizontal="left" vertical="center" wrapText="1"/>
    </xf>
    <xf numFmtId="1" fontId="35" fillId="0" borderId="3" xfId="0" quotePrefix="1" applyNumberFormat="1" applyFont="1" applyBorder="1" applyAlignment="1">
      <alignment vertical="center" wrapText="1"/>
    </xf>
    <xf numFmtId="1" fontId="48" fillId="0" borderId="3" xfId="0" quotePrefix="1" applyNumberFormat="1" applyFont="1" applyBorder="1" applyAlignment="1">
      <alignment vertical="center" wrapText="1"/>
    </xf>
    <xf numFmtId="0" fontId="48" fillId="0" borderId="3" xfId="0" quotePrefix="1" applyFont="1" applyBorder="1" applyAlignment="1">
      <alignment horizontal="left" vertical="center" wrapText="1"/>
    </xf>
    <xf numFmtId="0" fontId="54" fillId="0" borderId="0" xfId="0" applyFont="1"/>
    <xf numFmtId="0" fontId="55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49" fontId="35" fillId="0" borderId="3" xfId="5" applyNumberFormat="1" applyFont="1" applyBorder="1" applyAlignment="1">
      <alignment horizontal="center" vertical="center" wrapText="1"/>
    </xf>
    <xf numFmtId="0" fontId="49" fillId="0" borderId="3" xfId="0" quotePrefix="1" applyFont="1" applyBorder="1" applyAlignment="1">
      <alignment horizontal="left" vertical="center" wrapText="1"/>
    </xf>
    <xf numFmtId="0" fontId="35" fillId="0" borderId="3" xfId="0" applyFont="1" applyBorder="1" applyAlignment="1">
      <alignment vertical="center" wrapText="1"/>
    </xf>
    <xf numFmtId="0" fontId="49" fillId="0" borderId="3" xfId="5" applyFont="1" applyBorder="1" applyAlignment="1">
      <alignment horizontal="center" vertical="center" wrapText="1"/>
    </xf>
    <xf numFmtId="49" fontId="49" fillId="0" borderId="3" xfId="3" applyNumberFormat="1" applyFont="1" applyBorder="1" applyAlignment="1">
      <alignment horizontal="center" vertical="center" wrapText="1"/>
    </xf>
    <xf numFmtId="49" fontId="35" fillId="0" borderId="3" xfId="3" applyNumberFormat="1" applyFont="1" applyBorder="1" applyAlignment="1">
      <alignment horizontal="center" vertical="center" wrapText="1"/>
    </xf>
    <xf numFmtId="0" fontId="56" fillId="0" borderId="0" xfId="0" applyFont="1"/>
    <xf numFmtId="49" fontId="35" fillId="0" borderId="3" xfId="20" applyNumberFormat="1" applyFont="1" applyBorder="1" applyAlignment="1">
      <alignment horizontal="center" vertical="center" wrapText="1"/>
    </xf>
    <xf numFmtId="0" fontId="49" fillId="0" borderId="3" xfId="5" applyFont="1" applyBorder="1" applyAlignment="1">
      <alignment horizontal="left" vertical="center" wrapText="1"/>
    </xf>
    <xf numFmtId="49" fontId="49" fillId="0" borderId="3" xfId="5" applyNumberFormat="1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49" fontId="49" fillId="0" borderId="3" xfId="20" applyNumberFormat="1" applyFont="1" applyBorder="1" applyAlignment="1">
      <alignment horizontal="center" vertical="center" wrapText="1"/>
    </xf>
    <xf numFmtId="165" fontId="35" fillId="0" borderId="30" xfId="18" applyNumberFormat="1" applyFont="1" applyFill="1" applyBorder="1" applyAlignment="1">
      <alignment horizontal="right" vertical="center" wrapText="1"/>
    </xf>
    <xf numFmtId="0" fontId="36" fillId="0" borderId="0" xfId="0" applyFont="1"/>
    <xf numFmtId="0" fontId="30" fillId="0" borderId="0" xfId="0" applyFont="1" applyAlignment="1">
      <alignment vertical="center"/>
    </xf>
    <xf numFmtId="1" fontId="49" fillId="0" borderId="3" xfId="3" applyNumberFormat="1" applyFont="1" applyBorder="1" applyAlignment="1">
      <alignment horizontal="left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left" vertical="center" wrapText="1"/>
    </xf>
    <xf numFmtId="49" fontId="35" fillId="0" borderId="4" xfId="0" applyNumberFormat="1" applyFont="1" applyBorder="1" applyAlignment="1">
      <alignment horizontal="center" vertical="center" wrapText="1"/>
    </xf>
    <xf numFmtId="165" fontId="35" fillId="0" borderId="4" xfId="18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0" fontId="20" fillId="3" borderId="1" xfId="15" applyFont="1" applyFill="1" applyBorder="1" applyAlignment="1">
      <alignment horizontal="center" vertical="center" wrapText="1"/>
    </xf>
    <xf numFmtId="0" fontId="20" fillId="3" borderId="1" xfId="15" applyFont="1" applyFill="1" applyBorder="1" applyAlignment="1">
      <alignment horizontal="left" vertical="center" wrapText="1"/>
    </xf>
    <xf numFmtId="164" fontId="20" fillId="3" borderId="1" xfId="15" applyNumberFormat="1" applyFont="1" applyFill="1" applyBorder="1" applyAlignment="1">
      <alignment horizontal="right" vertical="center" wrapText="1"/>
    </xf>
    <xf numFmtId="2" fontId="20" fillId="3" borderId="1" xfId="15" applyNumberFormat="1" applyFont="1" applyFill="1" applyBorder="1" applyAlignment="1">
      <alignment horizontal="right" vertical="center" wrapText="1"/>
    </xf>
    <xf numFmtId="164" fontId="20" fillId="0" borderId="1" xfId="15" applyNumberFormat="1" applyFont="1" applyBorder="1" applyAlignment="1">
      <alignment horizontal="right" vertical="center" wrapText="1"/>
    </xf>
    <xf numFmtId="0" fontId="13" fillId="3" borderId="1" xfId="15" applyFont="1" applyFill="1" applyBorder="1" applyAlignment="1">
      <alignment horizontal="center" vertical="center" wrapText="1"/>
    </xf>
    <xf numFmtId="0" fontId="13" fillId="3" borderId="1" xfId="15" applyFont="1" applyFill="1" applyBorder="1" applyAlignment="1">
      <alignment horizontal="left" vertical="center" wrapText="1"/>
    </xf>
    <xf numFmtId="2" fontId="13" fillId="3" borderId="1" xfId="15" applyNumberFormat="1" applyFont="1" applyFill="1" applyBorder="1" applyAlignment="1">
      <alignment horizontal="right" vertical="center" wrapText="1"/>
    </xf>
    <xf numFmtId="164" fontId="13" fillId="3" borderId="1" xfId="15" applyNumberFormat="1" applyFont="1" applyFill="1" applyBorder="1" applyAlignment="1">
      <alignment horizontal="right" vertical="center" wrapText="1"/>
    </xf>
    <xf numFmtId="0" fontId="20" fillId="3" borderId="1" xfId="15" applyFont="1" applyFill="1" applyBorder="1" applyAlignment="1">
      <alignment horizontal="right" vertical="center" wrapText="1"/>
    </xf>
    <xf numFmtId="0" fontId="13" fillId="3" borderId="1" xfId="15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/>
    </xf>
    <xf numFmtId="49" fontId="11" fillId="0" borderId="0" xfId="21" applyNumberFormat="1" applyFont="1" applyAlignment="1">
      <alignment horizontal="center"/>
    </xf>
    <xf numFmtId="49" fontId="5" fillId="0" borderId="0" xfId="21" applyNumberFormat="1" applyFont="1" applyAlignment="1">
      <alignment horizontal="center"/>
    </xf>
    <xf numFmtId="49" fontId="11" fillId="0" borderId="0" xfId="21" applyNumberFormat="1" applyFont="1"/>
    <xf numFmtId="49" fontId="5" fillId="0" borderId="0" xfId="21" applyNumberFormat="1" applyFont="1"/>
    <xf numFmtId="165" fontId="13" fillId="0" borderId="0" xfId="14" applyNumberFormat="1" applyFont="1" applyFill="1"/>
    <xf numFmtId="0" fontId="13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left" vertical="center" wrapText="1"/>
    </xf>
    <xf numFmtId="3" fontId="20" fillId="0" borderId="10" xfId="0" applyNumberFormat="1" applyFont="1" applyBorder="1" applyAlignment="1">
      <alignment horizontal="right" vertical="center" wrapText="1"/>
    </xf>
    <xf numFmtId="2" fontId="20" fillId="0" borderId="10" xfId="0" applyNumberFormat="1" applyFont="1" applyBorder="1" applyAlignment="1">
      <alignment horizontal="right" vertical="center" wrapText="1"/>
    </xf>
    <xf numFmtId="0" fontId="13" fillId="0" borderId="10" xfId="0" applyFont="1" applyBorder="1" applyAlignment="1">
      <alignment horizontal="center" vertical="center" wrapText="1"/>
    </xf>
    <xf numFmtId="3" fontId="13" fillId="0" borderId="10" xfId="0" applyNumberFormat="1" applyFont="1" applyBorder="1" applyAlignment="1">
      <alignment horizontal="right" vertical="center" wrapText="1"/>
    </xf>
    <xf numFmtId="2" fontId="13" fillId="0" borderId="10" xfId="0" applyNumberFormat="1" applyFont="1" applyBorder="1" applyAlignment="1">
      <alignment horizontal="righ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3" fontId="7" fillId="0" borderId="10" xfId="0" applyNumberFormat="1" applyFont="1" applyBorder="1" applyAlignment="1">
      <alignment horizontal="right" vertical="center" wrapText="1"/>
    </xf>
    <xf numFmtId="2" fontId="7" fillId="0" borderId="10" xfId="0" applyNumberFormat="1" applyFont="1" applyBorder="1" applyAlignment="1">
      <alignment horizontal="right" vertical="center" wrapText="1"/>
    </xf>
    <xf numFmtId="165" fontId="7" fillId="0" borderId="3" xfId="18" applyNumberFormat="1" applyFont="1" applyFill="1" applyBorder="1" applyAlignment="1">
      <alignment horizontal="right" vertical="center" wrapText="1"/>
    </xf>
    <xf numFmtId="0" fontId="59" fillId="0" borderId="10" xfId="0" applyFont="1" applyBorder="1" applyAlignment="1">
      <alignment horizontal="center" vertical="center" wrapText="1"/>
    </xf>
    <xf numFmtId="0" fontId="60" fillId="0" borderId="0" xfId="0" applyFont="1"/>
    <xf numFmtId="0" fontId="7" fillId="0" borderId="0" xfId="16" applyFont="1"/>
    <xf numFmtId="0" fontId="5" fillId="0" borderId="0" xfId="16" applyFont="1" applyAlignment="1">
      <alignment horizontal="right" vertical="center" wrapText="1"/>
    </xf>
    <xf numFmtId="0" fontId="5" fillId="3" borderId="1" xfId="16" applyFont="1" applyFill="1" applyBorder="1" applyAlignment="1">
      <alignment horizontal="center" vertical="center" wrapText="1"/>
    </xf>
    <xf numFmtId="0" fontId="7" fillId="3" borderId="1" xfId="16" applyFont="1" applyFill="1" applyBorder="1" applyAlignment="1">
      <alignment horizontal="center" vertical="center" wrapText="1"/>
    </xf>
    <xf numFmtId="0" fontId="7" fillId="3" borderId="1" xfId="16" applyFont="1" applyFill="1" applyBorder="1" applyAlignment="1">
      <alignment horizontal="left" vertical="center" wrapText="1"/>
    </xf>
    <xf numFmtId="165" fontId="5" fillId="3" borderId="1" xfId="14" applyNumberFormat="1" applyFont="1" applyFill="1" applyBorder="1" applyAlignment="1">
      <alignment horizontal="right" vertical="center" wrapText="1"/>
    </xf>
    <xf numFmtId="164" fontId="7" fillId="3" borderId="1" xfId="16" applyNumberFormat="1" applyFont="1" applyFill="1" applyBorder="1" applyAlignment="1">
      <alignment horizontal="right" vertical="center" wrapText="1"/>
    </xf>
    <xf numFmtId="2" fontId="7" fillId="3" borderId="1" xfId="16" applyNumberFormat="1" applyFont="1" applyFill="1" applyBorder="1" applyAlignment="1">
      <alignment horizontal="right" vertical="center" wrapText="1"/>
    </xf>
    <xf numFmtId="0" fontId="5" fillId="3" borderId="1" xfId="16" applyFont="1" applyFill="1" applyBorder="1" applyAlignment="1">
      <alignment horizontal="left" vertical="center" wrapText="1"/>
    </xf>
    <xf numFmtId="164" fontId="5" fillId="3" borderId="1" xfId="16" applyNumberFormat="1" applyFont="1" applyFill="1" applyBorder="1" applyAlignment="1">
      <alignment horizontal="right" vertical="center" wrapText="1"/>
    </xf>
    <xf numFmtId="2" fontId="5" fillId="3" borderId="1" xfId="16" applyNumberFormat="1" applyFont="1" applyFill="1" applyBorder="1" applyAlignment="1">
      <alignment horizontal="right" vertical="center" wrapText="1"/>
    </xf>
    <xf numFmtId="165" fontId="7" fillId="0" borderId="0" xfId="0" applyNumberFormat="1" applyFont="1"/>
    <xf numFmtId="165" fontId="7" fillId="3" borderId="1" xfId="14" applyNumberFormat="1" applyFont="1" applyFill="1" applyBorder="1" applyAlignment="1">
      <alignment horizontal="right" vertical="center" wrapText="1"/>
    </xf>
    <xf numFmtId="0" fontId="7" fillId="3" borderId="1" xfId="16" applyFont="1" applyFill="1" applyBorder="1" applyAlignment="1">
      <alignment horizontal="right" vertical="center" wrapText="1"/>
    </xf>
    <xf numFmtId="0" fontId="5" fillId="3" borderId="1" xfId="16" applyFont="1" applyFill="1" applyBorder="1" applyAlignment="1">
      <alignment horizontal="right" vertical="center" wrapText="1"/>
    </xf>
    <xf numFmtId="0" fontId="45" fillId="0" borderId="10" xfId="0" applyFont="1" applyBorder="1" applyAlignment="1">
      <alignment horizontal="center" vertical="center" wrapText="1"/>
    </xf>
    <xf numFmtId="49" fontId="61" fillId="0" borderId="0" xfId="21" applyNumberFormat="1" applyFont="1" applyAlignment="1">
      <alignment horizontal="center"/>
    </xf>
    <xf numFmtId="49" fontId="62" fillId="0" borderId="0" xfId="21" applyNumberFormat="1" applyFont="1" applyAlignment="1">
      <alignment horizontal="center"/>
    </xf>
    <xf numFmtId="10" fontId="20" fillId="0" borderId="10" xfId="0" applyNumberFormat="1" applyFont="1" applyBorder="1" applyAlignment="1">
      <alignment horizontal="right" vertical="center" wrapText="1"/>
    </xf>
    <xf numFmtId="10" fontId="13" fillId="0" borderId="10" xfId="0" applyNumberFormat="1" applyFont="1" applyBorder="1" applyAlignment="1">
      <alignment horizontal="right" vertical="center" wrapText="1"/>
    </xf>
    <xf numFmtId="3" fontId="7" fillId="0" borderId="22" xfId="0" applyNumberFormat="1" applyFont="1" applyBorder="1" applyAlignment="1">
      <alignment horizontal="right" vertical="center" wrapText="1"/>
    </xf>
    <xf numFmtId="3" fontId="13" fillId="0" borderId="21" xfId="0" applyNumberFormat="1" applyFont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right" vertical="center" wrapText="1"/>
    </xf>
    <xf numFmtId="0" fontId="59" fillId="0" borderId="10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vertical="center" wrapText="1"/>
    </xf>
    <xf numFmtId="0" fontId="63" fillId="0" borderId="0" xfId="0" applyFont="1" applyAlignment="1">
      <alignment horizontal="center" vertical="center"/>
    </xf>
    <xf numFmtId="9" fontId="64" fillId="0" borderId="10" xfId="0" applyNumberFormat="1" applyFont="1" applyBorder="1" applyAlignment="1">
      <alignment horizontal="right" vertical="center" wrapText="1"/>
    </xf>
    <xf numFmtId="9" fontId="7" fillId="0" borderId="10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20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center"/>
    </xf>
    <xf numFmtId="3" fontId="20" fillId="0" borderId="1" xfId="0" applyNumberFormat="1" applyFont="1" applyBorder="1"/>
    <xf numFmtId="49" fontId="8" fillId="0" borderId="0" xfId="21" applyNumberFormat="1" applyFont="1" applyAlignment="1">
      <alignment horizontal="center"/>
    </xf>
    <xf numFmtId="49" fontId="46" fillId="0" borderId="0" xfId="21" applyNumberFormat="1" applyFont="1" applyAlignment="1">
      <alignment horizontal="center"/>
    </xf>
    <xf numFmtId="165" fontId="13" fillId="0" borderId="1" xfId="14" applyNumberFormat="1" applyFont="1" applyFill="1" applyBorder="1" applyAlignment="1">
      <alignment horizontal="right" vertical="center" wrapText="1"/>
    </xf>
    <xf numFmtId="164" fontId="13" fillId="0" borderId="1" xfId="15" applyNumberFormat="1" applyFont="1" applyBorder="1" applyAlignment="1">
      <alignment horizontal="right" vertical="center" wrapText="1"/>
    </xf>
    <xf numFmtId="0" fontId="20" fillId="0" borderId="1" xfId="15" applyFont="1" applyBorder="1" applyAlignment="1">
      <alignment horizontal="right" vertical="center" wrapText="1"/>
    </xf>
    <xf numFmtId="0" fontId="13" fillId="0" borderId="1" xfId="15" applyFont="1" applyBorder="1" applyAlignment="1">
      <alignment horizontal="right" vertical="center" wrapText="1"/>
    </xf>
    <xf numFmtId="165" fontId="31" fillId="0" borderId="1" xfId="14" applyNumberFormat="1" applyFont="1" applyFill="1" applyBorder="1" applyAlignment="1">
      <alignment horizontal="center" vertical="center" wrapText="1"/>
    </xf>
    <xf numFmtId="165" fontId="7" fillId="0" borderId="1" xfId="14" applyNumberFormat="1" applyFont="1" applyFill="1" applyBorder="1" applyAlignment="1">
      <alignment horizontal="center" vertical="center" wrapText="1"/>
    </xf>
    <xf numFmtId="165" fontId="5" fillId="0" borderId="1" xfId="14" applyNumberFormat="1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6" fillId="3" borderId="8" xfId="0" applyFont="1" applyFill="1" applyBorder="1" applyAlignment="1">
      <alignment horizontal="center" vertical="center" wrapText="1"/>
    </xf>
    <xf numFmtId="0" fontId="36" fillId="3" borderId="32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left" vertical="center" wrapText="1"/>
    </xf>
    <xf numFmtId="164" fontId="36" fillId="3" borderId="1" xfId="0" applyNumberFormat="1" applyFont="1" applyFill="1" applyBorder="1" applyAlignment="1">
      <alignment horizontal="right" vertical="center" wrapText="1"/>
    </xf>
    <xf numFmtId="164" fontId="36" fillId="0" borderId="1" xfId="0" applyNumberFormat="1" applyFont="1" applyBorder="1" applyAlignment="1">
      <alignment horizontal="right" vertical="center" wrapText="1"/>
    </xf>
    <xf numFmtId="39" fontId="36" fillId="3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37" fontId="36" fillId="0" borderId="1" xfId="0" applyNumberFormat="1" applyFont="1" applyBorder="1" applyAlignment="1">
      <alignment horizontal="right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165" fontId="29" fillId="0" borderId="1" xfId="14" applyNumberFormat="1" applyFont="1" applyFill="1" applyBorder="1" applyAlignment="1">
      <alignment horizontal="center" vertical="center" wrapText="1"/>
    </xf>
    <xf numFmtId="165" fontId="27" fillId="0" borderId="1" xfId="14" applyNumberFormat="1" applyFont="1" applyFill="1" applyBorder="1" applyAlignment="1">
      <alignment horizontal="center" vertical="center" wrapText="1"/>
    </xf>
    <xf numFmtId="165" fontId="11" fillId="0" borderId="0" xfId="0" applyNumberFormat="1" applyFont="1" applyAlignment="1">
      <alignment vertical="center" wrapText="1"/>
    </xf>
    <xf numFmtId="0" fontId="64" fillId="0" borderId="1" xfId="0" applyFont="1" applyBorder="1" applyAlignment="1">
      <alignment horizontal="center" vertical="center" wrapText="1"/>
    </xf>
    <xf numFmtId="165" fontId="64" fillId="0" borderId="1" xfId="14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65" fontId="7" fillId="0" borderId="0" xfId="0" applyNumberFormat="1" applyFont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164" fontId="7" fillId="0" borderId="0" xfId="0" applyNumberFormat="1" applyFont="1"/>
    <xf numFmtId="0" fontId="30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left" vertical="center" wrapText="1"/>
    </xf>
    <xf numFmtId="164" fontId="30" fillId="3" borderId="1" xfId="0" applyNumberFormat="1" applyFont="1" applyFill="1" applyBorder="1" applyAlignment="1">
      <alignment horizontal="right" vertical="center" wrapText="1"/>
    </xf>
    <xf numFmtId="164" fontId="30" fillId="0" borderId="1" xfId="0" applyNumberFormat="1" applyFont="1" applyBorder="1" applyAlignment="1">
      <alignment horizontal="right" vertical="center" wrapText="1"/>
    </xf>
    <xf numFmtId="39" fontId="30" fillId="3" borderId="1" xfId="0" applyNumberFormat="1" applyFont="1" applyFill="1" applyBorder="1" applyAlignment="1">
      <alignment horizontal="right" vertical="center" wrapText="1"/>
    </xf>
    <xf numFmtId="165" fontId="30" fillId="3" borderId="1" xfId="14" applyNumberFormat="1" applyFont="1" applyFill="1" applyBorder="1" applyAlignment="1">
      <alignment horizontal="right" vertical="center" wrapText="1"/>
    </xf>
    <xf numFmtId="165" fontId="30" fillId="0" borderId="1" xfId="14" applyNumberFormat="1" applyFont="1" applyFill="1" applyBorder="1" applyAlignment="1">
      <alignment horizontal="right" vertical="center" wrapText="1"/>
    </xf>
    <xf numFmtId="0" fontId="30" fillId="3" borderId="1" xfId="0" applyFont="1" applyFill="1" applyBorder="1" applyAlignment="1">
      <alignment horizontal="right" vertical="center" wrapText="1"/>
    </xf>
    <xf numFmtId="0" fontId="30" fillId="0" borderId="1" xfId="0" applyFont="1" applyBorder="1" applyAlignment="1">
      <alignment horizontal="right" vertical="center" wrapText="1"/>
    </xf>
    <xf numFmtId="0" fontId="30" fillId="3" borderId="1" xfId="0" quotePrefix="1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right" vertical="center" wrapText="1"/>
    </xf>
    <xf numFmtId="0" fontId="36" fillId="0" borderId="1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168" fontId="20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39" fontId="5" fillId="3" borderId="1" xfId="0" applyNumberFormat="1" applyFont="1" applyFill="1" applyBorder="1" applyAlignment="1">
      <alignment horizontal="right" vertical="center" wrapText="1"/>
    </xf>
    <xf numFmtId="0" fontId="5" fillId="0" borderId="0" xfId="0" applyFont="1"/>
    <xf numFmtId="3" fontId="36" fillId="3" borderId="1" xfId="0" applyNumberFormat="1" applyFont="1" applyFill="1" applyBorder="1" applyAlignment="1">
      <alignment horizontal="right" vertical="center" wrapText="1"/>
    </xf>
    <xf numFmtId="3" fontId="36" fillId="0" borderId="1" xfId="0" applyNumberFormat="1" applyFont="1" applyBorder="1" applyAlignment="1">
      <alignment horizontal="right" vertical="center" wrapText="1"/>
    </xf>
    <xf numFmtId="165" fontId="36" fillId="3" borderId="1" xfId="14" applyNumberFormat="1" applyFont="1" applyFill="1" applyBorder="1" applyAlignment="1">
      <alignment horizontal="right" vertical="center" wrapText="1"/>
    </xf>
    <xf numFmtId="165" fontId="36" fillId="0" borderId="1" xfId="14" applyNumberFormat="1" applyFont="1" applyFill="1" applyBorder="1" applyAlignment="1">
      <alignment horizontal="right" vertical="center" wrapText="1"/>
    </xf>
    <xf numFmtId="0" fontId="7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164" fontId="5" fillId="3" borderId="0" xfId="0" applyNumberFormat="1" applyFont="1" applyFill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169" fontId="5" fillId="3" borderId="0" xfId="0" applyNumberFormat="1" applyFont="1" applyFill="1" applyAlignment="1">
      <alignment horizontal="right" vertical="center" wrapText="1"/>
    </xf>
    <xf numFmtId="165" fontId="60" fillId="0" borderId="0" xfId="14" applyNumberFormat="1" applyFont="1"/>
    <xf numFmtId="165" fontId="43" fillId="0" borderId="0" xfId="14" applyNumberFormat="1" applyFont="1"/>
    <xf numFmtId="165" fontId="43" fillId="0" borderId="0" xfId="0" applyNumberFormat="1" applyFont="1"/>
    <xf numFmtId="3" fontId="21" fillId="0" borderId="1" xfId="0" quotePrefix="1" applyNumberFormat="1" applyFont="1" applyBorder="1" applyAlignment="1">
      <alignment horizontal="right" vertical="center" wrapText="1"/>
    </xf>
    <xf numFmtId="3" fontId="21" fillId="0" borderId="1" xfId="0" applyNumberFormat="1" applyFont="1" applyBorder="1" applyAlignment="1">
      <alignment horizontal="right" vertical="center" wrapText="1"/>
    </xf>
    <xf numFmtId="0" fontId="21" fillId="0" borderId="1" xfId="0" quotePrefix="1" applyFont="1" applyBorder="1" applyAlignment="1">
      <alignment horizontal="right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right" vertical="center" wrapText="1"/>
    </xf>
    <xf numFmtId="0" fontId="36" fillId="0" borderId="1" xfId="0" applyFont="1" applyBorder="1" applyAlignment="1">
      <alignment horizontal="left" vertical="center" wrapText="1"/>
    </xf>
    <xf numFmtId="0" fontId="0" fillId="0" borderId="0" xfId="0" applyAlignment="1"/>
    <xf numFmtId="0" fontId="7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49" fontId="11" fillId="0" borderId="0" xfId="21" applyNumberFormat="1" applyFont="1" applyAlignment="1">
      <alignment horizontal="center"/>
    </xf>
    <xf numFmtId="49" fontId="5" fillId="0" borderId="0" xfId="21" applyNumberFormat="1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3" borderId="1" xfId="16" applyFont="1" applyFill="1" applyBorder="1" applyAlignment="1">
      <alignment horizontal="left" vertical="top" wrapText="1"/>
    </xf>
    <xf numFmtId="0" fontId="5" fillId="3" borderId="1" xfId="16" applyFont="1" applyFill="1" applyBorder="1" applyAlignment="1">
      <alignment horizontal="center" vertical="center" wrapText="1"/>
    </xf>
    <xf numFmtId="0" fontId="5" fillId="0" borderId="0" xfId="16" applyFont="1" applyAlignment="1">
      <alignment horizontal="center" vertical="top" wrapText="1"/>
    </xf>
    <xf numFmtId="0" fontId="11" fillId="3" borderId="0" xfId="16" applyFont="1" applyFill="1" applyAlignment="1">
      <alignment horizontal="center" vertical="center" wrapText="1"/>
    </xf>
    <xf numFmtId="0" fontId="11" fillId="3" borderId="0" xfId="16" applyFont="1" applyFill="1" applyAlignment="1">
      <alignment horizontal="center" vertical="top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vertical="top" wrapText="1"/>
    </xf>
    <xf numFmtId="0" fontId="36" fillId="3" borderId="1" xfId="0" applyFont="1" applyFill="1" applyBorder="1" applyAlignment="1">
      <alignment horizontal="center" vertical="center" wrapText="1"/>
    </xf>
    <xf numFmtId="0" fontId="36" fillId="3" borderId="8" xfId="0" applyFont="1" applyFill="1" applyBorder="1" applyAlignment="1">
      <alignment horizontal="center" vertical="center" wrapText="1"/>
    </xf>
    <xf numFmtId="0" fontId="36" fillId="3" borderId="31" xfId="0" applyFont="1" applyFill="1" applyBorder="1" applyAlignment="1">
      <alignment horizontal="center" vertical="center" wrapText="1"/>
    </xf>
    <xf numFmtId="0" fontId="36" fillId="3" borderId="32" xfId="0" applyFont="1" applyFill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20" fillId="0" borderId="0" xfId="0" applyFont="1" applyAlignment="1">
      <alignment horizontal="justify" vertical="top" wrapText="1"/>
    </xf>
    <xf numFmtId="0" fontId="20" fillId="0" borderId="0" xfId="0" applyFont="1" applyAlignment="1">
      <alignment horizontal="right" vertical="top" wrapText="1"/>
    </xf>
    <xf numFmtId="0" fontId="20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0" fontId="24" fillId="0" borderId="20" xfId="0" applyFont="1" applyBorder="1" applyAlignment="1">
      <alignment horizontal="right" vertical="center" wrapText="1"/>
    </xf>
    <xf numFmtId="0" fontId="23" fillId="0" borderId="0" xfId="0" applyFont="1" applyAlignment="1">
      <alignment horizontal="left" indent="1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top" wrapText="1"/>
    </xf>
    <xf numFmtId="0" fontId="25" fillId="3" borderId="0" xfId="0" applyFont="1" applyFill="1" applyAlignment="1">
      <alignment horizontal="center" vertical="center" wrapText="1"/>
    </xf>
    <xf numFmtId="0" fontId="25" fillId="3" borderId="0" xfId="0" applyFont="1" applyFill="1" applyAlignment="1">
      <alignment horizontal="right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right" vertical="center" wrapText="1"/>
    </xf>
    <xf numFmtId="3" fontId="13" fillId="0" borderId="22" xfId="0" applyNumberFormat="1" applyFont="1" applyBorder="1" applyAlignment="1">
      <alignment horizontal="right" vertical="center" wrapText="1"/>
    </xf>
    <xf numFmtId="3" fontId="13" fillId="0" borderId="24" xfId="0" applyNumberFormat="1" applyFont="1" applyBorder="1" applyAlignment="1">
      <alignment horizontal="right" vertical="center" wrapText="1"/>
    </xf>
    <xf numFmtId="3" fontId="13" fillId="0" borderId="28" xfId="0" applyNumberFormat="1" applyFont="1" applyBorder="1" applyAlignment="1">
      <alignment horizontal="right" vertical="center" wrapText="1"/>
    </xf>
    <xf numFmtId="3" fontId="13" fillId="0" borderId="29" xfId="0" applyNumberFormat="1" applyFont="1" applyBorder="1" applyAlignment="1">
      <alignment horizontal="right" vertical="center" wrapText="1"/>
    </xf>
    <xf numFmtId="3" fontId="7" fillId="0" borderId="22" xfId="0" applyNumberFormat="1" applyFont="1" applyBorder="1" applyAlignment="1">
      <alignment horizontal="right" vertical="center" wrapText="1"/>
    </xf>
    <xf numFmtId="3" fontId="7" fillId="0" borderId="24" xfId="0" applyNumberFormat="1" applyFont="1" applyBorder="1" applyAlignment="1">
      <alignment horizontal="right" vertical="center" wrapText="1"/>
    </xf>
    <xf numFmtId="3" fontId="20" fillId="0" borderId="22" xfId="0" applyNumberFormat="1" applyFont="1" applyBorder="1" applyAlignment="1">
      <alignment horizontal="right" vertical="center" wrapText="1"/>
    </xf>
    <xf numFmtId="3" fontId="20" fillId="0" borderId="24" xfId="0" applyNumberFormat="1" applyFont="1" applyBorder="1" applyAlignment="1">
      <alignment horizontal="right" vertical="center" wrapText="1"/>
    </xf>
    <xf numFmtId="0" fontId="20" fillId="0" borderId="22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center" vertical="top" wrapText="1"/>
    </xf>
    <xf numFmtId="0" fontId="20" fillId="0" borderId="26" xfId="0" applyFont="1" applyBorder="1" applyAlignment="1">
      <alignment horizontal="center" vertical="top" wrapText="1"/>
    </xf>
    <xf numFmtId="0" fontId="59" fillId="0" borderId="22" xfId="0" applyFont="1" applyBorder="1" applyAlignment="1">
      <alignment horizontal="center" vertical="top" wrapText="1"/>
    </xf>
    <xf numFmtId="0" fontId="59" fillId="0" borderId="24" xfId="0" applyFont="1" applyBorder="1" applyAlignment="1">
      <alignment horizontal="center" vertical="top" wrapText="1"/>
    </xf>
    <xf numFmtId="0" fontId="20" fillId="0" borderId="0" xfId="0" applyFont="1" applyAlignment="1">
      <alignment horizontal="left" vertical="top" wrapText="1"/>
    </xf>
    <xf numFmtId="0" fontId="24" fillId="0" borderId="20" xfId="0" applyFont="1" applyBorder="1" applyAlignment="1">
      <alignment horizontal="right" vertical="top" wrapText="1"/>
    </xf>
    <xf numFmtId="0" fontId="44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0" fillId="0" borderId="1" xfId="0" applyBorder="1"/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9" fillId="0" borderId="7" xfId="0" applyFont="1" applyBorder="1" applyAlignment="1">
      <alignment horizontal="center" vertical="center" wrapText="1"/>
    </xf>
    <xf numFmtId="0" fontId="49" fillId="0" borderId="6" xfId="0" applyFont="1" applyBorder="1" applyAlignment="1">
      <alignment horizontal="center" vertical="center" wrapText="1"/>
    </xf>
    <xf numFmtId="0" fontId="49" fillId="0" borderId="9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50" fillId="0" borderId="9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righ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49" fillId="0" borderId="9" xfId="0" applyFont="1" applyBorder="1" applyAlignment="1">
      <alignment horizontal="center" vertical="center"/>
    </xf>
    <xf numFmtId="0" fontId="49" fillId="0" borderId="1" xfId="15" applyFont="1" applyBorder="1" applyAlignment="1">
      <alignment horizontal="center" vertical="center" wrapText="1"/>
    </xf>
    <xf numFmtId="0" fontId="49" fillId="0" borderId="1" xfId="13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 wrapText="1"/>
    </xf>
    <xf numFmtId="0" fontId="49" fillId="0" borderId="18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 wrapText="1"/>
    </xf>
    <xf numFmtId="0" fontId="51" fillId="0" borderId="1" xfId="19" applyFont="1" applyBorder="1" applyAlignment="1">
      <alignment horizontal="center" vertical="center" wrapText="1"/>
    </xf>
    <xf numFmtId="0" fontId="66" fillId="0" borderId="0" xfId="0" applyFont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8" fillId="3" borderId="0" xfId="0" applyFont="1" applyFill="1" applyAlignment="1">
      <alignment horizontal="center" vertical="center" wrapText="1"/>
    </xf>
    <xf numFmtId="0" fontId="13" fillId="0" borderId="0" xfId="0" applyFont="1" applyAlignment="1"/>
  </cellXfs>
  <cellStyles count="22">
    <cellStyle name="Comma" xfId="14" builtinId="3"/>
    <cellStyle name="Comma 2" xfId="18"/>
    <cellStyle name="Comma 2 8" xfId="17"/>
    <cellStyle name="Normal" xfId="0" builtinId="0"/>
    <cellStyle name="Normal 10" xfId="5"/>
    <cellStyle name="Normal 11" xfId="6"/>
    <cellStyle name="Normal 13" xfId="7"/>
    <cellStyle name="Normal 15" xfId="8"/>
    <cellStyle name="Normal 2" xfId="1"/>
    <cellStyle name="Normal 2 2" xfId="13"/>
    <cellStyle name="Normal 20" xfId="9"/>
    <cellStyle name="Normal 23" xfId="10"/>
    <cellStyle name="Normal 25" xfId="11"/>
    <cellStyle name="Normal 28" xfId="12"/>
    <cellStyle name="Normal 3" xfId="15"/>
    <cellStyle name="Normal 4" xfId="16"/>
    <cellStyle name="Normal 4 2" xfId="20"/>
    <cellStyle name="Normal 6" xfId="21"/>
    <cellStyle name="Normal 8" xfId="2"/>
    <cellStyle name="Normal 9" xfId="4"/>
    <cellStyle name="Normal_Bieu mau (CV )" xfId="3"/>
    <cellStyle name="Normal_MAU BIEU CHINH Sua bieu 06 va 01b va 02b.TT86(30.7.2014)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</sheetPr>
  <dimension ref="A1:V143"/>
  <sheetViews>
    <sheetView topLeftCell="J120" workbookViewId="0">
      <selection sqref="A1:T129"/>
    </sheetView>
  </sheetViews>
  <sheetFormatPr defaultRowHeight="15.75"/>
  <cols>
    <col min="1" max="1" width="5.875" customWidth="1"/>
    <col min="2" max="2" width="31.875" customWidth="1"/>
    <col min="3" max="3" width="14.875" customWidth="1"/>
    <col min="4" max="4" width="15.5" customWidth="1"/>
    <col min="5" max="5" width="14.75" customWidth="1"/>
    <col min="6" max="6" width="6" customWidth="1"/>
    <col min="7" max="7" width="12.5" customWidth="1"/>
    <col min="8" max="8" width="11.625" customWidth="1"/>
    <col min="9" max="9" width="12.875" customWidth="1"/>
    <col min="10" max="10" width="14" customWidth="1"/>
    <col min="11" max="11" width="13.375" customWidth="1"/>
    <col min="12" max="12" width="12.375" customWidth="1"/>
    <col min="13" max="13" width="13.125" customWidth="1"/>
    <col min="14" max="14" width="13.5" customWidth="1"/>
    <col min="15" max="15" width="12.25" customWidth="1"/>
    <col min="16" max="16" width="14.5" customWidth="1"/>
    <col min="17" max="17" width="14.125" customWidth="1"/>
    <col min="18" max="18" width="13.375" customWidth="1"/>
    <col min="19" max="19" width="12.75" customWidth="1"/>
    <col min="20" max="20" width="7.875" customWidth="1"/>
    <col min="21" max="21" width="0.625" customWidth="1"/>
  </cols>
  <sheetData>
    <row r="1" spans="1:20">
      <c r="A1" s="74"/>
      <c r="B1" s="62"/>
      <c r="D1" s="76"/>
      <c r="E1" s="76"/>
      <c r="F1" s="76"/>
      <c r="G1" s="76"/>
      <c r="H1" s="76"/>
      <c r="I1" s="76"/>
      <c r="J1" s="76"/>
      <c r="K1" s="76"/>
      <c r="L1" s="62"/>
      <c r="M1" s="62"/>
      <c r="N1" s="62"/>
      <c r="O1" s="62"/>
      <c r="P1" s="62"/>
      <c r="Q1" s="383" t="s">
        <v>149</v>
      </c>
      <c r="R1" s="383"/>
      <c r="S1" s="62"/>
      <c r="T1" s="62"/>
    </row>
    <row r="2" spans="1:20">
      <c r="A2" s="75" t="s">
        <v>235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>
      <c r="A3" s="383" t="s">
        <v>548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</row>
    <row r="4" spans="1:20">
      <c r="A4" s="449" t="s">
        <v>1110</v>
      </c>
      <c r="B4" s="449"/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49"/>
      <c r="R4" s="449"/>
      <c r="S4" s="449"/>
      <c r="T4" s="449"/>
    </row>
    <row r="5" spans="1:20">
      <c r="A5" s="384" t="s">
        <v>271</v>
      </c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</row>
    <row r="6" spans="1:20">
      <c r="A6" s="385" t="s">
        <v>235</v>
      </c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7" t="s">
        <v>134</v>
      </c>
      <c r="P6" s="388"/>
      <c r="Q6" s="385" t="s">
        <v>235</v>
      </c>
      <c r="R6" s="386"/>
      <c r="S6" s="386"/>
      <c r="T6" s="389"/>
    </row>
    <row r="7" spans="1:20" ht="85.5">
      <c r="A7" s="40" t="s">
        <v>2</v>
      </c>
      <c r="B7" s="40" t="s">
        <v>128</v>
      </c>
      <c r="C7" s="40" t="s">
        <v>4</v>
      </c>
      <c r="D7" s="40" t="s">
        <v>5</v>
      </c>
      <c r="E7" s="40" t="s">
        <v>110</v>
      </c>
      <c r="F7" s="40" t="s">
        <v>113</v>
      </c>
      <c r="G7" s="40" t="s">
        <v>116</v>
      </c>
      <c r="H7" s="40" t="s">
        <v>117</v>
      </c>
      <c r="I7" s="40" t="s">
        <v>118</v>
      </c>
      <c r="J7" s="40" t="s">
        <v>119</v>
      </c>
      <c r="K7" s="40" t="s">
        <v>120</v>
      </c>
      <c r="L7" s="40" t="s">
        <v>121</v>
      </c>
      <c r="M7" s="40" t="s">
        <v>122</v>
      </c>
      <c r="N7" s="40" t="s">
        <v>123</v>
      </c>
      <c r="O7" s="40" t="s">
        <v>135</v>
      </c>
      <c r="P7" s="40" t="s">
        <v>136</v>
      </c>
      <c r="Q7" s="40" t="s">
        <v>124</v>
      </c>
      <c r="R7" s="40" t="s">
        <v>125</v>
      </c>
      <c r="S7" s="40" t="s">
        <v>549</v>
      </c>
      <c r="T7" s="40" t="s">
        <v>54</v>
      </c>
    </row>
    <row r="8" spans="1:20" s="19" customFormat="1">
      <c r="A8" s="83"/>
      <c r="B8" s="84" t="s">
        <v>129</v>
      </c>
      <c r="C8" s="85">
        <f>SUM(C9:C129)</f>
        <v>513797402132</v>
      </c>
      <c r="D8" s="85">
        <f>490677913338+S129</f>
        <v>491062095678</v>
      </c>
      <c r="E8" s="85">
        <v>374711345843</v>
      </c>
      <c r="F8" s="85">
        <v>0</v>
      </c>
      <c r="G8" s="85">
        <v>6432944788</v>
      </c>
      <c r="H8" s="85">
        <v>970200000</v>
      </c>
      <c r="I8" s="85">
        <v>3059581236</v>
      </c>
      <c r="J8" s="85">
        <v>3313395566</v>
      </c>
      <c r="K8" s="85">
        <v>1034753868</v>
      </c>
      <c r="L8" s="85">
        <v>336610500</v>
      </c>
      <c r="M8" s="85">
        <v>7727254614</v>
      </c>
      <c r="N8" s="85">
        <v>24654827083</v>
      </c>
      <c r="O8" s="85">
        <v>4074085895</v>
      </c>
      <c r="P8" s="85">
        <v>11251077048</v>
      </c>
      <c r="Q8" s="85">
        <v>40766238696</v>
      </c>
      <c r="R8" s="85">
        <v>25661761144</v>
      </c>
      <c r="S8" s="85">
        <f>2009000000+S129</f>
        <v>2393182340</v>
      </c>
      <c r="T8" s="86">
        <f>+D8/C8%</f>
        <v>95.575044490365286</v>
      </c>
    </row>
    <row r="9" spans="1:20" ht="30">
      <c r="A9" s="82">
        <v>1</v>
      </c>
      <c r="B9" s="80" t="s">
        <v>373</v>
      </c>
      <c r="C9" s="81">
        <f>+'54'!C11</f>
        <v>9236007889</v>
      </c>
      <c r="D9" s="81">
        <v>9069930719</v>
      </c>
      <c r="E9" s="81">
        <v>0</v>
      </c>
      <c r="F9" s="81">
        <v>0</v>
      </c>
      <c r="G9" s="81">
        <v>20000000</v>
      </c>
      <c r="H9" s="81">
        <v>0</v>
      </c>
      <c r="I9" s="81">
        <v>0</v>
      </c>
      <c r="J9" s="81">
        <v>0</v>
      </c>
      <c r="K9" s="81">
        <v>0</v>
      </c>
      <c r="L9" s="81">
        <v>0</v>
      </c>
      <c r="M9" s="81">
        <v>91372400</v>
      </c>
      <c r="N9" s="81">
        <v>565730000</v>
      </c>
      <c r="O9" s="81">
        <v>0</v>
      </c>
      <c r="P9" s="81">
        <v>0</v>
      </c>
      <c r="Q9" s="81">
        <v>8392828319</v>
      </c>
      <c r="R9" s="81">
        <v>0</v>
      </c>
      <c r="S9" s="81">
        <v>0</v>
      </c>
      <c r="T9" s="87">
        <f t="shared" ref="T9:T72" si="0">+D9/C9%</f>
        <v>98.20185114612346</v>
      </c>
    </row>
    <row r="10" spans="1:20" ht="30">
      <c r="A10" s="82">
        <v>2</v>
      </c>
      <c r="B10" s="80" t="s">
        <v>374</v>
      </c>
      <c r="C10" s="81">
        <f>+'54'!C12</f>
        <v>15914741566</v>
      </c>
      <c r="D10" s="81">
        <v>10794675092</v>
      </c>
      <c r="E10" s="81">
        <v>99660400</v>
      </c>
      <c r="F10" s="81">
        <v>0</v>
      </c>
      <c r="G10" s="81">
        <v>0</v>
      </c>
      <c r="H10" s="81">
        <v>0</v>
      </c>
      <c r="I10" s="81">
        <v>0</v>
      </c>
      <c r="J10" s="81">
        <v>149410320</v>
      </c>
      <c r="K10" s="81">
        <v>0</v>
      </c>
      <c r="L10" s="81">
        <v>0</v>
      </c>
      <c r="M10" s="81">
        <v>0</v>
      </c>
      <c r="N10" s="81">
        <v>9210950710</v>
      </c>
      <c r="O10" s="81">
        <v>2903289590</v>
      </c>
      <c r="P10" s="81">
        <v>6036240580</v>
      </c>
      <c r="Q10" s="81">
        <v>1334653662</v>
      </c>
      <c r="R10" s="81">
        <v>0</v>
      </c>
      <c r="S10" s="81">
        <v>0</v>
      </c>
      <c r="T10" s="87">
        <f t="shared" si="0"/>
        <v>67.828151951028673</v>
      </c>
    </row>
    <row r="11" spans="1:20" ht="25.5" customHeight="1">
      <c r="A11" s="82">
        <v>3</v>
      </c>
      <c r="B11" s="80" t="s">
        <v>375</v>
      </c>
      <c r="C11" s="81">
        <f>+'54'!C13</f>
        <v>887581985</v>
      </c>
      <c r="D11" s="81">
        <v>887581985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1">
        <v>100000000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  <c r="P11" s="81">
        <v>0</v>
      </c>
      <c r="Q11" s="81">
        <v>787581985</v>
      </c>
      <c r="R11" s="81">
        <v>0</v>
      </c>
      <c r="S11" s="81">
        <v>0</v>
      </c>
      <c r="T11" s="87">
        <f t="shared" si="0"/>
        <v>100</v>
      </c>
    </row>
    <row r="12" spans="1:20" ht="25.5" customHeight="1">
      <c r="A12" s="82">
        <v>4</v>
      </c>
      <c r="B12" s="80" t="s">
        <v>376</v>
      </c>
      <c r="C12" s="81">
        <f>+'54'!C14</f>
        <v>2442166933</v>
      </c>
      <c r="D12" s="81">
        <v>2317084108</v>
      </c>
      <c r="E12" s="81">
        <v>6560000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686578000</v>
      </c>
      <c r="O12" s="81">
        <v>0</v>
      </c>
      <c r="P12" s="81">
        <v>0</v>
      </c>
      <c r="Q12" s="81">
        <v>1623946108</v>
      </c>
      <c r="R12" s="81">
        <v>0</v>
      </c>
      <c r="S12" s="81">
        <v>0</v>
      </c>
      <c r="T12" s="87">
        <f t="shared" si="0"/>
        <v>94.878203315678107</v>
      </c>
    </row>
    <row r="13" spans="1:20" ht="25.5" customHeight="1">
      <c r="A13" s="82">
        <v>5</v>
      </c>
      <c r="B13" s="80" t="s">
        <v>377</v>
      </c>
      <c r="C13" s="81">
        <f>+'54'!C15</f>
        <v>7860505827</v>
      </c>
      <c r="D13" s="81">
        <v>3843991878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>
        <v>2847358938</v>
      </c>
      <c r="O13" s="81">
        <v>0</v>
      </c>
      <c r="P13" s="81">
        <v>0</v>
      </c>
      <c r="Q13" s="81">
        <v>996632940</v>
      </c>
      <c r="R13" s="81">
        <v>0</v>
      </c>
      <c r="S13" s="81">
        <v>0</v>
      </c>
      <c r="T13" s="87">
        <f t="shared" si="0"/>
        <v>48.90260197755083</v>
      </c>
    </row>
    <row r="14" spans="1:20" ht="25.5" customHeight="1">
      <c r="A14" s="82">
        <v>6</v>
      </c>
      <c r="B14" s="80" t="s">
        <v>378</v>
      </c>
      <c r="C14" s="81">
        <f>+'54'!C16</f>
        <v>31048883111</v>
      </c>
      <c r="D14" s="81">
        <f>363404941683-SUM(D34:D93)</f>
        <v>30298491568</v>
      </c>
      <c r="E14" s="81">
        <f>361474970823-SUM(E34:E93)</f>
        <v>28368520708</v>
      </c>
      <c r="F14" s="81">
        <v>0</v>
      </c>
      <c r="G14" s="81">
        <v>0</v>
      </c>
      <c r="H14" s="81">
        <v>0</v>
      </c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396300000</v>
      </c>
      <c r="O14" s="81">
        <v>0</v>
      </c>
      <c r="P14" s="81">
        <v>0</v>
      </c>
      <c r="Q14" s="81">
        <v>1533670860</v>
      </c>
      <c r="R14" s="81">
        <v>0</v>
      </c>
      <c r="S14" s="81">
        <v>0</v>
      </c>
      <c r="T14" s="87">
        <f t="shared" si="0"/>
        <v>97.583193120611313</v>
      </c>
    </row>
    <row r="15" spans="1:20" ht="25.5" customHeight="1">
      <c r="A15" s="82">
        <v>7</v>
      </c>
      <c r="B15" s="80" t="s">
        <v>379</v>
      </c>
      <c r="C15" s="81">
        <f>+'54'!C17</f>
        <v>2312757955</v>
      </c>
      <c r="D15" s="81">
        <v>2182156681</v>
      </c>
      <c r="E15" s="81">
        <v>0</v>
      </c>
      <c r="F15" s="81">
        <v>0</v>
      </c>
      <c r="G15" s="81">
        <v>95000000</v>
      </c>
      <c r="H15" s="81">
        <v>0</v>
      </c>
      <c r="I15" s="81">
        <v>1599456786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  <c r="P15" s="81">
        <v>0</v>
      </c>
      <c r="Q15" s="81">
        <v>487699895</v>
      </c>
      <c r="R15" s="81">
        <v>0</v>
      </c>
      <c r="S15" s="81">
        <v>0</v>
      </c>
      <c r="T15" s="87">
        <f t="shared" si="0"/>
        <v>94.353007251898092</v>
      </c>
    </row>
    <row r="16" spans="1:20" ht="30">
      <c r="A16" s="82">
        <v>8</v>
      </c>
      <c r="B16" s="80" t="s">
        <v>380</v>
      </c>
      <c r="C16" s="81">
        <f>+'54'!C18</f>
        <v>31175430155</v>
      </c>
      <c r="D16" s="81">
        <v>27269666310</v>
      </c>
      <c r="E16" s="81">
        <v>1213688424</v>
      </c>
      <c r="F16" s="81">
        <v>0</v>
      </c>
      <c r="G16" s="81">
        <v>0</v>
      </c>
      <c r="H16" s="81">
        <v>0</v>
      </c>
      <c r="I16" s="81">
        <v>1460124450</v>
      </c>
      <c r="J16" s="81">
        <v>61769550</v>
      </c>
      <c r="K16" s="81">
        <v>0</v>
      </c>
      <c r="L16" s="81">
        <v>0</v>
      </c>
      <c r="M16" s="81">
        <v>0</v>
      </c>
      <c r="N16" s="81">
        <v>631578350</v>
      </c>
      <c r="O16" s="81">
        <v>0</v>
      </c>
      <c r="P16" s="81">
        <v>0</v>
      </c>
      <c r="Q16" s="81">
        <v>1077818312</v>
      </c>
      <c r="R16" s="81">
        <v>22824687224</v>
      </c>
      <c r="S16" s="81">
        <v>0</v>
      </c>
      <c r="T16" s="87">
        <f t="shared" si="0"/>
        <v>87.471660132414939</v>
      </c>
    </row>
    <row r="17" spans="1:20" ht="27.75" customHeight="1">
      <c r="A17" s="82">
        <v>9</v>
      </c>
      <c r="B17" s="80" t="s">
        <v>381</v>
      </c>
      <c r="C17" s="81">
        <f>+'54'!C19</f>
        <v>2856955150</v>
      </c>
      <c r="D17" s="81">
        <v>2802718281</v>
      </c>
      <c r="E17" s="81">
        <v>89854014</v>
      </c>
      <c r="F17" s="81">
        <v>0</v>
      </c>
      <c r="G17" s="81">
        <v>0</v>
      </c>
      <c r="H17" s="81">
        <v>0</v>
      </c>
      <c r="I17" s="81">
        <v>0</v>
      </c>
      <c r="J17" s="81">
        <v>633676840</v>
      </c>
      <c r="K17" s="81">
        <v>0</v>
      </c>
      <c r="L17" s="81">
        <v>0</v>
      </c>
      <c r="M17" s="81">
        <v>0</v>
      </c>
      <c r="N17" s="81">
        <v>80000000</v>
      </c>
      <c r="O17" s="81">
        <v>0</v>
      </c>
      <c r="P17" s="81">
        <v>0</v>
      </c>
      <c r="Q17" s="81">
        <v>1999187427</v>
      </c>
      <c r="R17" s="81">
        <v>0</v>
      </c>
      <c r="S17" s="81">
        <v>0</v>
      </c>
      <c r="T17" s="87">
        <f t="shared" si="0"/>
        <v>98.101584863871594</v>
      </c>
    </row>
    <row r="18" spans="1:20" ht="27.75" customHeight="1">
      <c r="A18" s="82">
        <v>10</v>
      </c>
      <c r="B18" s="80" t="s">
        <v>382</v>
      </c>
      <c r="C18" s="81">
        <f>+'54'!C20</f>
        <v>5904974817</v>
      </c>
      <c r="D18" s="81">
        <v>5840711441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1">
        <v>2769883136</v>
      </c>
      <c r="N18" s="81">
        <v>1734853488</v>
      </c>
      <c r="O18" s="81">
        <v>0</v>
      </c>
      <c r="P18" s="81">
        <v>0</v>
      </c>
      <c r="Q18" s="81">
        <v>1335974817</v>
      </c>
      <c r="R18" s="81">
        <v>0</v>
      </c>
      <c r="S18" s="81">
        <v>0</v>
      </c>
      <c r="T18" s="87">
        <f t="shared" si="0"/>
        <v>98.911707873588369</v>
      </c>
    </row>
    <row r="19" spans="1:20" ht="27.75" customHeight="1">
      <c r="A19" s="82">
        <v>11</v>
      </c>
      <c r="B19" s="80" t="s">
        <v>383</v>
      </c>
      <c r="C19" s="81">
        <f>+'54'!C21</f>
        <v>3022924480</v>
      </c>
      <c r="D19" s="81">
        <v>2813460142</v>
      </c>
      <c r="E19" s="81">
        <v>100000000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  <c r="P19" s="81">
        <v>0</v>
      </c>
      <c r="Q19" s="81">
        <v>2713460142</v>
      </c>
      <c r="R19" s="81">
        <v>0</v>
      </c>
      <c r="S19" s="81">
        <v>0</v>
      </c>
      <c r="T19" s="87">
        <f t="shared" si="0"/>
        <v>93.070804798934304</v>
      </c>
    </row>
    <row r="20" spans="1:20" ht="27.75" customHeight="1">
      <c r="A20" s="82">
        <v>12</v>
      </c>
      <c r="B20" s="80" t="s">
        <v>384</v>
      </c>
      <c r="C20" s="81">
        <f>+'54'!C22</f>
        <v>924268958</v>
      </c>
      <c r="D20" s="81">
        <v>921949958</v>
      </c>
      <c r="E20" s="81">
        <v>0</v>
      </c>
      <c r="F20" s="81">
        <v>0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  <c r="P20" s="81">
        <v>0</v>
      </c>
      <c r="Q20" s="81">
        <v>921949958</v>
      </c>
      <c r="R20" s="81">
        <v>0</v>
      </c>
      <c r="S20" s="81">
        <v>0</v>
      </c>
      <c r="T20" s="87">
        <f t="shared" si="0"/>
        <v>99.749099006308938</v>
      </c>
    </row>
    <row r="21" spans="1:20" ht="27.75" customHeight="1">
      <c r="A21" s="82">
        <v>13</v>
      </c>
      <c r="B21" s="80" t="s">
        <v>385</v>
      </c>
      <c r="C21" s="81">
        <f>+'54'!C23</f>
        <v>1561324155</v>
      </c>
      <c r="D21" s="81">
        <v>1269405933</v>
      </c>
      <c r="E21" s="81">
        <v>0</v>
      </c>
      <c r="F21" s="81">
        <v>0</v>
      </c>
      <c r="G21" s="81">
        <v>0</v>
      </c>
      <c r="H21" s="81">
        <v>0</v>
      </c>
      <c r="I21" s="81">
        <v>0</v>
      </c>
      <c r="J21" s="81">
        <v>192028300</v>
      </c>
      <c r="K21" s="81">
        <v>0</v>
      </c>
      <c r="L21" s="81">
        <v>0</v>
      </c>
      <c r="M21" s="81">
        <v>0</v>
      </c>
      <c r="N21" s="81">
        <v>52351558</v>
      </c>
      <c r="O21" s="81">
        <v>0</v>
      </c>
      <c r="P21" s="81">
        <v>0</v>
      </c>
      <c r="Q21" s="81">
        <v>541324155</v>
      </c>
      <c r="R21" s="81">
        <v>483701920</v>
      </c>
      <c r="S21" s="81">
        <v>0</v>
      </c>
      <c r="T21" s="87">
        <f t="shared" si="0"/>
        <v>81.303163659823085</v>
      </c>
    </row>
    <row r="22" spans="1:20" ht="27.75" customHeight="1">
      <c r="A22" s="82">
        <v>14</v>
      </c>
      <c r="B22" s="80" t="s">
        <v>386</v>
      </c>
      <c r="C22" s="81">
        <f>+'54'!C24</f>
        <v>12698954594</v>
      </c>
      <c r="D22" s="81">
        <v>12698954594</v>
      </c>
      <c r="E22" s="81">
        <v>100000000</v>
      </c>
      <c r="F22" s="81">
        <v>0</v>
      </c>
      <c r="G22" s="81">
        <v>0</v>
      </c>
      <c r="H22" s="81">
        <v>0</v>
      </c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400000000</v>
      </c>
      <c r="O22" s="81">
        <v>0</v>
      </c>
      <c r="P22" s="81">
        <v>0</v>
      </c>
      <c r="Q22" s="81">
        <v>12198954594</v>
      </c>
      <c r="R22" s="81">
        <v>0</v>
      </c>
      <c r="S22" s="81">
        <v>0</v>
      </c>
      <c r="T22" s="87">
        <f t="shared" si="0"/>
        <v>100</v>
      </c>
    </row>
    <row r="23" spans="1:20" ht="22.5" customHeight="1">
      <c r="A23" s="82">
        <v>15</v>
      </c>
      <c r="B23" s="80" t="s">
        <v>387</v>
      </c>
      <c r="C23" s="81">
        <f>+'54'!C25</f>
        <v>1021153605</v>
      </c>
      <c r="D23" s="81">
        <v>1021153605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36000000</v>
      </c>
      <c r="O23" s="81">
        <v>0</v>
      </c>
      <c r="P23" s="81">
        <v>0</v>
      </c>
      <c r="Q23" s="81">
        <v>985153605</v>
      </c>
      <c r="R23" s="81">
        <v>0</v>
      </c>
      <c r="S23" s="81">
        <v>0</v>
      </c>
      <c r="T23" s="87">
        <f t="shared" si="0"/>
        <v>99.999999999999986</v>
      </c>
    </row>
    <row r="24" spans="1:20" ht="30">
      <c r="A24" s="82">
        <v>16</v>
      </c>
      <c r="B24" s="80" t="s">
        <v>388</v>
      </c>
      <c r="C24" s="81">
        <f>+'54'!C26</f>
        <v>1333716000</v>
      </c>
      <c r="D24" s="81">
        <v>1333716000</v>
      </c>
      <c r="E24" s="81">
        <v>800000000</v>
      </c>
      <c r="F24" s="81">
        <v>0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  <c r="P24" s="81">
        <v>0</v>
      </c>
      <c r="Q24" s="81">
        <v>533716000</v>
      </c>
      <c r="R24" s="81">
        <v>0</v>
      </c>
      <c r="S24" s="81">
        <v>0</v>
      </c>
      <c r="T24" s="87">
        <f t="shared" si="0"/>
        <v>100</v>
      </c>
    </row>
    <row r="25" spans="1:20" ht="23.25" customHeight="1">
      <c r="A25" s="82">
        <v>17</v>
      </c>
      <c r="B25" s="80" t="s">
        <v>389</v>
      </c>
      <c r="C25" s="81">
        <f>+'54'!C27</f>
        <v>4359279317</v>
      </c>
      <c r="D25" s="81">
        <v>3876686030</v>
      </c>
      <c r="E25" s="81">
        <v>600000000</v>
      </c>
      <c r="F25" s="81">
        <v>0</v>
      </c>
      <c r="G25" s="81">
        <v>0</v>
      </c>
      <c r="H25" s="81">
        <v>0</v>
      </c>
      <c r="I25" s="81">
        <v>0</v>
      </c>
      <c r="J25" s="81">
        <v>0</v>
      </c>
      <c r="K25" s="81">
        <v>0</v>
      </c>
      <c r="L25" s="81">
        <v>0</v>
      </c>
      <c r="M25" s="81">
        <v>50000000</v>
      </c>
      <c r="N25" s="81">
        <v>55000000</v>
      </c>
      <c r="O25" s="81">
        <v>0</v>
      </c>
      <c r="P25" s="81">
        <v>0</v>
      </c>
      <c r="Q25" s="81">
        <v>818314030</v>
      </c>
      <c r="R25" s="81">
        <v>2353372000</v>
      </c>
      <c r="S25" s="81">
        <v>0</v>
      </c>
      <c r="T25" s="87">
        <f t="shared" si="0"/>
        <v>88.929516741035201</v>
      </c>
    </row>
    <row r="26" spans="1:20" ht="23.25" customHeight="1">
      <c r="A26" s="82">
        <v>18</v>
      </c>
      <c r="B26" s="80" t="s">
        <v>390</v>
      </c>
      <c r="C26" s="81">
        <f>+'54'!C28</f>
        <v>1650861647</v>
      </c>
      <c r="D26" s="81">
        <v>1350781647</v>
      </c>
      <c r="E26" s="81">
        <v>599920000</v>
      </c>
      <c r="F26" s="81">
        <v>0</v>
      </c>
      <c r="G26" s="81">
        <v>0</v>
      </c>
      <c r="H26" s="81">
        <v>0</v>
      </c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10000000</v>
      </c>
      <c r="O26" s="81">
        <v>0</v>
      </c>
      <c r="P26" s="81">
        <v>0</v>
      </c>
      <c r="Q26" s="81">
        <v>740861647</v>
      </c>
      <c r="R26" s="81">
        <v>0</v>
      </c>
      <c r="S26" s="81">
        <v>0</v>
      </c>
      <c r="T26" s="87">
        <f t="shared" si="0"/>
        <v>81.822825641063545</v>
      </c>
    </row>
    <row r="27" spans="1:20" ht="23.25" customHeight="1">
      <c r="A27" s="82">
        <v>19</v>
      </c>
      <c r="B27" s="80" t="s">
        <v>391</v>
      </c>
      <c r="C27" s="81">
        <f>+'54'!C29</f>
        <v>531667970</v>
      </c>
      <c r="D27" s="81">
        <v>531667970</v>
      </c>
      <c r="E27" s="81">
        <v>0</v>
      </c>
      <c r="F27" s="81">
        <v>0</v>
      </c>
      <c r="G27" s="81">
        <v>0</v>
      </c>
      <c r="H27" s="81">
        <v>0</v>
      </c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  <c r="P27" s="81">
        <v>0</v>
      </c>
      <c r="Q27" s="81">
        <v>531667970</v>
      </c>
      <c r="R27" s="81">
        <v>0</v>
      </c>
      <c r="S27" s="81">
        <v>0</v>
      </c>
      <c r="T27" s="87">
        <f t="shared" si="0"/>
        <v>100</v>
      </c>
    </row>
    <row r="28" spans="1:20" ht="23.25" customHeight="1">
      <c r="A28" s="82">
        <v>20</v>
      </c>
      <c r="B28" s="80" t="s">
        <v>392</v>
      </c>
      <c r="C28" s="81">
        <f>+'54'!C30</f>
        <v>488731770</v>
      </c>
      <c r="D28" s="81">
        <v>488731770</v>
      </c>
      <c r="E28" s="81">
        <v>1360000</v>
      </c>
      <c r="F28" s="81">
        <v>0</v>
      </c>
      <c r="G28" s="81">
        <v>0</v>
      </c>
      <c r="H28" s="81">
        <v>0</v>
      </c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  <c r="P28" s="81">
        <v>0</v>
      </c>
      <c r="Q28" s="81">
        <v>487371770</v>
      </c>
      <c r="R28" s="81">
        <v>0</v>
      </c>
      <c r="S28" s="81">
        <v>0</v>
      </c>
      <c r="T28" s="87">
        <f t="shared" si="0"/>
        <v>100</v>
      </c>
    </row>
    <row r="29" spans="1:20" ht="23.25" customHeight="1">
      <c r="A29" s="82">
        <v>21</v>
      </c>
      <c r="B29" s="80" t="s">
        <v>394</v>
      </c>
      <c r="C29" s="81">
        <f>+'54'!C31</f>
        <v>73000000</v>
      </c>
      <c r="D29" s="81">
        <v>73000000</v>
      </c>
      <c r="E29" s="81">
        <v>0</v>
      </c>
      <c r="F29" s="81">
        <v>0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  <c r="P29" s="81">
        <v>0</v>
      </c>
      <c r="Q29" s="81">
        <v>73000000</v>
      </c>
      <c r="R29" s="81">
        <v>0</v>
      </c>
      <c r="S29" s="81">
        <v>0</v>
      </c>
      <c r="T29" s="87">
        <f t="shared" si="0"/>
        <v>100</v>
      </c>
    </row>
    <row r="30" spans="1:20" ht="23.25" customHeight="1">
      <c r="A30" s="82">
        <v>22</v>
      </c>
      <c r="B30" s="80" t="s">
        <v>396</v>
      </c>
      <c r="C30" s="81">
        <f>+'54'!C32</f>
        <v>78761600</v>
      </c>
      <c r="D30" s="81">
        <v>78735300</v>
      </c>
      <c r="E30" s="81">
        <v>0</v>
      </c>
      <c r="F30" s="81">
        <v>0</v>
      </c>
      <c r="G30" s="81">
        <v>0</v>
      </c>
      <c r="H30" s="81">
        <v>0</v>
      </c>
      <c r="I30" s="81">
        <v>0</v>
      </c>
      <c r="J30" s="81">
        <v>0</v>
      </c>
      <c r="K30" s="81">
        <v>0</v>
      </c>
      <c r="L30" s="81">
        <v>0</v>
      </c>
      <c r="M30" s="81">
        <v>0</v>
      </c>
      <c r="N30" s="81">
        <v>0</v>
      </c>
      <c r="O30" s="81">
        <v>0</v>
      </c>
      <c r="P30" s="81">
        <v>0</v>
      </c>
      <c r="Q30" s="81">
        <v>78735300</v>
      </c>
      <c r="R30" s="81">
        <v>0</v>
      </c>
      <c r="S30" s="81">
        <v>0</v>
      </c>
      <c r="T30" s="87">
        <f t="shared" si="0"/>
        <v>99.966608093284037</v>
      </c>
    </row>
    <row r="31" spans="1:20" ht="23.25" customHeight="1">
      <c r="A31" s="82">
        <v>23</v>
      </c>
      <c r="B31" s="80" t="s">
        <v>398</v>
      </c>
      <c r="C31" s="81">
        <f>+'54'!C33</f>
        <v>211039600</v>
      </c>
      <c r="D31" s="81">
        <v>210740200</v>
      </c>
      <c r="E31" s="81">
        <v>0</v>
      </c>
      <c r="F31" s="81">
        <v>0</v>
      </c>
      <c r="G31" s="81">
        <v>0</v>
      </c>
      <c r="H31" s="81">
        <v>0</v>
      </c>
      <c r="I31" s="81">
        <v>0</v>
      </c>
      <c r="J31" s="81">
        <v>0</v>
      </c>
      <c r="K31" s="81">
        <v>0</v>
      </c>
      <c r="L31" s="81">
        <v>0</v>
      </c>
      <c r="M31" s="81">
        <v>0</v>
      </c>
      <c r="N31" s="81">
        <v>0</v>
      </c>
      <c r="O31" s="81">
        <v>0</v>
      </c>
      <c r="P31" s="81">
        <v>0</v>
      </c>
      <c r="Q31" s="81">
        <v>210740200</v>
      </c>
      <c r="R31" s="81">
        <v>0</v>
      </c>
      <c r="S31" s="81">
        <v>0</v>
      </c>
      <c r="T31" s="87">
        <f t="shared" si="0"/>
        <v>99.858130891074467</v>
      </c>
    </row>
    <row r="32" spans="1:20" ht="23.25" customHeight="1">
      <c r="A32" s="82">
        <v>24</v>
      </c>
      <c r="B32" s="80" t="s">
        <v>400</v>
      </c>
      <c r="C32" s="81">
        <f>+'54'!C34</f>
        <v>126039600</v>
      </c>
      <c r="D32" s="81">
        <v>126039600</v>
      </c>
      <c r="E32" s="81">
        <v>0</v>
      </c>
      <c r="F32" s="81">
        <v>0</v>
      </c>
      <c r="G32" s="81">
        <v>0</v>
      </c>
      <c r="H32" s="81">
        <v>0</v>
      </c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>
        <v>0</v>
      </c>
      <c r="O32" s="81">
        <v>0</v>
      </c>
      <c r="P32" s="81">
        <v>0</v>
      </c>
      <c r="Q32" s="81">
        <v>126039600</v>
      </c>
      <c r="R32" s="81">
        <v>0</v>
      </c>
      <c r="S32" s="81">
        <v>0</v>
      </c>
      <c r="T32" s="87">
        <f t="shared" si="0"/>
        <v>100</v>
      </c>
    </row>
    <row r="33" spans="1:20" ht="23.25" customHeight="1">
      <c r="A33" s="82">
        <v>25</v>
      </c>
      <c r="B33" s="80" t="s">
        <v>402</v>
      </c>
      <c r="C33" s="81">
        <f>+'54'!C35</f>
        <v>141039600</v>
      </c>
      <c r="D33" s="81">
        <v>140955400</v>
      </c>
      <c r="E33" s="81">
        <v>0</v>
      </c>
      <c r="F33" s="81">
        <v>0</v>
      </c>
      <c r="G33" s="81">
        <v>0</v>
      </c>
      <c r="H33" s="81">
        <v>0</v>
      </c>
      <c r="I33" s="81">
        <v>0</v>
      </c>
      <c r="J33" s="81">
        <v>0</v>
      </c>
      <c r="K33" s="81">
        <v>0</v>
      </c>
      <c r="L33" s="81">
        <v>0</v>
      </c>
      <c r="M33" s="81">
        <v>0</v>
      </c>
      <c r="N33" s="81">
        <v>0</v>
      </c>
      <c r="O33" s="81">
        <v>0</v>
      </c>
      <c r="P33" s="81">
        <v>0</v>
      </c>
      <c r="Q33" s="81">
        <v>140955400</v>
      </c>
      <c r="R33" s="81">
        <v>0</v>
      </c>
      <c r="S33" s="81">
        <v>0</v>
      </c>
      <c r="T33" s="87">
        <f t="shared" si="0"/>
        <v>99.940300454624094</v>
      </c>
    </row>
    <row r="34" spans="1:20" ht="23.25" customHeight="1">
      <c r="A34" s="82">
        <v>26</v>
      </c>
      <c r="B34" s="80" t="s">
        <v>424</v>
      </c>
      <c r="C34" s="81">
        <v>5265127000</v>
      </c>
      <c r="D34" s="81">
        <v>5201811835</v>
      </c>
      <c r="E34" s="81">
        <v>5201811835</v>
      </c>
      <c r="F34" s="81">
        <v>0</v>
      </c>
      <c r="G34" s="81">
        <v>0</v>
      </c>
      <c r="H34" s="81">
        <v>0</v>
      </c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  <c r="P34" s="81">
        <v>0</v>
      </c>
      <c r="Q34" s="81">
        <v>0</v>
      </c>
      <c r="R34" s="81">
        <v>0</v>
      </c>
      <c r="S34" s="81">
        <v>0</v>
      </c>
      <c r="T34" s="87">
        <f t="shared" si="0"/>
        <v>98.797461770627748</v>
      </c>
    </row>
    <row r="35" spans="1:20" ht="23.25" customHeight="1">
      <c r="A35" s="82">
        <v>27</v>
      </c>
      <c r="B35" s="80" t="s">
        <v>425</v>
      </c>
      <c r="C35" s="81">
        <v>3878404500</v>
      </c>
      <c r="D35" s="81">
        <v>3831061670</v>
      </c>
      <c r="E35" s="81">
        <v>3831061670</v>
      </c>
      <c r="F35" s="81">
        <v>0</v>
      </c>
      <c r="G35" s="81">
        <v>0</v>
      </c>
      <c r="H35" s="81">
        <v>0</v>
      </c>
      <c r="I35" s="81">
        <v>0</v>
      </c>
      <c r="J35" s="81">
        <v>0</v>
      </c>
      <c r="K35" s="81">
        <v>0</v>
      </c>
      <c r="L35" s="81">
        <v>0</v>
      </c>
      <c r="M35" s="81">
        <v>0</v>
      </c>
      <c r="N35" s="81">
        <v>0</v>
      </c>
      <c r="O35" s="81">
        <v>0</v>
      </c>
      <c r="P35" s="81">
        <v>0</v>
      </c>
      <c r="Q35" s="81">
        <v>0</v>
      </c>
      <c r="R35" s="81">
        <v>0</v>
      </c>
      <c r="S35" s="81">
        <v>0</v>
      </c>
      <c r="T35" s="87">
        <f t="shared" si="0"/>
        <v>98.779322012440943</v>
      </c>
    </row>
    <row r="36" spans="1:20" ht="23.25" customHeight="1">
      <c r="A36" s="82">
        <v>28</v>
      </c>
      <c r="B36" s="80" t="s">
        <v>426</v>
      </c>
      <c r="C36" s="81">
        <v>3966106500</v>
      </c>
      <c r="D36" s="81">
        <v>3843818400</v>
      </c>
      <c r="E36" s="81">
        <v>3843818400</v>
      </c>
      <c r="F36" s="81">
        <v>0</v>
      </c>
      <c r="G36" s="81">
        <v>0</v>
      </c>
      <c r="H36" s="81">
        <v>0</v>
      </c>
      <c r="I36" s="81">
        <v>0</v>
      </c>
      <c r="J36" s="81">
        <v>0</v>
      </c>
      <c r="K36" s="81">
        <v>0</v>
      </c>
      <c r="L36" s="81">
        <v>0</v>
      </c>
      <c r="M36" s="81">
        <v>0</v>
      </c>
      <c r="N36" s="81">
        <v>0</v>
      </c>
      <c r="O36" s="81">
        <v>0</v>
      </c>
      <c r="P36" s="81">
        <v>0</v>
      </c>
      <c r="Q36" s="81">
        <v>0</v>
      </c>
      <c r="R36" s="81">
        <v>0</v>
      </c>
      <c r="S36" s="81">
        <v>0</v>
      </c>
      <c r="T36" s="87">
        <f t="shared" si="0"/>
        <v>96.91667129967388</v>
      </c>
    </row>
    <row r="37" spans="1:20" ht="23.25" customHeight="1">
      <c r="A37" s="82">
        <v>29</v>
      </c>
      <c r="B37" s="80" t="s">
        <v>427</v>
      </c>
      <c r="C37" s="81">
        <v>5278276000</v>
      </c>
      <c r="D37" s="81">
        <v>5219224976</v>
      </c>
      <c r="E37" s="81">
        <v>5219224976</v>
      </c>
      <c r="F37" s="81">
        <v>0</v>
      </c>
      <c r="G37" s="81">
        <v>0</v>
      </c>
      <c r="H37" s="81">
        <v>0</v>
      </c>
      <c r="I37" s="81">
        <v>0</v>
      </c>
      <c r="J37" s="81">
        <v>0</v>
      </c>
      <c r="K37" s="81">
        <v>0</v>
      </c>
      <c r="L37" s="81">
        <v>0</v>
      </c>
      <c r="M37" s="81">
        <v>0</v>
      </c>
      <c r="N37" s="81">
        <v>0</v>
      </c>
      <c r="O37" s="81">
        <v>0</v>
      </c>
      <c r="P37" s="81">
        <v>0</v>
      </c>
      <c r="Q37" s="81">
        <v>0</v>
      </c>
      <c r="R37" s="81">
        <v>0</v>
      </c>
      <c r="S37" s="81">
        <v>0</v>
      </c>
      <c r="T37" s="87">
        <f t="shared" si="0"/>
        <v>98.881244103188237</v>
      </c>
    </row>
    <row r="38" spans="1:20" ht="23.25" customHeight="1">
      <c r="A38" s="82">
        <v>30</v>
      </c>
      <c r="B38" s="80" t="s">
        <v>428</v>
      </c>
      <c r="C38" s="81">
        <v>5228479560</v>
      </c>
      <c r="D38" s="81">
        <v>5153067045</v>
      </c>
      <c r="E38" s="81">
        <v>5153067045</v>
      </c>
      <c r="F38" s="81">
        <v>0</v>
      </c>
      <c r="G38" s="81">
        <v>0</v>
      </c>
      <c r="H38" s="81">
        <v>0</v>
      </c>
      <c r="I38" s="81">
        <v>0</v>
      </c>
      <c r="J38" s="81">
        <v>0</v>
      </c>
      <c r="K38" s="81">
        <v>0</v>
      </c>
      <c r="L38" s="81">
        <v>0</v>
      </c>
      <c r="M38" s="81">
        <v>0</v>
      </c>
      <c r="N38" s="81">
        <v>0</v>
      </c>
      <c r="O38" s="81">
        <v>0</v>
      </c>
      <c r="P38" s="81">
        <v>0</v>
      </c>
      <c r="Q38" s="81">
        <v>0</v>
      </c>
      <c r="R38" s="81">
        <v>0</v>
      </c>
      <c r="S38" s="81">
        <v>0</v>
      </c>
      <c r="T38" s="87">
        <f t="shared" si="0"/>
        <v>98.557658796699968</v>
      </c>
    </row>
    <row r="39" spans="1:20" ht="23.25" customHeight="1">
      <c r="A39" s="82">
        <v>31</v>
      </c>
      <c r="B39" s="80" t="s">
        <v>429</v>
      </c>
      <c r="C39" s="81">
        <v>5047124750</v>
      </c>
      <c r="D39" s="81">
        <v>4881488790</v>
      </c>
      <c r="E39" s="81">
        <v>4881488790</v>
      </c>
      <c r="F39" s="81">
        <v>0</v>
      </c>
      <c r="G39" s="81">
        <v>0</v>
      </c>
      <c r="H39" s="81">
        <v>0</v>
      </c>
      <c r="I39" s="81">
        <v>0</v>
      </c>
      <c r="J39" s="81">
        <v>0</v>
      </c>
      <c r="K39" s="81">
        <v>0</v>
      </c>
      <c r="L39" s="81">
        <v>0</v>
      </c>
      <c r="M39" s="81">
        <v>0</v>
      </c>
      <c r="N39" s="81">
        <v>0</v>
      </c>
      <c r="O39" s="81">
        <v>0</v>
      </c>
      <c r="P39" s="81">
        <v>0</v>
      </c>
      <c r="Q39" s="81">
        <v>0</v>
      </c>
      <c r="R39" s="81">
        <v>0</v>
      </c>
      <c r="S39" s="81">
        <v>0</v>
      </c>
      <c r="T39" s="87">
        <f t="shared" si="0"/>
        <v>96.718211492592886</v>
      </c>
    </row>
    <row r="40" spans="1:20" ht="23.25" customHeight="1">
      <c r="A40" s="82">
        <v>32</v>
      </c>
      <c r="B40" s="80" t="s">
        <v>430</v>
      </c>
      <c r="C40" s="81">
        <v>3204644000</v>
      </c>
      <c r="D40" s="81">
        <v>3120180942</v>
      </c>
      <c r="E40" s="81">
        <v>3120180942</v>
      </c>
      <c r="F40" s="81">
        <v>0</v>
      </c>
      <c r="G40" s="81">
        <v>0</v>
      </c>
      <c r="H40" s="81">
        <v>0</v>
      </c>
      <c r="I40" s="81">
        <v>0</v>
      </c>
      <c r="J40" s="81">
        <v>0</v>
      </c>
      <c r="K40" s="81">
        <v>0</v>
      </c>
      <c r="L40" s="81">
        <v>0</v>
      </c>
      <c r="M40" s="81">
        <v>0</v>
      </c>
      <c r="N40" s="81">
        <v>0</v>
      </c>
      <c r="O40" s="81">
        <v>0</v>
      </c>
      <c r="P40" s="81">
        <v>0</v>
      </c>
      <c r="Q40" s="81">
        <v>0</v>
      </c>
      <c r="R40" s="81">
        <v>0</v>
      </c>
      <c r="S40" s="81">
        <v>0</v>
      </c>
      <c r="T40" s="87">
        <f t="shared" si="0"/>
        <v>97.364354418150654</v>
      </c>
    </row>
    <row r="41" spans="1:20" ht="23.25" customHeight="1">
      <c r="A41" s="82">
        <v>33</v>
      </c>
      <c r="B41" s="80" t="s">
        <v>431</v>
      </c>
      <c r="C41" s="81">
        <v>5556311000</v>
      </c>
      <c r="D41" s="81">
        <v>5493182940</v>
      </c>
      <c r="E41" s="81">
        <v>5493182940</v>
      </c>
      <c r="F41" s="81">
        <v>0</v>
      </c>
      <c r="G41" s="81">
        <v>0</v>
      </c>
      <c r="H41" s="81">
        <v>0</v>
      </c>
      <c r="I41" s="81">
        <v>0</v>
      </c>
      <c r="J41" s="81">
        <v>0</v>
      </c>
      <c r="K41" s="81">
        <v>0</v>
      </c>
      <c r="L41" s="81">
        <v>0</v>
      </c>
      <c r="M41" s="81">
        <v>0</v>
      </c>
      <c r="N41" s="81">
        <v>0</v>
      </c>
      <c r="O41" s="81">
        <v>0</v>
      </c>
      <c r="P41" s="81">
        <v>0</v>
      </c>
      <c r="Q41" s="81">
        <v>0</v>
      </c>
      <c r="R41" s="81">
        <v>0</v>
      </c>
      <c r="S41" s="81">
        <v>0</v>
      </c>
      <c r="T41" s="87">
        <f t="shared" si="0"/>
        <v>98.863849413756711</v>
      </c>
    </row>
    <row r="42" spans="1:20" ht="23.25" customHeight="1">
      <c r="A42" s="82">
        <v>34</v>
      </c>
      <c r="B42" s="80" t="s">
        <v>432</v>
      </c>
      <c r="C42" s="81">
        <v>6387336500</v>
      </c>
      <c r="D42" s="81">
        <v>6226212935</v>
      </c>
      <c r="E42" s="81">
        <v>6226212935</v>
      </c>
      <c r="F42" s="81">
        <v>0</v>
      </c>
      <c r="G42" s="81">
        <v>0</v>
      </c>
      <c r="H42" s="81">
        <v>0</v>
      </c>
      <c r="I42" s="81">
        <v>0</v>
      </c>
      <c r="J42" s="81">
        <v>0</v>
      </c>
      <c r="K42" s="81">
        <v>0</v>
      </c>
      <c r="L42" s="81">
        <v>0</v>
      </c>
      <c r="M42" s="81">
        <v>0</v>
      </c>
      <c r="N42" s="81">
        <v>0</v>
      </c>
      <c r="O42" s="81">
        <v>0</v>
      </c>
      <c r="P42" s="81">
        <v>0</v>
      </c>
      <c r="Q42" s="81">
        <v>0</v>
      </c>
      <c r="R42" s="81">
        <v>0</v>
      </c>
      <c r="S42" s="81">
        <v>0</v>
      </c>
      <c r="T42" s="87">
        <f t="shared" si="0"/>
        <v>97.477453004080814</v>
      </c>
    </row>
    <row r="43" spans="1:20" ht="23.25" customHeight="1">
      <c r="A43" s="82">
        <v>35</v>
      </c>
      <c r="B43" s="80" t="s">
        <v>433</v>
      </c>
      <c r="C43" s="81">
        <v>2596311500</v>
      </c>
      <c r="D43" s="81">
        <v>2448569300</v>
      </c>
      <c r="E43" s="81">
        <v>2448569300</v>
      </c>
      <c r="F43" s="81">
        <v>0</v>
      </c>
      <c r="G43" s="81">
        <v>0</v>
      </c>
      <c r="H43" s="81">
        <v>0</v>
      </c>
      <c r="I43" s="81">
        <v>0</v>
      </c>
      <c r="J43" s="81">
        <v>0</v>
      </c>
      <c r="K43" s="81">
        <v>0</v>
      </c>
      <c r="L43" s="81">
        <v>0</v>
      </c>
      <c r="M43" s="81">
        <v>0</v>
      </c>
      <c r="N43" s="81">
        <v>0</v>
      </c>
      <c r="O43" s="81">
        <v>0</v>
      </c>
      <c r="P43" s="81">
        <v>0</v>
      </c>
      <c r="Q43" s="81">
        <v>0</v>
      </c>
      <c r="R43" s="81">
        <v>0</v>
      </c>
      <c r="S43" s="81">
        <v>0</v>
      </c>
      <c r="T43" s="87">
        <f t="shared" si="0"/>
        <v>94.309534892095954</v>
      </c>
    </row>
    <row r="44" spans="1:20" ht="23.25" customHeight="1">
      <c r="A44" s="82">
        <v>36</v>
      </c>
      <c r="B44" s="80" t="s">
        <v>434</v>
      </c>
      <c r="C44" s="81">
        <v>3091470500</v>
      </c>
      <c r="D44" s="81">
        <v>2998125940</v>
      </c>
      <c r="E44" s="81">
        <v>2998125940</v>
      </c>
      <c r="F44" s="81">
        <v>0</v>
      </c>
      <c r="G44" s="81">
        <v>0</v>
      </c>
      <c r="H44" s="81">
        <v>0</v>
      </c>
      <c r="I44" s="81">
        <v>0</v>
      </c>
      <c r="J44" s="81">
        <v>0</v>
      </c>
      <c r="K44" s="81">
        <v>0</v>
      </c>
      <c r="L44" s="81">
        <v>0</v>
      </c>
      <c r="M44" s="81">
        <v>0</v>
      </c>
      <c r="N44" s="81">
        <v>0</v>
      </c>
      <c r="O44" s="81">
        <v>0</v>
      </c>
      <c r="P44" s="81">
        <v>0</v>
      </c>
      <c r="Q44" s="81">
        <v>0</v>
      </c>
      <c r="R44" s="81">
        <v>0</v>
      </c>
      <c r="S44" s="81">
        <v>0</v>
      </c>
      <c r="T44" s="87">
        <f t="shared" si="0"/>
        <v>96.980577366014003</v>
      </c>
    </row>
    <row r="45" spans="1:20" ht="23.25" customHeight="1">
      <c r="A45" s="82">
        <v>37</v>
      </c>
      <c r="B45" s="80" t="s">
        <v>435</v>
      </c>
      <c r="C45" s="81">
        <v>3470344277</v>
      </c>
      <c r="D45" s="81">
        <v>3365007477</v>
      </c>
      <c r="E45" s="81">
        <v>3365007477</v>
      </c>
      <c r="F45" s="81">
        <v>0</v>
      </c>
      <c r="G45" s="81">
        <v>0</v>
      </c>
      <c r="H45" s="81">
        <v>0</v>
      </c>
      <c r="I45" s="81">
        <v>0</v>
      </c>
      <c r="J45" s="81">
        <v>0</v>
      </c>
      <c r="K45" s="81">
        <v>0</v>
      </c>
      <c r="L45" s="81">
        <v>0</v>
      </c>
      <c r="M45" s="81">
        <v>0</v>
      </c>
      <c r="N45" s="81">
        <v>0</v>
      </c>
      <c r="O45" s="81">
        <v>0</v>
      </c>
      <c r="P45" s="81">
        <v>0</v>
      </c>
      <c r="Q45" s="81">
        <v>0</v>
      </c>
      <c r="R45" s="81">
        <v>0</v>
      </c>
      <c r="S45" s="81">
        <v>0</v>
      </c>
      <c r="T45" s="87">
        <f t="shared" si="0"/>
        <v>96.964658500940985</v>
      </c>
    </row>
    <row r="46" spans="1:20" ht="23.25" customHeight="1">
      <c r="A46" s="82">
        <v>38</v>
      </c>
      <c r="B46" s="80" t="s">
        <v>436</v>
      </c>
      <c r="C46" s="81">
        <v>5072614000</v>
      </c>
      <c r="D46" s="81">
        <v>4955444000</v>
      </c>
      <c r="E46" s="81">
        <v>4955444000</v>
      </c>
      <c r="F46" s="81">
        <v>0</v>
      </c>
      <c r="G46" s="81">
        <v>0</v>
      </c>
      <c r="H46" s="81">
        <v>0</v>
      </c>
      <c r="I46" s="81">
        <v>0</v>
      </c>
      <c r="J46" s="81">
        <v>0</v>
      </c>
      <c r="K46" s="81">
        <v>0</v>
      </c>
      <c r="L46" s="81">
        <v>0</v>
      </c>
      <c r="M46" s="81">
        <v>0</v>
      </c>
      <c r="N46" s="81">
        <v>0</v>
      </c>
      <c r="O46" s="81">
        <v>0</v>
      </c>
      <c r="P46" s="81">
        <v>0</v>
      </c>
      <c r="Q46" s="81">
        <v>0</v>
      </c>
      <c r="R46" s="81">
        <v>0</v>
      </c>
      <c r="S46" s="81">
        <v>0</v>
      </c>
      <c r="T46" s="87">
        <f t="shared" si="0"/>
        <v>97.690145554146241</v>
      </c>
    </row>
    <row r="47" spans="1:20" ht="23.25" customHeight="1">
      <c r="A47" s="82">
        <v>39</v>
      </c>
      <c r="B47" s="80" t="s">
        <v>437</v>
      </c>
      <c r="C47" s="81">
        <v>5435110000</v>
      </c>
      <c r="D47" s="81">
        <v>5344244440</v>
      </c>
      <c r="E47" s="81">
        <v>5344244440</v>
      </c>
      <c r="F47" s="81">
        <v>0</v>
      </c>
      <c r="G47" s="81">
        <v>0</v>
      </c>
      <c r="H47" s="81">
        <v>0</v>
      </c>
      <c r="I47" s="81">
        <v>0</v>
      </c>
      <c r="J47" s="81">
        <v>0</v>
      </c>
      <c r="K47" s="81">
        <v>0</v>
      </c>
      <c r="L47" s="81">
        <v>0</v>
      </c>
      <c r="M47" s="81">
        <v>0</v>
      </c>
      <c r="N47" s="81">
        <v>0</v>
      </c>
      <c r="O47" s="81">
        <v>0</v>
      </c>
      <c r="P47" s="81">
        <v>0</v>
      </c>
      <c r="Q47" s="81">
        <v>0</v>
      </c>
      <c r="R47" s="81">
        <v>0</v>
      </c>
      <c r="S47" s="81">
        <v>0</v>
      </c>
      <c r="T47" s="87">
        <f t="shared" si="0"/>
        <v>98.328174406773741</v>
      </c>
    </row>
    <row r="48" spans="1:20" ht="23.25" customHeight="1">
      <c r="A48" s="82">
        <v>40</v>
      </c>
      <c r="B48" s="80" t="s">
        <v>438</v>
      </c>
      <c r="C48" s="81">
        <v>4327409000</v>
      </c>
      <c r="D48" s="81">
        <v>4229187400</v>
      </c>
      <c r="E48" s="81">
        <v>4229187400</v>
      </c>
      <c r="F48" s="81">
        <v>0</v>
      </c>
      <c r="G48" s="81">
        <v>0</v>
      </c>
      <c r="H48" s="81">
        <v>0</v>
      </c>
      <c r="I48" s="81">
        <v>0</v>
      </c>
      <c r="J48" s="81">
        <v>0</v>
      </c>
      <c r="K48" s="81">
        <v>0</v>
      </c>
      <c r="L48" s="81">
        <v>0</v>
      </c>
      <c r="M48" s="81">
        <v>0</v>
      </c>
      <c r="N48" s="81">
        <v>0</v>
      </c>
      <c r="O48" s="81">
        <v>0</v>
      </c>
      <c r="P48" s="81">
        <v>0</v>
      </c>
      <c r="Q48" s="81">
        <v>0</v>
      </c>
      <c r="R48" s="81">
        <v>0</v>
      </c>
      <c r="S48" s="81">
        <v>0</v>
      </c>
      <c r="T48" s="87">
        <f t="shared" si="0"/>
        <v>97.73024458746562</v>
      </c>
    </row>
    <row r="49" spans="1:20" ht="23.25" customHeight="1">
      <c r="A49" s="82">
        <v>41</v>
      </c>
      <c r="B49" s="80" t="s">
        <v>439</v>
      </c>
      <c r="C49" s="81">
        <v>5103833000</v>
      </c>
      <c r="D49" s="81">
        <v>5051284400</v>
      </c>
      <c r="E49" s="81">
        <v>5051284400</v>
      </c>
      <c r="F49" s="81">
        <v>0</v>
      </c>
      <c r="G49" s="81">
        <v>0</v>
      </c>
      <c r="H49" s="81">
        <v>0</v>
      </c>
      <c r="I49" s="81">
        <v>0</v>
      </c>
      <c r="J49" s="81">
        <v>0</v>
      </c>
      <c r="K49" s="81">
        <v>0</v>
      </c>
      <c r="L49" s="81">
        <v>0</v>
      </c>
      <c r="M49" s="81">
        <v>0</v>
      </c>
      <c r="N49" s="81">
        <v>0</v>
      </c>
      <c r="O49" s="81">
        <v>0</v>
      </c>
      <c r="P49" s="81">
        <v>0</v>
      </c>
      <c r="Q49" s="81">
        <v>0</v>
      </c>
      <c r="R49" s="81">
        <v>0</v>
      </c>
      <c r="S49" s="81">
        <v>0</v>
      </c>
      <c r="T49" s="87">
        <f t="shared" si="0"/>
        <v>98.970409102335438</v>
      </c>
    </row>
    <row r="50" spans="1:20" ht="23.25" customHeight="1">
      <c r="A50" s="82">
        <v>42</v>
      </c>
      <c r="B50" s="80" t="s">
        <v>440</v>
      </c>
      <c r="C50" s="81">
        <v>4714918000</v>
      </c>
      <c r="D50" s="81">
        <v>4659501300</v>
      </c>
      <c r="E50" s="81">
        <v>4659501300</v>
      </c>
      <c r="F50" s="81">
        <v>0</v>
      </c>
      <c r="G50" s="81">
        <v>0</v>
      </c>
      <c r="H50" s="81">
        <v>0</v>
      </c>
      <c r="I50" s="81">
        <v>0</v>
      </c>
      <c r="J50" s="81">
        <v>0</v>
      </c>
      <c r="K50" s="81">
        <v>0</v>
      </c>
      <c r="L50" s="81">
        <v>0</v>
      </c>
      <c r="M50" s="81">
        <v>0</v>
      </c>
      <c r="N50" s="81">
        <v>0</v>
      </c>
      <c r="O50" s="81">
        <v>0</v>
      </c>
      <c r="P50" s="81">
        <v>0</v>
      </c>
      <c r="Q50" s="81">
        <v>0</v>
      </c>
      <c r="R50" s="81">
        <v>0</v>
      </c>
      <c r="S50" s="81">
        <v>0</v>
      </c>
      <c r="T50" s="87">
        <f t="shared" si="0"/>
        <v>98.824651881538557</v>
      </c>
    </row>
    <row r="51" spans="1:20" ht="23.25" customHeight="1">
      <c r="A51" s="82">
        <v>43</v>
      </c>
      <c r="B51" s="80" t="s">
        <v>441</v>
      </c>
      <c r="C51" s="81">
        <v>4217055000</v>
      </c>
      <c r="D51" s="81">
        <v>3939722600</v>
      </c>
      <c r="E51" s="81">
        <v>3939722600</v>
      </c>
      <c r="F51" s="81">
        <v>0</v>
      </c>
      <c r="G51" s="81">
        <v>0</v>
      </c>
      <c r="H51" s="81">
        <v>0</v>
      </c>
      <c r="I51" s="81">
        <v>0</v>
      </c>
      <c r="J51" s="81">
        <v>0</v>
      </c>
      <c r="K51" s="81">
        <v>0</v>
      </c>
      <c r="L51" s="81">
        <v>0</v>
      </c>
      <c r="M51" s="81">
        <v>0</v>
      </c>
      <c r="N51" s="81">
        <v>0</v>
      </c>
      <c r="O51" s="81">
        <v>0</v>
      </c>
      <c r="P51" s="81">
        <v>0</v>
      </c>
      <c r="Q51" s="81">
        <v>0</v>
      </c>
      <c r="R51" s="81">
        <v>0</v>
      </c>
      <c r="S51" s="81">
        <v>0</v>
      </c>
      <c r="T51" s="87">
        <f t="shared" si="0"/>
        <v>93.423552692578113</v>
      </c>
    </row>
    <row r="52" spans="1:20" ht="23.25" customHeight="1">
      <c r="A52" s="82">
        <v>44</v>
      </c>
      <c r="B52" s="80" t="s">
        <v>442</v>
      </c>
      <c r="C52" s="81">
        <v>7567926973</v>
      </c>
      <c r="D52" s="81">
        <v>7423859973</v>
      </c>
      <c r="E52" s="81">
        <v>7423859973</v>
      </c>
      <c r="F52" s="81">
        <v>0</v>
      </c>
      <c r="G52" s="81">
        <v>0</v>
      </c>
      <c r="H52" s="81">
        <v>0</v>
      </c>
      <c r="I52" s="81">
        <v>0</v>
      </c>
      <c r="J52" s="81">
        <v>0</v>
      </c>
      <c r="K52" s="81">
        <v>0</v>
      </c>
      <c r="L52" s="81">
        <v>0</v>
      </c>
      <c r="M52" s="81">
        <v>0</v>
      </c>
      <c r="N52" s="81">
        <v>0</v>
      </c>
      <c r="O52" s="81">
        <v>0</v>
      </c>
      <c r="P52" s="81">
        <v>0</v>
      </c>
      <c r="Q52" s="81">
        <v>0</v>
      </c>
      <c r="R52" s="81">
        <v>0</v>
      </c>
      <c r="S52" s="81">
        <v>0</v>
      </c>
      <c r="T52" s="87">
        <f t="shared" si="0"/>
        <v>98.096347909883562</v>
      </c>
    </row>
    <row r="53" spans="1:20" ht="23.25" customHeight="1">
      <c r="A53" s="82">
        <v>45</v>
      </c>
      <c r="B53" s="80" t="s">
        <v>443</v>
      </c>
      <c r="C53" s="81">
        <v>4679412000</v>
      </c>
      <c r="D53" s="81">
        <v>4594466700</v>
      </c>
      <c r="E53" s="81">
        <v>4594466700</v>
      </c>
      <c r="F53" s="81">
        <v>0</v>
      </c>
      <c r="G53" s="81">
        <v>0</v>
      </c>
      <c r="H53" s="81">
        <v>0</v>
      </c>
      <c r="I53" s="81">
        <v>0</v>
      </c>
      <c r="J53" s="81">
        <v>0</v>
      </c>
      <c r="K53" s="81">
        <v>0</v>
      </c>
      <c r="L53" s="81">
        <v>0</v>
      </c>
      <c r="M53" s="81">
        <v>0</v>
      </c>
      <c r="N53" s="81">
        <v>0</v>
      </c>
      <c r="O53" s="81">
        <v>0</v>
      </c>
      <c r="P53" s="81">
        <v>0</v>
      </c>
      <c r="Q53" s="81">
        <v>0</v>
      </c>
      <c r="R53" s="81">
        <v>0</v>
      </c>
      <c r="S53" s="81">
        <v>0</v>
      </c>
      <c r="T53" s="87">
        <f t="shared" si="0"/>
        <v>98.184701411202951</v>
      </c>
    </row>
    <row r="54" spans="1:20" ht="23.25" customHeight="1">
      <c r="A54" s="82">
        <v>46</v>
      </c>
      <c r="B54" s="80" t="s">
        <v>444</v>
      </c>
      <c r="C54" s="81">
        <v>8395070145</v>
      </c>
      <c r="D54" s="81">
        <v>8381189388</v>
      </c>
      <c r="E54" s="81">
        <v>8381189388</v>
      </c>
      <c r="F54" s="81">
        <v>0</v>
      </c>
      <c r="G54" s="81">
        <v>0</v>
      </c>
      <c r="H54" s="81">
        <v>0</v>
      </c>
      <c r="I54" s="81">
        <v>0</v>
      </c>
      <c r="J54" s="81">
        <v>0</v>
      </c>
      <c r="K54" s="81">
        <v>0</v>
      </c>
      <c r="L54" s="81">
        <v>0</v>
      </c>
      <c r="M54" s="81">
        <v>0</v>
      </c>
      <c r="N54" s="81">
        <v>0</v>
      </c>
      <c r="O54" s="81">
        <v>0</v>
      </c>
      <c r="P54" s="81">
        <v>0</v>
      </c>
      <c r="Q54" s="81">
        <v>0</v>
      </c>
      <c r="R54" s="81">
        <v>0</v>
      </c>
      <c r="S54" s="81">
        <v>0</v>
      </c>
      <c r="T54" s="87">
        <f t="shared" si="0"/>
        <v>99.834655854444918</v>
      </c>
    </row>
    <row r="55" spans="1:20" ht="23.25" customHeight="1">
      <c r="A55" s="82">
        <v>47</v>
      </c>
      <c r="B55" s="80" t="s">
        <v>445</v>
      </c>
      <c r="C55" s="81">
        <v>6197521280</v>
      </c>
      <c r="D55" s="81">
        <v>6143889520</v>
      </c>
      <c r="E55" s="81">
        <v>6143889520</v>
      </c>
      <c r="F55" s="81">
        <v>0</v>
      </c>
      <c r="G55" s="81">
        <v>0</v>
      </c>
      <c r="H55" s="81">
        <v>0</v>
      </c>
      <c r="I55" s="81">
        <v>0</v>
      </c>
      <c r="J55" s="81">
        <v>0</v>
      </c>
      <c r="K55" s="81">
        <v>0</v>
      </c>
      <c r="L55" s="81">
        <v>0</v>
      </c>
      <c r="M55" s="81">
        <v>0</v>
      </c>
      <c r="N55" s="81">
        <v>0</v>
      </c>
      <c r="O55" s="81">
        <v>0</v>
      </c>
      <c r="P55" s="81">
        <v>0</v>
      </c>
      <c r="Q55" s="81">
        <v>0</v>
      </c>
      <c r="R55" s="81">
        <v>0</v>
      </c>
      <c r="S55" s="81">
        <v>0</v>
      </c>
      <c r="T55" s="87">
        <f t="shared" si="0"/>
        <v>99.134625641817891</v>
      </c>
    </row>
    <row r="56" spans="1:20" ht="23.25" customHeight="1">
      <c r="A56" s="82">
        <v>48</v>
      </c>
      <c r="B56" s="80" t="s">
        <v>446</v>
      </c>
      <c r="C56" s="81">
        <v>12807550700</v>
      </c>
      <c r="D56" s="81">
        <v>12779714426</v>
      </c>
      <c r="E56" s="81">
        <v>12779714426</v>
      </c>
      <c r="F56" s="81">
        <v>0</v>
      </c>
      <c r="G56" s="81">
        <v>0</v>
      </c>
      <c r="H56" s="81">
        <v>0</v>
      </c>
      <c r="I56" s="81">
        <v>0</v>
      </c>
      <c r="J56" s="81">
        <v>0</v>
      </c>
      <c r="K56" s="81">
        <v>0</v>
      </c>
      <c r="L56" s="81">
        <v>0</v>
      </c>
      <c r="M56" s="81">
        <v>0</v>
      </c>
      <c r="N56" s="81">
        <v>0</v>
      </c>
      <c r="O56" s="81">
        <v>0</v>
      </c>
      <c r="P56" s="81">
        <v>0</v>
      </c>
      <c r="Q56" s="81">
        <v>0</v>
      </c>
      <c r="R56" s="81">
        <v>0</v>
      </c>
      <c r="S56" s="81">
        <v>0</v>
      </c>
      <c r="T56" s="87">
        <f t="shared" si="0"/>
        <v>99.782657319482638</v>
      </c>
    </row>
    <row r="57" spans="1:20" ht="23.25" customHeight="1">
      <c r="A57" s="82">
        <v>49</v>
      </c>
      <c r="B57" s="80" t="s">
        <v>447</v>
      </c>
      <c r="C57" s="81">
        <v>7650992454</v>
      </c>
      <c r="D57" s="81">
        <v>7640347253</v>
      </c>
      <c r="E57" s="81">
        <v>7640347253</v>
      </c>
      <c r="F57" s="81">
        <v>0</v>
      </c>
      <c r="G57" s="81">
        <v>0</v>
      </c>
      <c r="H57" s="81">
        <v>0</v>
      </c>
      <c r="I57" s="81">
        <v>0</v>
      </c>
      <c r="J57" s="81">
        <v>0</v>
      </c>
      <c r="K57" s="81">
        <v>0</v>
      </c>
      <c r="L57" s="81">
        <v>0</v>
      </c>
      <c r="M57" s="81">
        <v>0</v>
      </c>
      <c r="N57" s="81">
        <v>0</v>
      </c>
      <c r="O57" s="81">
        <v>0</v>
      </c>
      <c r="P57" s="81">
        <v>0</v>
      </c>
      <c r="Q57" s="81">
        <v>0</v>
      </c>
      <c r="R57" s="81">
        <v>0</v>
      </c>
      <c r="S57" s="81">
        <v>0</v>
      </c>
      <c r="T57" s="87">
        <f t="shared" si="0"/>
        <v>99.860865096077376</v>
      </c>
    </row>
    <row r="58" spans="1:20" ht="23.25" customHeight="1">
      <c r="A58" s="82">
        <v>50</v>
      </c>
      <c r="B58" s="80" t="s">
        <v>448</v>
      </c>
      <c r="C58" s="81">
        <v>7000483798</v>
      </c>
      <c r="D58" s="81">
        <v>6967935231</v>
      </c>
      <c r="E58" s="81">
        <v>6967935231</v>
      </c>
      <c r="F58" s="81">
        <v>0</v>
      </c>
      <c r="G58" s="81">
        <v>0</v>
      </c>
      <c r="H58" s="81">
        <v>0</v>
      </c>
      <c r="I58" s="81">
        <v>0</v>
      </c>
      <c r="J58" s="81">
        <v>0</v>
      </c>
      <c r="K58" s="81">
        <v>0</v>
      </c>
      <c r="L58" s="81">
        <v>0</v>
      </c>
      <c r="M58" s="81">
        <v>0</v>
      </c>
      <c r="N58" s="81">
        <v>0</v>
      </c>
      <c r="O58" s="81">
        <v>0</v>
      </c>
      <c r="P58" s="81">
        <v>0</v>
      </c>
      <c r="Q58" s="81">
        <v>0</v>
      </c>
      <c r="R58" s="81">
        <v>0</v>
      </c>
      <c r="S58" s="81">
        <v>0</v>
      </c>
      <c r="T58" s="87">
        <f t="shared" si="0"/>
        <v>99.535052605802761</v>
      </c>
    </row>
    <row r="59" spans="1:20" ht="23.25" customHeight="1">
      <c r="A59" s="82">
        <v>51</v>
      </c>
      <c r="B59" s="80" t="s">
        <v>449</v>
      </c>
      <c r="C59" s="81">
        <v>7097411628</v>
      </c>
      <c r="D59" s="81">
        <v>7057177402</v>
      </c>
      <c r="E59" s="81">
        <v>7057177402</v>
      </c>
      <c r="F59" s="81">
        <v>0</v>
      </c>
      <c r="G59" s="81">
        <v>0</v>
      </c>
      <c r="H59" s="81">
        <v>0</v>
      </c>
      <c r="I59" s="81">
        <v>0</v>
      </c>
      <c r="J59" s="81">
        <v>0</v>
      </c>
      <c r="K59" s="81">
        <v>0</v>
      </c>
      <c r="L59" s="81">
        <v>0</v>
      </c>
      <c r="M59" s="81">
        <v>0</v>
      </c>
      <c r="N59" s="81">
        <v>0</v>
      </c>
      <c r="O59" s="81">
        <v>0</v>
      </c>
      <c r="P59" s="81">
        <v>0</v>
      </c>
      <c r="Q59" s="81">
        <v>0</v>
      </c>
      <c r="R59" s="81">
        <v>0</v>
      </c>
      <c r="S59" s="81">
        <v>0</v>
      </c>
      <c r="T59" s="87">
        <f t="shared" si="0"/>
        <v>99.433114096957937</v>
      </c>
    </row>
    <row r="60" spans="1:20" ht="23.25" customHeight="1">
      <c r="A60" s="82">
        <v>52</v>
      </c>
      <c r="B60" s="80" t="s">
        <v>450</v>
      </c>
      <c r="C60" s="81">
        <v>4210165000</v>
      </c>
      <c r="D60" s="81">
        <v>4190830792</v>
      </c>
      <c r="E60" s="81">
        <v>4190830792</v>
      </c>
      <c r="F60" s="81">
        <v>0</v>
      </c>
      <c r="G60" s="81">
        <v>0</v>
      </c>
      <c r="H60" s="81">
        <v>0</v>
      </c>
      <c r="I60" s="81">
        <v>0</v>
      </c>
      <c r="J60" s="81">
        <v>0</v>
      </c>
      <c r="K60" s="81">
        <v>0</v>
      </c>
      <c r="L60" s="81">
        <v>0</v>
      </c>
      <c r="M60" s="81">
        <v>0</v>
      </c>
      <c r="N60" s="81">
        <v>0</v>
      </c>
      <c r="O60" s="81">
        <v>0</v>
      </c>
      <c r="P60" s="81">
        <v>0</v>
      </c>
      <c r="Q60" s="81">
        <v>0</v>
      </c>
      <c r="R60" s="81">
        <v>0</v>
      </c>
      <c r="S60" s="81">
        <v>0</v>
      </c>
      <c r="T60" s="87">
        <f t="shared" si="0"/>
        <v>99.540773152596159</v>
      </c>
    </row>
    <row r="61" spans="1:20" ht="23.25" customHeight="1">
      <c r="A61" s="82">
        <v>53</v>
      </c>
      <c r="B61" s="80" t="s">
        <v>451</v>
      </c>
      <c r="C61" s="81">
        <v>5480231247</v>
      </c>
      <c r="D61" s="81">
        <v>5464710029</v>
      </c>
      <c r="E61" s="81">
        <v>5464710029</v>
      </c>
      <c r="F61" s="81">
        <v>0</v>
      </c>
      <c r="G61" s="81">
        <v>0</v>
      </c>
      <c r="H61" s="81">
        <v>0</v>
      </c>
      <c r="I61" s="81">
        <v>0</v>
      </c>
      <c r="J61" s="81">
        <v>0</v>
      </c>
      <c r="K61" s="81">
        <v>0</v>
      </c>
      <c r="L61" s="81">
        <v>0</v>
      </c>
      <c r="M61" s="81">
        <v>0</v>
      </c>
      <c r="N61" s="81">
        <v>0</v>
      </c>
      <c r="O61" s="81">
        <v>0</v>
      </c>
      <c r="P61" s="81">
        <v>0</v>
      </c>
      <c r="Q61" s="81">
        <v>0</v>
      </c>
      <c r="R61" s="81">
        <v>0</v>
      </c>
      <c r="S61" s="81">
        <v>0</v>
      </c>
      <c r="T61" s="87">
        <f t="shared" si="0"/>
        <v>99.716778046391809</v>
      </c>
    </row>
    <row r="62" spans="1:20" ht="23.25" customHeight="1">
      <c r="A62" s="82">
        <v>54</v>
      </c>
      <c r="B62" s="80" t="s">
        <v>453</v>
      </c>
      <c r="C62" s="81">
        <v>7039548595</v>
      </c>
      <c r="D62" s="81">
        <v>7016148838</v>
      </c>
      <c r="E62" s="81">
        <v>7016148838</v>
      </c>
      <c r="F62" s="81">
        <v>0</v>
      </c>
      <c r="G62" s="81">
        <v>0</v>
      </c>
      <c r="H62" s="81">
        <v>0</v>
      </c>
      <c r="I62" s="81">
        <v>0</v>
      </c>
      <c r="J62" s="81">
        <v>0</v>
      </c>
      <c r="K62" s="81">
        <v>0</v>
      </c>
      <c r="L62" s="81">
        <v>0</v>
      </c>
      <c r="M62" s="81">
        <v>0</v>
      </c>
      <c r="N62" s="81">
        <v>0</v>
      </c>
      <c r="O62" s="81">
        <v>0</v>
      </c>
      <c r="P62" s="81">
        <v>0</v>
      </c>
      <c r="Q62" s="81">
        <v>0</v>
      </c>
      <c r="R62" s="81">
        <v>0</v>
      </c>
      <c r="S62" s="81">
        <v>0</v>
      </c>
      <c r="T62" s="87">
        <f t="shared" si="0"/>
        <v>99.667595774299784</v>
      </c>
    </row>
    <row r="63" spans="1:20" ht="23.25" customHeight="1">
      <c r="A63" s="82">
        <v>55</v>
      </c>
      <c r="B63" s="80" t="s">
        <v>455</v>
      </c>
      <c r="C63" s="81">
        <v>4416866100</v>
      </c>
      <c r="D63" s="81">
        <v>4416466100</v>
      </c>
      <c r="E63" s="81">
        <v>4416466100</v>
      </c>
      <c r="F63" s="81">
        <v>0</v>
      </c>
      <c r="G63" s="81">
        <v>0</v>
      </c>
      <c r="H63" s="81">
        <v>0</v>
      </c>
      <c r="I63" s="81">
        <v>0</v>
      </c>
      <c r="J63" s="81">
        <v>0</v>
      </c>
      <c r="K63" s="81">
        <v>0</v>
      </c>
      <c r="L63" s="81">
        <v>0</v>
      </c>
      <c r="M63" s="81">
        <v>0</v>
      </c>
      <c r="N63" s="81">
        <v>0</v>
      </c>
      <c r="O63" s="81">
        <v>0</v>
      </c>
      <c r="P63" s="81">
        <v>0</v>
      </c>
      <c r="Q63" s="81">
        <v>0</v>
      </c>
      <c r="R63" s="81">
        <v>0</v>
      </c>
      <c r="S63" s="81">
        <v>0</v>
      </c>
      <c r="T63" s="87">
        <f t="shared" si="0"/>
        <v>99.990943805156334</v>
      </c>
    </row>
    <row r="64" spans="1:20" ht="23.25" customHeight="1">
      <c r="A64" s="82">
        <v>56</v>
      </c>
      <c r="B64" s="80" t="s">
        <v>457</v>
      </c>
      <c r="C64" s="81">
        <v>4826581497</v>
      </c>
      <c r="D64" s="81">
        <v>4817836270</v>
      </c>
      <c r="E64" s="81">
        <v>4817836270</v>
      </c>
      <c r="F64" s="81">
        <v>0</v>
      </c>
      <c r="G64" s="81">
        <v>0</v>
      </c>
      <c r="H64" s="81">
        <v>0</v>
      </c>
      <c r="I64" s="81">
        <v>0</v>
      </c>
      <c r="J64" s="81">
        <v>0</v>
      </c>
      <c r="K64" s="81">
        <v>0</v>
      </c>
      <c r="L64" s="81">
        <v>0</v>
      </c>
      <c r="M64" s="81">
        <v>0</v>
      </c>
      <c r="N64" s="81">
        <v>0</v>
      </c>
      <c r="O64" s="81">
        <v>0</v>
      </c>
      <c r="P64" s="81">
        <v>0</v>
      </c>
      <c r="Q64" s="81">
        <v>0</v>
      </c>
      <c r="R64" s="81">
        <v>0</v>
      </c>
      <c r="S64" s="81">
        <v>0</v>
      </c>
      <c r="T64" s="87">
        <f t="shared" si="0"/>
        <v>99.818811160540108</v>
      </c>
    </row>
    <row r="65" spans="1:20" ht="23.25" customHeight="1">
      <c r="A65" s="82">
        <v>57</v>
      </c>
      <c r="B65" s="80" t="s">
        <v>459</v>
      </c>
      <c r="C65" s="81">
        <v>6409947556</v>
      </c>
      <c r="D65" s="81">
        <v>6395137365</v>
      </c>
      <c r="E65" s="81">
        <v>6395137365</v>
      </c>
      <c r="F65" s="81">
        <v>0</v>
      </c>
      <c r="G65" s="81">
        <v>0</v>
      </c>
      <c r="H65" s="81">
        <v>0</v>
      </c>
      <c r="I65" s="81">
        <v>0</v>
      </c>
      <c r="J65" s="81">
        <v>0</v>
      </c>
      <c r="K65" s="81">
        <v>0</v>
      </c>
      <c r="L65" s="81">
        <v>0</v>
      </c>
      <c r="M65" s="81">
        <v>0</v>
      </c>
      <c r="N65" s="81">
        <v>0</v>
      </c>
      <c r="O65" s="81">
        <v>0</v>
      </c>
      <c r="P65" s="81">
        <v>0</v>
      </c>
      <c r="Q65" s="81">
        <v>0</v>
      </c>
      <c r="R65" s="81">
        <v>0</v>
      </c>
      <c r="S65" s="81">
        <v>0</v>
      </c>
      <c r="T65" s="87">
        <f t="shared" si="0"/>
        <v>99.768949888113553</v>
      </c>
    </row>
    <row r="66" spans="1:20" ht="23.25" customHeight="1">
      <c r="A66" s="82">
        <v>58</v>
      </c>
      <c r="B66" s="80" t="s">
        <v>461</v>
      </c>
      <c r="C66" s="81">
        <v>8884410684</v>
      </c>
      <c r="D66" s="81">
        <v>8871304698</v>
      </c>
      <c r="E66" s="81">
        <v>8871304698</v>
      </c>
      <c r="F66" s="81">
        <v>0</v>
      </c>
      <c r="G66" s="81">
        <v>0</v>
      </c>
      <c r="H66" s="81">
        <v>0</v>
      </c>
      <c r="I66" s="81">
        <v>0</v>
      </c>
      <c r="J66" s="81">
        <v>0</v>
      </c>
      <c r="K66" s="81">
        <v>0</v>
      </c>
      <c r="L66" s="81">
        <v>0</v>
      </c>
      <c r="M66" s="81">
        <v>0</v>
      </c>
      <c r="N66" s="81">
        <v>0</v>
      </c>
      <c r="O66" s="81">
        <v>0</v>
      </c>
      <c r="P66" s="81">
        <v>0</v>
      </c>
      <c r="Q66" s="81">
        <v>0</v>
      </c>
      <c r="R66" s="81">
        <v>0</v>
      </c>
      <c r="S66" s="81">
        <v>0</v>
      </c>
      <c r="T66" s="87">
        <f t="shared" si="0"/>
        <v>99.852483338893791</v>
      </c>
    </row>
    <row r="67" spans="1:20" ht="23.25" customHeight="1">
      <c r="A67" s="82">
        <v>59</v>
      </c>
      <c r="B67" s="80" t="s">
        <v>463</v>
      </c>
      <c r="C67" s="81">
        <v>6195705477</v>
      </c>
      <c r="D67" s="81">
        <v>6154830868</v>
      </c>
      <c r="E67" s="81">
        <v>6154830868</v>
      </c>
      <c r="F67" s="81">
        <v>0</v>
      </c>
      <c r="G67" s="81">
        <v>0</v>
      </c>
      <c r="H67" s="81">
        <v>0</v>
      </c>
      <c r="I67" s="81">
        <v>0</v>
      </c>
      <c r="J67" s="81">
        <v>0</v>
      </c>
      <c r="K67" s="81">
        <v>0</v>
      </c>
      <c r="L67" s="81">
        <v>0</v>
      </c>
      <c r="M67" s="81">
        <v>0</v>
      </c>
      <c r="N67" s="81">
        <v>0</v>
      </c>
      <c r="O67" s="81">
        <v>0</v>
      </c>
      <c r="P67" s="81">
        <v>0</v>
      </c>
      <c r="Q67" s="81">
        <v>0</v>
      </c>
      <c r="R67" s="81">
        <v>0</v>
      </c>
      <c r="S67" s="81">
        <v>0</v>
      </c>
      <c r="T67" s="87">
        <f t="shared" si="0"/>
        <v>99.340275144586244</v>
      </c>
    </row>
    <row r="68" spans="1:20" ht="23.25" customHeight="1">
      <c r="A68" s="82">
        <v>60</v>
      </c>
      <c r="B68" s="80" t="s">
        <v>465</v>
      </c>
      <c r="C68" s="81">
        <v>10453331524</v>
      </c>
      <c r="D68" s="81">
        <v>10436694915</v>
      </c>
      <c r="E68" s="81">
        <v>10436694915</v>
      </c>
      <c r="F68" s="81">
        <v>0</v>
      </c>
      <c r="G68" s="81">
        <v>0</v>
      </c>
      <c r="H68" s="81">
        <v>0</v>
      </c>
      <c r="I68" s="81">
        <v>0</v>
      </c>
      <c r="J68" s="81">
        <v>0</v>
      </c>
      <c r="K68" s="81">
        <v>0</v>
      </c>
      <c r="L68" s="81">
        <v>0</v>
      </c>
      <c r="M68" s="81">
        <v>0</v>
      </c>
      <c r="N68" s="81">
        <v>0</v>
      </c>
      <c r="O68" s="81">
        <v>0</v>
      </c>
      <c r="P68" s="81">
        <v>0</v>
      </c>
      <c r="Q68" s="81">
        <v>0</v>
      </c>
      <c r="R68" s="81">
        <v>0</v>
      </c>
      <c r="S68" s="81">
        <v>0</v>
      </c>
      <c r="T68" s="87">
        <f t="shared" si="0"/>
        <v>99.840848738396915</v>
      </c>
    </row>
    <row r="69" spans="1:20" ht="23.25" customHeight="1">
      <c r="A69" s="82">
        <v>61</v>
      </c>
      <c r="B69" s="80" t="s">
        <v>467</v>
      </c>
      <c r="C69" s="81">
        <v>5388322132</v>
      </c>
      <c r="D69" s="81">
        <v>5369207953</v>
      </c>
      <c r="E69" s="81">
        <v>5369207953</v>
      </c>
      <c r="F69" s="81">
        <v>0</v>
      </c>
      <c r="G69" s="81">
        <v>0</v>
      </c>
      <c r="H69" s="81">
        <v>0</v>
      </c>
      <c r="I69" s="81">
        <v>0</v>
      </c>
      <c r="J69" s="81">
        <v>0</v>
      </c>
      <c r="K69" s="81">
        <v>0</v>
      </c>
      <c r="L69" s="81">
        <v>0</v>
      </c>
      <c r="M69" s="81">
        <v>0</v>
      </c>
      <c r="N69" s="81">
        <v>0</v>
      </c>
      <c r="O69" s="81">
        <v>0</v>
      </c>
      <c r="P69" s="81">
        <v>0</v>
      </c>
      <c r="Q69" s="81">
        <v>0</v>
      </c>
      <c r="R69" s="81">
        <v>0</v>
      </c>
      <c r="S69" s="81">
        <v>0</v>
      </c>
      <c r="T69" s="87">
        <f t="shared" si="0"/>
        <v>99.645266587042272</v>
      </c>
    </row>
    <row r="70" spans="1:20" ht="23.25" customHeight="1">
      <c r="A70" s="82">
        <v>62</v>
      </c>
      <c r="B70" s="80" t="s">
        <v>469</v>
      </c>
      <c r="C70" s="81">
        <v>3838134158</v>
      </c>
      <c r="D70" s="81">
        <v>3797692858</v>
      </c>
      <c r="E70" s="81">
        <v>3797692858</v>
      </c>
      <c r="F70" s="81">
        <v>0</v>
      </c>
      <c r="G70" s="81">
        <v>0</v>
      </c>
      <c r="H70" s="81">
        <v>0</v>
      </c>
      <c r="I70" s="81">
        <v>0</v>
      </c>
      <c r="J70" s="81">
        <v>0</v>
      </c>
      <c r="K70" s="81">
        <v>0</v>
      </c>
      <c r="L70" s="81">
        <v>0</v>
      </c>
      <c r="M70" s="81">
        <v>0</v>
      </c>
      <c r="N70" s="81">
        <v>0</v>
      </c>
      <c r="O70" s="81">
        <v>0</v>
      </c>
      <c r="P70" s="81">
        <v>0</v>
      </c>
      <c r="Q70" s="81">
        <v>0</v>
      </c>
      <c r="R70" s="81">
        <v>0</v>
      </c>
      <c r="S70" s="81">
        <v>0</v>
      </c>
      <c r="T70" s="87">
        <f t="shared" si="0"/>
        <v>98.946329171019045</v>
      </c>
    </row>
    <row r="71" spans="1:20" ht="23.25" customHeight="1">
      <c r="A71" s="82">
        <v>63</v>
      </c>
      <c r="B71" s="80" t="s">
        <v>471</v>
      </c>
      <c r="C71" s="81">
        <v>9648031696</v>
      </c>
      <c r="D71" s="81">
        <v>9621407215</v>
      </c>
      <c r="E71" s="81">
        <v>9621407215</v>
      </c>
      <c r="F71" s="81">
        <v>0</v>
      </c>
      <c r="G71" s="81">
        <v>0</v>
      </c>
      <c r="H71" s="81">
        <v>0</v>
      </c>
      <c r="I71" s="81">
        <v>0</v>
      </c>
      <c r="J71" s="81">
        <v>0</v>
      </c>
      <c r="K71" s="81">
        <v>0</v>
      </c>
      <c r="L71" s="81">
        <v>0</v>
      </c>
      <c r="M71" s="81">
        <v>0</v>
      </c>
      <c r="N71" s="81">
        <v>0</v>
      </c>
      <c r="O71" s="81">
        <v>0</v>
      </c>
      <c r="P71" s="81">
        <v>0</v>
      </c>
      <c r="Q71" s="81">
        <v>0</v>
      </c>
      <c r="R71" s="81">
        <v>0</v>
      </c>
      <c r="S71" s="81">
        <v>0</v>
      </c>
      <c r="T71" s="87">
        <f t="shared" si="0"/>
        <v>99.724042355592204</v>
      </c>
    </row>
    <row r="72" spans="1:20" ht="23.25" customHeight="1">
      <c r="A72" s="82">
        <v>64</v>
      </c>
      <c r="B72" s="80" t="s">
        <v>473</v>
      </c>
      <c r="C72" s="81">
        <v>4515711000</v>
      </c>
      <c r="D72" s="81">
        <v>4505059917</v>
      </c>
      <c r="E72" s="81">
        <v>4505059917</v>
      </c>
      <c r="F72" s="81">
        <v>0</v>
      </c>
      <c r="G72" s="81">
        <v>0</v>
      </c>
      <c r="H72" s="81">
        <v>0</v>
      </c>
      <c r="I72" s="81">
        <v>0</v>
      </c>
      <c r="J72" s="81">
        <v>0</v>
      </c>
      <c r="K72" s="81">
        <v>0</v>
      </c>
      <c r="L72" s="81">
        <v>0</v>
      </c>
      <c r="M72" s="81">
        <v>0</v>
      </c>
      <c r="N72" s="81">
        <v>0</v>
      </c>
      <c r="O72" s="81">
        <v>0</v>
      </c>
      <c r="P72" s="81">
        <v>0</v>
      </c>
      <c r="Q72" s="81">
        <v>0</v>
      </c>
      <c r="R72" s="81">
        <v>0</v>
      </c>
      <c r="S72" s="81">
        <v>0</v>
      </c>
      <c r="T72" s="87">
        <f t="shared" si="0"/>
        <v>99.76413275783149</v>
      </c>
    </row>
    <row r="73" spans="1:20" ht="23.25" customHeight="1">
      <c r="A73" s="82">
        <v>65</v>
      </c>
      <c r="B73" s="80" t="s">
        <v>475</v>
      </c>
      <c r="C73" s="81">
        <v>4417135800</v>
      </c>
      <c r="D73" s="81">
        <v>4385019020</v>
      </c>
      <c r="E73" s="81">
        <v>4385019020</v>
      </c>
      <c r="F73" s="81">
        <v>0</v>
      </c>
      <c r="G73" s="81">
        <v>0</v>
      </c>
      <c r="H73" s="81">
        <v>0</v>
      </c>
      <c r="I73" s="81">
        <v>0</v>
      </c>
      <c r="J73" s="81">
        <v>0</v>
      </c>
      <c r="K73" s="81">
        <v>0</v>
      </c>
      <c r="L73" s="81">
        <v>0</v>
      </c>
      <c r="M73" s="81">
        <v>0</v>
      </c>
      <c r="N73" s="81">
        <v>0</v>
      </c>
      <c r="O73" s="81">
        <v>0</v>
      </c>
      <c r="P73" s="81">
        <v>0</v>
      </c>
      <c r="Q73" s="81">
        <v>0</v>
      </c>
      <c r="R73" s="81">
        <v>0</v>
      </c>
      <c r="S73" s="81">
        <v>0</v>
      </c>
      <c r="T73" s="87">
        <f t="shared" ref="T73:T129" si="1">+D73/C73%</f>
        <v>99.272904853864802</v>
      </c>
    </row>
    <row r="74" spans="1:20" ht="23.25" customHeight="1">
      <c r="A74" s="82">
        <v>66</v>
      </c>
      <c r="B74" s="80" t="s">
        <v>477</v>
      </c>
      <c r="C74" s="81">
        <v>3862233700</v>
      </c>
      <c r="D74" s="81">
        <v>3855557970</v>
      </c>
      <c r="E74" s="81">
        <v>3855557970</v>
      </c>
      <c r="F74" s="81">
        <v>0</v>
      </c>
      <c r="G74" s="81">
        <v>0</v>
      </c>
      <c r="H74" s="81">
        <v>0</v>
      </c>
      <c r="I74" s="81">
        <v>0</v>
      </c>
      <c r="J74" s="81">
        <v>0</v>
      </c>
      <c r="K74" s="81">
        <v>0</v>
      </c>
      <c r="L74" s="81">
        <v>0</v>
      </c>
      <c r="M74" s="81">
        <v>0</v>
      </c>
      <c r="N74" s="81">
        <v>0</v>
      </c>
      <c r="O74" s="81">
        <v>0</v>
      </c>
      <c r="P74" s="81">
        <v>0</v>
      </c>
      <c r="Q74" s="81">
        <v>0</v>
      </c>
      <c r="R74" s="81">
        <v>0</v>
      </c>
      <c r="S74" s="81">
        <v>0</v>
      </c>
      <c r="T74" s="87">
        <f t="shared" si="1"/>
        <v>99.827153649454203</v>
      </c>
    </row>
    <row r="75" spans="1:20" ht="23.25" customHeight="1">
      <c r="A75" s="82">
        <v>67</v>
      </c>
      <c r="B75" s="80" t="s">
        <v>479</v>
      </c>
      <c r="C75" s="81">
        <v>4516556000</v>
      </c>
      <c r="D75" s="81">
        <v>4511406784</v>
      </c>
      <c r="E75" s="81">
        <v>4511406784</v>
      </c>
      <c r="F75" s="81">
        <v>0</v>
      </c>
      <c r="G75" s="81">
        <v>0</v>
      </c>
      <c r="H75" s="81">
        <v>0</v>
      </c>
      <c r="I75" s="81">
        <v>0</v>
      </c>
      <c r="J75" s="81">
        <v>0</v>
      </c>
      <c r="K75" s="81">
        <v>0</v>
      </c>
      <c r="L75" s="81">
        <v>0</v>
      </c>
      <c r="M75" s="81">
        <v>0</v>
      </c>
      <c r="N75" s="81">
        <v>0</v>
      </c>
      <c r="O75" s="81">
        <v>0</v>
      </c>
      <c r="P75" s="81">
        <v>0</v>
      </c>
      <c r="Q75" s="81">
        <v>0</v>
      </c>
      <c r="R75" s="81">
        <v>0</v>
      </c>
      <c r="S75" s="81">
        <v>0</v>
      </c>
      <c r="T75" s="87">
        <f t="shared" si="1"/>
        <v>99.885992424316228</v>
      </c>
    </row>
    <row r="76" spans="1:20" ht="23.25" customHeight="1">
      <c r="A76" s="82">
        <v>68</v>
      </c>
      <c r="B76" s="80" t="s">
        <v>481</v>
      </c>
      <c r="C76" s="81">
        <v>5149224923</v>
      </c>
      <c r="D76" s="81">
        <v>5109127865</v>
      </c>
      <c r="E76" s="81">
        <v>5109127865</v>
      </c>
      <c r="F76" s="81">
        <v>0</v>
      </c>
      <c r="G76" s="81">
        <v>0</v>
      </c>
      <c r="H76" s="81">
        <v>0</v>
      </c>
      <c r="I76" s="81">
        <v>0</v>
      </c>
      <c r="J76" s="81">
        <v>0</v>
      </c>
      <c r="K76" s="81">
        <v>0</v>
      </c>
      <c r="L76" s="81">
        <v>0</v>
      </c>
      <c r="M76" s="81">
        <v>0</v>
      </c>
      <c r="N76" s="81">
        <v>0</v>
      </c>
      <c r="O76" s="81">
        <v>0</v>
      </c>
      <c r="P76" s="81">
        <v>0</v>
      </c>
      <c r="Q76" s="81">
        <v>0</v>
      </c>
      <c r="R76" s="81">
        <v>0</v>
      </c>
      <c r="S76" s="81">
        <v>0</v>
      </c>
      <c r="T76" s="87">
        <f t="shared" si="1"/>
        <v>99.22129915473495</v>
      </c>
    </row>
    <row r="77" spans="1:20" ht="23.25" customHeight="1">
      <c r="A77" s="82">
        <v>69</v>
      </c>
      <c r="B77" s="80" t="s">
        <v>483</v>
      </c>
      <c r="C77" s="81">
        <v>4231482589</v>
      </c>
      <c r="D77" s="81">
        <v>4128272962</v>
      </c>
      <c r="E77" s="81">
        <v>4128272962</v>
      </c>
      <c r="F77" s="81">
        <v>0</v>
      </c>
      <c r="G77" s="81">
        <v>0</v>
      </c>
      <c r="H77" s="81">
        <v>0</v>
      </c>
      <c r="I77" s="81">
        <v>0</v>
      </c>
      <c r="J77" s="81">
        <v>0</v>
      </c>
      <c r="K77" s="81">
        <v>0</v>
      </c>
      <c r="L77" s="81">
        <v>0</v>
      </c>
      <c r="M77" s="81">
        <v>0</v>
      </c>
      <c r="N77" s="81">
        <v>0</v>
      </c>
      <c r="O77" s="81">
        <v>0</v>
      </c>
      <c r="P77" s="81">
        <v>0</v>
      </c>
      <c r="Q77" s="81">
        <v>0</v>
      </c>
      <c r="R77" s="81">
        <v>0</v>
      </c>
      <c r="S77" s="81">
        <v>0</v>
      </c>
      <c r="T77" s="87">
        <f t="shared" si="1"/>
        <v>97.5609109849985</v>
      </c>
    </row>
    <row r="78" spans="1:20" ht="23.25" customHeight="1">
      <c r="A78" s="82">
        <v>70</v>
      </c>
      <c r="B78" s="80" t="s">
        <v>485</v>
      </c>
      <c r="C78" s="81">
        <v>4663242700</v>
      </c>
      <c r="D78" s="81">
        <v>4652105970</v>
      </c>
      <c r="E78" s="81">
        <v>4652105970</v>
      </c>
      <c r="F78" s="81">
        <v>0</v>
      </c>
      <c r="G78" s="81">
        <v>0</v>
      </c>
      <c r="H78" s="81">
        <v>0</v>
      </c>
      <c r="I78" s="81">
        <v>0</v>
      </c>
      <c r="J78" s="81">
        <v>0</v>
      </c>
      <c r="K78" s="81">
        <v>0</v>
      </c>
      <c r="L78" s="81">
        <v>0</v>
      </c>
      <c r="M78" s="81">
        <v>0</v>
      </c>
      <c r="N78" s="81">
        <v>0</v>
      </c>
      <c r="O78" s="81">
        <v>0</v>
      </c>
      <c r="P78" s="81">
        <v>0</v>
      </c>
      <c r="Q78" s="81">
        <v>0</v>
      </c>
      <c r="R78" s="81">
        <v>0</v>
      </c>
      <c r="S78" s="81">
        <v>0</v>
      </c>
      <c r="T78" s="87">
        <f t="shared" si="1"/>
        <v>99.761180562186908</v>
      </c>
    </row>
    <row r="79" spans="1:20" ht="23.25" customHeight="1">
      <c r="A79" s="82">
        <v>71</v>
      </c>
      <c r="B79" s="80" t="s">
        <v>487</v>
      </c>
      <c r="C79" s="81">
        <v>3516753000</v>
      </c>
      <c r="D79" s="81">
        <v>3396719934</v>
      </c>
      <c r="E79" s="81">
        <v>3396719934</v>
      </c>
      <c r="F79" s="81">
        <v>0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  <c r="O79" s="81">
        <v>0</v>
      </c>
      <c r="P79" s="81">
        <v>0</v>
      </c>
      <c r="Q79" s="81">
        <v>0</v>
      </c>
      <c r="R79" s="81">
        <v>0</v>
      </c>
      <c r="S79" s="81">
        <v>0</v>
      </c>
      <c r="T79" s="87">
        <f t="shared" si="1"/>
        <v>96.586821252445077</v>
      </c>
    </row>
    <row r="80" spans="1:20" ht="23.25" customHeight="1">
      <c r="A80" s="82">
        <v>72</v>
      </c>
      <c r="B80" s="80" t="s">
        <v>489</v>
      </c>
      <c r="C80" s="81">
        <v>4613980710</v>
      </c>
      <c r="D80" s="81">
        <v>4439140150</v>
      </c>
      <c r="E80" s="81">
        <v>4439140150</v>
      </c>
      <c r="F80" s="81">
        <v>0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  <c r="O80" s="81">
        <v>0</v>
      </c>
      <c r="P80" s="81">
        <v>0</v>
      </c>
      <c r="Q80" s="81">
        <v>0</v>
      </c>
      <c r="R80" s="81">
        <v>0</v>
      </c>
      <c r="S80" s="81">
        <v>0</v>
      </c>
      <c r="T80" s="87">
        <f t="shared" si="1"/>
        <v>96.210635219582443</v>
      </c>
    </row>
    <row r="81" spans="1:20" ht="23.25" customHeight="1">
      <c r="A81" s="82">
        <v>73</v>
      </c>
      <c r="B81" s="80" t="s">
        <v>491</v>
      </c>
      <c r="C81" s="81">
        <v>5058936740</v>
      </c>
      <c r="D81" s="81">
        <v>4885623719</v>
      </c>
      <c r="E81" s="81">
        <v>4885623719</v>
      </c>
      <c r="F81" s="81">
        <v>0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  <c r="O81" s="81">
        <v>0</v>
      </c>
      <c r="P81" s="81">
        <v>0</v>
      </c>
      <c r="Q81" s="81">
        <v>0</v>
      </c>
      <c r="R81" s="81">
        <v>0</v>
      </c>
      <c r="S81" s="81">
        <v>0</v>
      </c>
      <c r="T81" s="87">
        <f t="shared" si="1"/>
        <v>96.574121600895921</v>
      </c>
    </row>
    <row r="82" spans="1:20" ht="23.25" customHeight="1">
      <c r="A82" s="82">
        <v>74</v>
      </c>
      <c r="B82" s="80" t="s">
        <v>493</v>
      </c>
      <c r="C82" s="81">
        <v>6849020989</v>
      </c>
      <c r="D82" s="81">
        <v>6620298989</v>
      </c>
      <c r="E82" s="81">
        <v>6620298989</v>
      </c>
      <c r="F82" s="81">
        <v>0</v>
      </c>
      <c r="G82" s="81">
        <v>0</v>
      </c>
      <c r="H82" s="81">
        <v>0</v>
      </c>
      <c r="I82" s="81">
        <v>0</v>
      </c>
      <c r="J82" s="81">
        <v>0</v>
      </c>
      <c r="K82" s="81">
        <v>0</v>
      </c>
      <c r="L82" s="81">
        <v>0</v>
      </c>
      <c r="M82" s="81">
        <v>0</v>
      </c>
      <c r="N82" s="81">
        <v>0</v>
      </c>
      <c r="O82" s="81">
        <v>0</v>
      </c>
      <c r="P82" s="81">
        <v>0</v>
      </c>
      <c r="Q82" s="81">
        <v>0</v>
      </c>
      <c r="R82" s="81">
        <v>0</v>
      </c>
      <c r="S82" s="81">
        <v>0</v>
      </c>
      <c r="T82" s="87">
        <f t="shared" si="1"/>
        <v>96.660515417205715</v>
      </c>
    </row>
    <row r="83" spans="1:20" ht="23.25" customHeight="1">
      <c r="A83" s="82">
        <v>75</v>
      </c>
      <c r="B83" s="80" t="s">
        <v>495</v>
      </c>
      <c r="C83" s="81">
        <v>6431193091</v>
      </c>
      <c r="D83" s="81">
        <v>6322307647</v>
      </c>
      <c r="E83" s="81">
        <v>6322307647</v>
      </c>
      <c r="F83" s="81">
        <v>0</v>
      </c>
      <c r="G83" s="81">
        <v>0</v>
      </c>
      <c r="H83" s="81">
        <v>0</v>
      </c>
      <c r="I83" s="81">
        <v>0</v>
      </c>
      <c r="J83" s="81">
        <v>0</v>
      </c>
      <c r="K83" s="81">
        <v>0</v>
      </c>
      <c r="L83" s="81">
        <v>0</v>
      </c>
      <c r="M83" s="81">
        <v>0</v>
      </c>
      <c r="N83" s="81">
        <v>0</v>
      </c>
      <c r="O83" s="81">
        <v>0</v>
      </c>
      <c r="P83" s="81">
        <v>0</v>
      </c>
      <c r="Q83" s="81">
        <v>0</v>
      </c>
      <c r="R83" s="81">
        <v>0</v>
      </c>
      <c r="S83" s="81">
        <v>0</v>
      </c>
      <c r="T83" s="87">
        <f t="shared" si="1"/>
        <v>98.306916889925489</v>
      </c>
    </row>
    <row r="84" spans="1:20" ht="23.25" customHeight="1">
      <c r="A84" s="82">
        <v>76</v>
      </c>
      <c r="B84" s="80" t="s">
        <v>497</v>
      </c>
      <c r="C84" s="81">
        <v>6274510000</v>
      </c>
      <c r="D84" s="81">
        <v>6253808000</v>
      </c>
      <c r="E84" s="81">
        <v>6253808000</v>
      </c>
      <c r="F84" s="81">
        <v>0</v>
      </c>
      <c r="G84" s="81">
        <v>0</v>
      </c>
      <c r="H84" s="81">
        <v>0</v>
      </c>
      <c r="I84" s="81">
        <v>0</v>
      </c>
      <c r="J84" s="81">
        <v>0</v>
      </c>
      <c r="K84" s="81">
        <v>0</v>
      </c>
      <c r="L84" s="81">
        <v>0</v>
      </c>
      <c r="M84" s="81">
        <v>0</v>
      </c>
      <c r="N84" s="81">
        <v>0</v>
      </c>
      <c r="O84" s="81">
        <v>0</v>
      </c>
      <c r="P84" s="81">
        <v>0</v>
      </c>
      <c r="Q84" s="81">
        <v>0</v>
      </c>
      <c r="R84" s="81">
        <v>0</v>
      </c>
      <c r="S84" s="81">
        <v>0</v>
      </c>
      <c r="T84" s="87">
        <f t="shared" si="1"/>
        <v>99.67006188531056</v>
      </c>
    </row>
    <row r="85" spans="1:20" ht="23.25" customHeight="1">
      <c r="A85" s="82">
        <v>77</v>
      </c>
      <c r="B85" s="80" t="s">
        <v>499</v>
      </c>
      <c r="C85" s="81">
        <v>4679701826</v>
      </c>
      <c r="D85" s="81">
        <v>4613431095</v>
      </c>
      <c r="E85" s="81">
        <v>4613431095</v>
      </c>
      <c r="F85" s="81">
        <v>0</v>
      </c>
      <c r="G85" s="81">
        <v>0</v>
      </c>
      <c r="H85" s="81">
        <v>0</v>
      </c>
      <c r="I85" s="81">
        <v>0</v>
      </c>
      <c r="J85" s="81">
        <v>0</v>
      </c>
      <c r="K85" s="81">
        <v>0</v>
      </c>
      <c r="L85" s="81">
        <v>0</v>
      </c>
      <c r="M85" s="81">
        <v>0</v>
      </c>
      <c r="N85" s="81">
        <v>0</v>
      </c>
      <c r="O85" s="81">
        <v>0</v>
      </c>
      <c r="P85" s="81">
        <v>0</v>
      </c>
      <c r="Q85" s="81">
        <v>0</v>
      </c>
      <c r="R85" s="81">
        <v>0</v>
      </c>
      <c r="S85" s="81">
        <v>0</v>
      </c>
      <c r="T85" s="87">
        <f t="shared" si="1"/>
        <v>98.583868514190243</v>
      </c>
    </row>
    <row r="86" spans="1:20" ht="23.25" customHeight="1">
      <c r="A86" s="82">
        <v>78</v>
      </c>
      <c r="B86" s="80" t="s">
        <v>501</v>
      </c>
      <c r="C86" s="81">
        <v>4333952618</v>
      </c>
      <c r="D86" s="81">
        <v>4253973428</v>
      </c>
      <c r="E86" s="81">
        <v>4253973428</v>
      </c>
      <c r="F86" s="81">
        <v>0</v>
      </c>
      <c r="G86" s="81">
        <v>0</v>
      </c>
      <c r="H86" s="81">
        <v>0</v>
      </c>
      <c r="I86" s="81">
        <v>0</v>
      </c>
      <c r="J86" s="81">
        <v>0</v>
      </c>
      <c r="K86" s="81">
        <v>0</v>
      </c>
      <c r="L86" s="81">
        <v>0</v>
      </c>
      <c r="M86" s="81">
        <v>0</v>
      </c>
      <c r="N86" s="81">
        <v>0</v>
      </c>
      <c r="O86" s="81">
        <v>0</v>
      </c>
      <c r="P86" s="81">
        <v>0</v>
      </c>
      <c r="Q86" s="81">
        <v>0</v>
      </c>
      <c r="R86" s="81">
        <v>0</v>
      </c>
      <c r="S86" s="81">
        <v>0</v>
      </c>
      <c r="T86" s="87">
        <f t="shared" si="1"/>
        <v>98.154590115548885</v>
      </c>
    </row>
    <row r="87" spans="1:20" ht="23.25" customHeight="1">
      <c r="A87" s="82">
        <v>79</v>
      </c>
      <c r="B87" s="80" t="s">
        <v>503</v>
      </c>
      <c r="C87" s="81">
        <v>3337093622</v>
      </c>
      <c r="D87" s="81">
        <v>3242391212</v>
      </c>
      <c r="E87" s="81">
        <v>3242391212</v>
      </c>
      <c r="F87" s="81">
        <v>0</v>
      </c>
      <c r="G87" s="81">
        <v>0</v>
      </c>
      <c r="H87" s="81">
        <v>0</v>
      </c>
      <c r="I87" s="81">
        <v>0</v>
      </c>
      <c r="J87" s="81">
        <v>0</v>
      </c>
      <c r="K87" s="81">
        <v>0</v>
      </c>
      <c r="L87" s="81">
        <v>0</v>
      </c>
      <c r="M87" s="81">
        <v>0</v>
      </c>
      <c r="N87" s="81">
        <v>0</v>
      </c>
      <c r="O87" s="81">
        <v>0</v>
      </c>
      <c r="P87" s="81">
        <v>0</v>
      </c>
      <c r="Q87" s="81">
        <v>0</v>
      </c>
      <c r="R87" s="81">
        <v>0</v>
      </c>
      <c r="S87" s="81">
        <v>0</v>
      </c>
      <c r="T87" s="87">
        <f t="shared" si="1"/>
        <v>97.162129064175232</v>
      </c>
    </row>
    <row r="88" spans="1:20" ht="23.25" customHeight="1">
      <c r="A88" s="82">
        <v>80</v>
      </c>
      <c r="B88" s="80" t="s">
        <v>505</v>
      </c>
      <c r="C88" s="81">
        <v>7173029566</v>
      </c>
      <c r="D88" s="81">
        <v>7084170146</v>
      </c>
      <c r="E88" s="81">
        <v>7084170146</v>
      </c>
      <c r="F88" s="81">
        <v>0</v>
      </c>
      <c r="G88" s="81">
        <v>0</v>
      </c>
      <c r="H88" s="81">
        <v>0</v>
      </c>
      <c r="I88" s="81">
        <v>0</v>
      </c>
      <c r="J88" s="81">
        <v>0</v>
      </c>
      <c r="K88" s="81">
        <v>0</v>
      </c>
      <c r="L88" s="81">
        <v>0</v>
      </c>
      <c r="M88" s="81">
        <v>0</v>
      </c>
      <c r="N88" s="81">
        <v>0</v>
      </c>
      <c r="O88" s="81">
        <v>0</v>
      </c>
      <c r="P88" s="81">
        <v>0</v>
      </c>
      <c r="Q88" s="81">
        <v>0</v>
      </c>
      <c r="R88" s="81">
        <v>0</v>
      </c>
      <c r="S88" s="81">
        <v>0</v>
      </c>
      <c r="T88" s="87">
        <f t="shared" si="1"/>
        <v>98.761200979552754</v>
      </c>
    </row>
    <row r="89" spans="1:20" ht="23.25" customHeight="1">
      <c r="A89" s="82">
        <v>81</v>
      </c>
      <c r="B89" s="80" t="s">
        <v>507</v>
      </c>
      <c r="C89" s="81">
        <v>4567782180</v>
      </c>
      <c r="D89" s="81">
        <v>4496993622</v>
      </c>
      <c r="E89" s="81">
        <v>4496993622</v>
      </c>
      <c r="F89" s="81">
        <v>0</v>
      </c>
      <c r="G89" s="81">
        <v>0</v>
      </c>
      <c r="H89" s="81">
        <v>0</v>
      </c>
      <c r="I89" s="81">
        <v>0</v>
      </c>
      <c r="J89" s="81">
        <v>0</v>
      </c>
      <c r="K89" s="81">
        <v>0</v>
      </c>
      <c r="L89" s="81">
        <v>0</v>
      </c>
      <c r="M89" s="81">
        <v>0</v>
      </c>
      <c r="N89" s="81">
        <v>0</v>
      </c>
      <c r="O89" s="81">
        <v>0</v>
      </c>
      <c r="P89" s="81">
        <v>0</v>
      </c>
      <c r="Q89" s="81">
        <v>0</v>
      </c>
      <c r="R89" s="81">
        <v>0</v>
      </c>
      <c r="S89" s="81">
        <v>0</v>
      </c>
      <c r="T89" s="87">
        <f t="shared" si="1"/>
        <v>98.450264149854888</v>
      </c>
    </row>
    <row r="90" spans="1:20" ht="23.25" customHeight="1">
      <c r="A90" s="82">
        <v>82</v>
      </c>
      <c r="B90" s="80" t="s">
        <v>509</v>
      </c>
      <c r="C90" s="81">
        <v>3966843000</v>
      </c>
      <c r="D90" s="81">
        <v>3879816785</v>
      </c>
      <c r="E90" s="81">
        <v>3879816785</v>
      </c>
      <c r="F90" s="81">
        <v>0</v>
      </c>
      <c r="G90" s="81">
        <v>0</v>
      </c>
      <c r="H90" s="81">
        <v>0</v>
      </c>
      <c r="I90" s="81">
        <v>0</v>
      </c>
      <c r="J90" s="81">
        <v>0</v>
      </c>
      <c r="K90" s="81">
        <v>0</v>
      </c>
      <c r="L90" s="81">
        <v>0</v>
      </c>
      <c r="M90" s="81">
        <v>0</v>
      </c>
      <c r="N90" s="81">
        <v>0</v>
      </c>
      <c r="O90" s="81">
        <v>0</v>
      </c>
      <c r="P90" s="81">
        <v>0</v>
      </c>
      <c r="Q90" s="81">
        <v>0</v>
      </c>
      <c r="R90" s="81">
        <v>0</v>
      </c>
      <c r="S90" s="81">
        <v>0</v>
      </c>
      <c r="T90" s="87">
        <f t="shared" si="1"/>
        <v>97.806159331236458</v>
      </c>
    </row>
    <row r="91" spans="1:20" ht="23.25" customHeight="1">
      <c r="A91" s="82">
        <v>83</v>
      </c>
      <c r="B91" s="80" t="s">
        <v>511</v>
      </c>
      <c r="C91" s="81">
        <v>3703416354</v>
      </c>
      <c r="D91" s="81">
        <v>3651187824</v>
      </c>
      <c r="E91" s="81">
        <v>3651187824</v>
      </c>
      <c r="F91" s="81">
        <v>0</v>
      </c>
      <c r="G91" s="81">
        <v>0</v>
      </c>
      <c r="H91" s="81">
        <v>0</v>
      </c>
      <c r="I91" s="81">
        <v>0</v>
      </c>
      <c r="J91" s="81">
        <v>0</v>
      </c>
      <c r="K91" s="81">
        <v>0</v>
      </c>
      <c r="L91" s="81">
        <v>0</v>
      </c>
      <c r="M91" s="81">
        <v>0</v>
      </c>
      <c r="N91" s="81">
        <v>0</v>
      </c>
      <c r="O91" s="81">
        <v>0</v>
      </c>
      <c r="P91" s="81">
        <v>0</v>
      </c>
      <c r="Q91" s="81">
        <v>0</v>
      </c>
      <c r="R91" s="81">
        <v>0</v>
      </c>
      <c r="S91" s="81">
        <v>0</v>
      </c>
      <c r="T91" s="87">
        <f t="shared" si="1"/>
        <v>98.589720274265446</v>
      </c>
    </row>
    <row r="92" spans="1:20" ht="23.25" customHeight="1">
      <c r="A92" s="82">
        <v>84</v>
      </c>
      <c r="B92" s="80" t="s">
        <v>513</v>
      </c>
      <c r="C92" s="81">
        <v>5191456030</v>
      </c>
      <c r="D92" s="81">
        <v>5185720110</v>
      </c>
      <c r="E92" s="81">
        <v>5185720110</v>
      </c>
      <c r="F92" s="81">
        <v>0</v>
      </c>
      <c r="G92" s="81">
        <v>0</v>
      </c>
      <c r="H92" s="81">
        <v>0</v>
      </c>
      <c r="I92" s="81">
        <v>0</v>
      </c>
      <c r="J92" s="81">
        <v>0</v>
      </c>
      <c r="K92" s="81">
        <v>0</v>
      </c>
      <c r="L92" s="81">
        <v>0</v>
      </c>
      <c r="M92" s="81">
        <v>0</v>
      </c>
      <c r="N92" s="81">
        <v>0</v>
      </c>
      <c r="O92" s="81">
        <v>0</v>
      </c>
      <c r="P92" s="81">
        <v>0</v>
      </c>
      <c r="Q92" s="81">
        <v>0</v>
      </c>
      <c r="R92" s="81">
        <v>0</v>
      </c>
      <c r="S92" s="81">
        <v>0</v>
      </c>
      <c r="T92" s="87">
        <f t="shared" si="1"/>
        <v>99.889512307012652</v>
      </c>
    </row>
    <row r="93" spans="1:20" ht="23.25" customHeight="1">
      <c r="A93" s="82">
        <v>85</v>
      </c>
      <c r="B93" s="80" t="s">
        <v>515</v>
      </c>
      <c r="C93" s="81">
        <v>16756048032</v>
      </c>
      <c r="D93" s="81">
        <v>16132332782</v>
      </c>
      <c r="E93" s="81">
        <v>16132332782</v>
      </c>
      <c r="F93" s="81">
        <v>0</v>
      </c>
      <c r="G93" s="81">
        <v>0</v>
      </c>
      <c r="H93" s="81">
        <v>0</v>
      </c>
      <c r="I93" s="81">
        <v>0</v>
      </c>
      <c r="J93" s="81">
        <v>0</v>
      </c>
      <c r="K93" s="81">
        <v>0</v>
      </c>
      <c r="L93" s="81">
        <v>0</v>
      </c>
      <c r="M93" s="81">
        <v>0</v>
      </c>
      <c r="N93" s="81">
        <v>0</v>
      </c>
      <c r="O93" s="81">
        <v>0</v>
      </c>
      <c r="P93" s="81">
        <v>0</v>
      </c>
      <c r="Q93" s="81">
        <v>0</v>
      </c>
      <c r="R93" s="81">
        <v>0</v>
      </c>
      <c r="S93" s="81">
        <v>0</v>
      </c>
      <c r="T93" s="87">
        <f t="shared" si="1"/>
        <v>96.277670911369711</v>
      </c>
    </row>
    <row r="94" spans="1:20" ht="23.25" customHeight="1">
      <c r="A94" s="82">
        <v>86</v>
      </c>
      <c r="B94" s="80" t="s">
        <v>404</v>
      </c>
      <c r="C94" s="81">
        <v>0</v>
      </c>
      <c r="D94" s="81">
        <v>2488970000</v>
      </c>
      <c r="E94" s="81">
        <v>479970000</v>
      </c>
      <c r="F94" s="81">
        <v>0</v>
      </c>
      <c r="G94" s="81">
        <v>0</v>
      </c>
      <c r="H94" s="81">
        <v>0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O94" s="81">
        <v>0</v>
      </c>
      <c r="P94" s="81">
        <v>0</v>
      </c>
      <c r="Q94" s="81">
        <v>0</v>
      </c>
      <c r="R94" s="81">
        <v>0</v>
      </c>
      <c r="S94" s="81">
        <v>2009000000</v>
      </c>
      <c r="T94" s="87"/>
    </row>
    <row r="95" spans="1:20" ht="30">
      <c r="A95" s="382" t="s">
        <v>235</v>
      </c>
      <c r="B95" s="80" t="s">
        <v>550</v>
      </c>
      <c r="C95" s="81">
        <f>+D95</f>
        <v>32000000</v>
      </c>
      <c r="D95" s="81">
        <v>32000000</v>
      </c>
      <c r="E95" s="81">
        <v>32000000</v>
      </c>
      <c r="F95" s="81">
        <v>0</v>
      </c>
      <c r="G95" s="81">
        <v>0</v>
      </c>
      <c r="H95" s="81">
        <v>0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  <c r="O95" s="81">
        <v>0</v>
      </c>
      <c r="P95" s="81">
        <v>0</v>
      </c>
      <c r="Q95" s="81">
        <v>0</v>
      </c>
      <c r="R95" s="81">
        <v>0</v>
      </c>
      <c r="S95" s="81">
        <v>0</v>
      </c>
      <c r="T95" s="87">
        <f t="shared" si="1"/>
        <v>100</v>
      </c>
    </row>
    <row r="96" spans="1:20" ht="30">
      <c r="A96" s="382"/>
      <c r="B96" s="80" t="s">
        <v>551</v>
      </c>
      <c r="C96" s="81">
        <f t="shared" ref="C96:C119" si="2">+D96</f>
        <v>32000000</v>
      </c>
      <c r="D96" s="81">
        <v>32000000</v>
      </c>
      <c r="E96" s="81">
        <v>32000000</v>
      </c>
      <c r="F96" s="81">
        <v>0</v>
      </c>
      <c r="G96" s="81">
        <v>0</v>
      </c>
      <c r="H96" s="81">
        <v>0</v>
      </c>
      <c r="I96" s="81">
        <v>0</v>
      </c>
      <c r="J96" s="81">
        <v>0</v>
      </c>
      <c r="K96" s="81">
        <v>0</v>
      </c>
      <c r="L96" s="81">
        <v>0</v>
      </c>
      <c r="M96" s="81">
        <v>0</v>
      </c>
      <c r="N96" s="81">
        <v>0</v>
      </c>
      <c r="O96" s="81">
        <v>0</v>
      </c>
      <c r="P96" s="81">
        <v>0</v>
      </c>
      <c r="Q96" s="81">
        <v>0</v>
      </c>
      <c r="R96" s="81">
        <v>0</v>
      </c>
      <c r="S96" s="81">
        <v>0</v>
      </c>
      <c r="T96" s="87">
        <f t="shared" si="1"/>
        <v>100</v>
      </c>
    </row>
    <row r="97" spans="1:20" ht="30">
      <c r="A97" s="382"/>
      <c r="B97" s="80" t="s">
        <v>552</v>
      </c>
      <c r="C97" s="81">
        <f t="shared" si="2"/>
        <v>32000000</v>
      </c>
      <c r="D97" s="81">
        <v>32000000</v>
      </c>
      <c r="E97" s="81">
        <v>32000000</v>
      </c>
      <c r="F97" s="81">
        <v>0</v>
      </c>
      <c r="G97" s="81">
        <v>0</v>
      </c>
      <c r="H97" s="81">
        <v>0</v>
      </c>
      <c r="I97" s="81">
        <v>0</v>
      </c>
      <c r="J97" s="81">
        <v>0</v>
      </c>
      <c r="K97" s="81">
        <v>0</v>
      </c>
      <c r="L97" s="81">
        <v>0</v>
      </c>
      <c r="M97" s="81">
        <v>0</v>
      </c>
      <c r="N97" s="81">
        <v>0</v>
      </c>
      <c r="O97" s="81">
        <v>0</v>
      </c>
      <c r="P97" s="81">
        <v>0</v>
      </c>
      <c r="Q97" s="81">
        <v>0</v>
      </c>
      <c r="R97" s="81">
        <v>0</v>
      </c>
      <c r="S97" s="81">
        <v>0</v>
      </c>
      <c r="T97" s="87">
        <f t="shared" si="1"/>
        <v>100</v>
      </c>
    </row>
    <row r="98" spans="1:20" ht="30">
      <c r="A98" s="382"/>
      <c r="B98" s="80" t="s">
        <v>553</v>
      </c>
      <c r="C98" s="81">
        <f t="shared" si="2"/>
        <v>32000000</v>
      </c>
      <c r="D98" s="81">
        <v>32000000</v>
      </c>
      <c r="E98" s="81">
        <v>32000000</v>
      </c>
      <c r="F98" s="81">
        <v>0</v>
      </c>
      <c r="G98" s="81">
        <v>0</v>
      </c>
      <c r="H98" s="81">
        <v>0</v>
      </c>
      <c r="I98" s="81">
        <v>0</v>
      </c>
      <c r="J98" s="81">
        <v>0</v>
      </c>
      <c r="K98" s="81">
        <v>0</v>
      </c>
      <c r="L98" s="81">
        <v>0</v>
      </c>
      <c r="M98" s="81">
        <v>0</v>
      </c>
      <c r="N98" s="81">
        <v>0</v>
      </c>
      <c r="O98" s="81">
        <v>0</v>
      </c>
      <c r="P98" s="81">
        <v>0</v>
      </c>
      <c r="Q98" s="81">
        <v>0</v>
      </c>
      <c r="R98" s="81">
        <v>0</v>
      </c>
      <c r="S98" s="81">
        <v>0</v>
      </c>
      <c r="T98" s="87">
        <f t="shared" si="1"/>
        <v>100</v>
      </c>
    </row>
    <row r="99" spans="1:20" ht="30">
      <c r="A99" s="382"/>
      <c r="B99" s="80" t="s">
        <v>554</v>
      </c>
      <c r="C99" s="81">
        <f t="shared" si="2"/>
        <v>32000000</v>
      </c>
      <c r="D99" s="81">
        <v>32000000</v>
      </c>
      <c r="E99" s="81">
        <v>32000000</v>
      </c>
      <c r="F99" s="81">
        <v>0</v>
      </c>
      <c r="G99" s="81">
        <v>0</v>
      </c>
      <c r="H99" s="81">
        <v>0</v>
      </c>
      <c r="I99" s="81">
        <v>0</v>
      </c>
      <c r="J99" s="81">
        <v>0</v>
      </c>
      <c r="K99" s="81">
        <v>0</v>
      </c>
      <c r="L99" s="81">
        <v>0</v>
      </c>
      <c r="M99" s="81">
        <v>0</v>
      </c>
      <c r="N99" s="81">
        <v>0</v>
      </c>
      <c r="O99" s="81">
        <v>0</v>
      </c>
      <c r="P99" s="81">
        <v>0</v>
      </c>
      <c r="Q99" s="81">
        <v>0</v>
      </c>
      <c r="R99" s="81">
        <v>0</v>
      </c>
      <c r="S99" s="81">
        <v>0</v>
      </c>
      <c r="T99" s="87">
        <f t="shared" si="1"/>
        <v>100</v>
      </c>
    </row>
    <row r="100" spans="1:20" ht="30">
      <c r="A100" s="382"/>
      <c r="B100" s="80" t="s">
        <v>555</v>
      </c>
      <c r="C100" s="81">
        <f t="shared" si="2"/>
        <v>45000000</v>
      </c>
      <c r="D100" s="81">
        <v>45000000</v>
      </c>
      <c r="E100" s="81">
        <v>0</v>
      </c>
      <c r="F100" s="81">
        <v>0</v>
      </c>
      <c r="G100" s="81">
        <v>0</v>
      </c>
      <c r="H100" s="81">
        <v>0</v>
      </c>
      <c r="I100" s="81">
        <v>0</v>
      </c>
      <c r="J100" s="81">
        <v>0</v>
      </c>
      <c r="K100" s="81">
        <v>0</v>
      </c>
      <c r="L100" s="81">
        <v>0</v>
      </c>
      <c r="M100" s="81">
        <v>0</v>
      </c>
      <c r="N100" s="81">
        <v>0</v>
      </c>
      <c r="O100" s="81">
        <v>0</v>
      </c>
      <c r="P100" s="81">
        <v>0</v>
      </c>
      <c r="Q100" s="81">
        <v>0</v>
      </c>
      <c r="R100" s="81">
        <v>0</v>
      </c>
      <c r="S100" s="81">
        <v>45000000</v>
      </c>
      <c r="T100" s="87">
        <f t="shared" si="1"/>
        <v>100</v>
      </c>
    </row>
    <row r="101" spans="1:20" ht="30">
      <c r="A101" s="382"/>
      <c r="B101" s="80" t="s">
        <v>556</v>
      </c>
      <c r="C101" s="81">
        <f t="shared" si="2"/>
        <v>229000000</v>
      </c>
      <c r="D101" s="81">
        <v>229000000</v>
      </c>
      <c r="E101" s="81">
        <v>0</v>
      </c>
      <c r="F101" s="81">
        <v>0</v>
      </c>
      <c r="G101" s="81">
        <v>0</v>
      </c>
      <c r="H101" s="81">
        <v>0</v>
      </c>
      <c r="I101" s="81">
        <v>0</v>
      </c>
      <c r="J101" s="81">
        <v>0</v>
      </c>
      <c r="K101" s="81">
        <v>0</v>
      </c>
      <c r="L101" s="81">
        <v>0</v>
      </c>
      <c r="M101" s="81">
        <v>0</v>
      </c>
      <c r="N101" s="81">
        <v>0</v>
      </c>
      <c r="O101" s="81">
        <v>0</v>
      </c>
      <c r="P101" s="81">
        <v>0</v>
      </c>
      <c r="Q101" s="81">
        <v>0</v>
      </c>
      <c r="R101" s="81">
        <v>0</v>
      </c>
      <c r="S101" s="81">
        <v>229000000</v>
      </c>
      <c r="T101" s="87">
        <f t="shared" si="1"/>
        <v>100</v>
      </c>
    </row>
    <row r="102" spans="1:20">
      <c r="A102" s="382"/>
      <c r="B102" s="80" t="s">
        <v>557</v>
      </c>
      <c r="C102" s="81">
        <f t="shared" si="2"/>
        <v>285000000</v>
      </c>
      <c r="D102" s="81">
        <v>285000000</v>
      </c>
      <c r="E102" s="81">
        <v>0</v>
      </c>
      <c r="F102" s="81">
        <v>0</v>
      </c>
      <c r="G102" s="81">
        <v>0</v>
      </c>
      <c r="H102" s="81">
        <v>0</v>
      </c>
      <c r="I102" s="81">
        <v>0</v>
      </c>
      <c r="J102" s="81">
        <v>0</v>
      </c>
      <c r="K102" s="81">
        <v>0</v>
      </c>
      <c r="L102" s="81">
        <v>0</v>
      </c>
      <c r="M102" s="81">
        <v>0</v>
      </c>
      <c r="N102" s="81">
        <v>0</v>
      </c>
      <c r="O102" s="81">
        <v>0</v>
      </c>
      <c r="P102" s="81">
        <v>0</v>
      </c>
      <c r="Q102" s="81">
        <v>0</v>
      </c>
      <c r="R102" s="81">
        <v>0</v>
      </c>
      <c r="S102" s="81">
        <v>285000000</v>
      </c>
      <c r="T102" s="87">
        <f t="shared" si="1"/>
        <v>100</v>
      </c>
    </row>
    <row r="103" spans="1:20" ht="30">
      <c r="A103" s="382"/>
      <c r="B103" s="80" t="s">
        <v>558</v>
      </c>
      <c r="C103" s="81">
        <f t="shared" si="2"/>
        <v>50000000</v>
      </c>
      <c r="D103" s="81">
        <v>50000000</v>
      </c>
      <c r="E103" s="81">
        <v>0</v>
      </c>
      <c r="F103" s="81">
        <v>0</v>
      </c>
      <c r="G103" s="81">
        <v>0</v>
      </c>
      <c r="H103" s="81">
        <v>0</v>
      </c>
      <c r="I103" s="81">
        <v>0</v>
      </c>
      <c r="J103" s="81">
        <v>0</v>
      </c>
      <c r="K103" s="81">
        <v>0</v>
      </c>
      <c r="L103" s="81">
        <v>0</v>
      </c>
      <c r="M103" s="81">
        <v>0</v>
      </c>
      <c r="N103" s="81">
        <v>0</v>
      </c>
      <c r="O103" s="81">
        <v>0</v>
      </c>
      <c r="P103" s="81">
        <v>0</v>
      </c>
      <c r="Q103" s="81">
        <v>0</v>
      </c>
      <c r="R103" s="81">
        <v>0</v>
      </c>
      <c r="S103" s="81">
        <v>50000000</v>
      </c>
      <c r="T103" s="87">
        <f t="shared" si="1"/>
        <v>100</v>
      </c>
    </row>
    <row r="104" spans="1:20" ht="30">
      <c r="A104" s="382"/>
      <c r="B104" s="80" t="s">
        <v>559</v>
      </c>
      <c r="C104" s="81">
        <f t="shared" si="2"/>
        <v>1200000000</v>
      </c>
      <c r="D104" s="81">
        <v>1200000000</v>
      </c>
      <c r="E104" s="81">
        <v>0</v>
      </c>
      <c r="F104" s="81">
        <v>0</v>
      </c>
      <c r="G104" s="81">
        <v>0</v>
      </c>
      <c r="H104" s="81">
        <v>0</v>
      </c>
      <c r="I104" s="81">
        <v>0</v>
      </c>
      <c r="J104" s="81">
        <v>0</v>
      </c>
      <c r="K104" s="81">
        <v>0</v>
      </c>
      <c r="L104" s="81">
        <v>0</v>
      </c>
      <c r="M104" s="81">
        <v>0</v>
      </c>
      <c r="N104" s="81">
        <v>0</v>
      </c>
      <c r="O104" s="81">
        <v>0</v>
      </c>
      <c r="P104" s="81">
        <v>0</v>
      </c>
      <c r="Q104" s="81">
        <v>0</v>
      </c>
      <c r="R104" s="81">
        <v>0</v>
      </c>
      <c r="S104" s="81">
        <v>1200000000</v>
      </c>
      <c r="T104" s="87">
        <f t="shared" si="1"/>
        <v>100</v>
      </c>
    </row>
    <row r="105" spans="1:20">
      <c r="A105" s="382"/>
      <c r="B105" s="80" t="s">
        <v>560</v>
      </c>
      <c r="C105" s="81">
        <f t="shared" si="2"/>
        <v>95000000</v>
      </c>
      <c r="D105" s="81">
        <v>95000000</v>
      </c>
      <c r="E105" s="81">
        <v>0</v>
      </c>
      <c r="F105" s="81">
        <v>0</v>
      </c>
      <c r="G105" s="81">
        <v>0</v>
      </c>
      <c r="H105" s="81">
        <v>0</v>
      </c>
      <c r="I105" s="81">
        <v>0</v>
      </c>
      <c r="J105" s="81">
        <v>0</v>
      </c>
      <c r="K105" s="81">
        <v>0</v>
      </c>
      <c r="L105" s="81">
        <v>0</v>
      </c>
      <c r="M105" s="81">
        <v>0</v>
      </c>
      <c r="N105" s="81">
        <v>0</v>
      </c>
      <c r="O105" s="81">
        <v>0</v>
      </c>
      <c r="P105" s="81">
        <v>0</v>
      </c>
      <c r="Q105" s="81">
        <v>0</v>
      </c>
      <c r="R105" s="81">
        <v>0</v>
      </c>
      <c r="S105" s="81">
        <v>95000000</v>
      </c>
      <c r="T105" s="87">
        <f t="shared" si="1"/>
        <v>100</v>
      </c>
    </row>
    <row r="106" spans="1:20" ht="30">
      <c r="A106" s="382"/>
      <c r="B106" s="80" t="s">
        <v>561</v>
      </c>
      <c r="C106" s="81">
        <f t="shared" si="2"/>
        <v>32000000</v>
      </c>
      <c r="D106" s="81">
        <v>32000000</v>
      </c>
      <c r="E106" s="81">
        <v>32000000</v>
      </c>
      <c r="F106" s="81">
        <v>0</v>
      </c>
      <c r="G106" s="81">
        <v>0</v>
      </c>
      <c r="H106" s="81">
        <v>0</v>
      </c>
      <c r="I106" s="81">
        <v>0</v>
      </c>
      <c r="J106" s="81">
        <v>0</v>
      </c>
      <c r="K106" s="81">
        <v>0</v>
      </c>
      <c r="L106" s="81">
        <v>0</v>
      </c>
      <c r="M106" s="81">
        <v>0</v>
      </c>
      <c r="N106" s="81">
        <v>0</v>
      </c>
      <c r="O106" s="81">
        <v>0</v>
      </c>
      <c r="P106" s="81">
        <v>0</v>
      </c>
      <c r="Q106" s="81">
        <v>0</v>
      </c>
      <c r="R106" s="81">
        <v>0</v>
      </c>
      <c r="S106" s="81">
        <v>0</v>
      </c>
      <c r="T106" s="87">
        <f t="shared" si="1"/>
        <v>100</v>
      </c>
    </row>
    <row r="107" spans="1:20" ht="30">
      <c r="A107" s="382"/>
      <c r="B107" s="80" t="s">
        <v>562</v>
      </c>
      <c r="C107" s="81">
        <f t="shared" si="2"/>
        <v>32000000</v>
      </c>
      <c r="D107" s="81">
        <v>32000000</v>
      </c>
      <c r="E107" s="81">
        <v>32000000</v>
      </c>
      <c r="F107" s="81">
        <v>0</v>
      </c>
      <c r="G107" s="81">
        <v>0</v>
      </c>
      <c r="H107" s="81">
        <v>0</v>
      </c>
      <c r="I107" s="81">
        <v>0</v>
      </c>
      <c r="J107" s="81">
        <v>0</v>
      </c>
      <c r="K107" s="81">
        <v>0</v>
      </c>
      <c r="L107" s="81">
        <v>0</v>
      </c>
      <c r="M107" s="81">
        <v>0</v>
      </c>
      <c r="N107" s="81">
        <v>0</v>
      </c>
      <c r="O107" s="81">
        <v>0</v>
      </c>
      <c r="P107" s="81">
        <v>0</v>
      </c>
      <c r="Q107" s="81">
        <v>0</v>
      </c>
      <c r="R107" s="81">
        <v>0</v>
      </c>
      <c r="S107" s="81">
        <v>0</v>
      </c>
      <c r="T107" s="87">
        <f t="shared" si="1"/>
        <v>100</v>
      </c>
    </row>
    <row r="108" spans="1:20" ht="30">
      <c r="A108" s="382"/>
      <c r="B108" s="80" t="s">
        <v>563</v>
      </c>
      <c r="C108" s="81">
        <f t="shared" si="2"/>
        <v>32000000</v>
      </c>
      <c r="D108" s="81">
        <v>32000000</v>
      </c>
      <c r="E108" s="81">
        <v>32000000</v>
      </c>
      <c r="F108" s="81">
        <v>0</v>
      </c>
      <c r="G108" s="81">
        <v>0</v>
      </c>
      <c r="H108" s="81">
        <v>0</v>
      </c>
      <c r="I108" s="81">
        <v>0</v>
      </c>
      <c r="J108" s="81">
        <v>0</v>
      </c>
      <c r="K108" s="81">
        <v>0</v>
      </c>
      <c r="L108" s="81">
        <v>0</v>
      </c>
      <c r="M108" s="81">
        <v>0</v>
      </c>
      <c r="N108" s="81">
        <v>0</v>
      </c>
      <c r="O108" s="81">
        <v>0</v>
      </c>
      <c r="P108" s="81">
        <v>0</v>
      </c>
      <c r="Q108" s="81">
        <v>0</v>
      </c>
      <c r="R108" s="81">
        <v>0</v>
      </c>
      <c r="S108" s="81">
        <v>0</v>
      </c>
      <c r="T108" s="87">
        <f t="shared" si="1"/>
        <v>100</v>
      </c>
    </row>
    <row r="109" spans="1:20" ht="30">
      <c r="A109" s="382"/>
      <c r="B109" s="80" t="s">
        <v>564</v>
      </c>
      <c r="C109" s="81">
        <f t="shared" si="2"/>
        <v>32000000</v>
      </c>
      <c r="D109" s="81">
        <v>32000000</v>
      </c>
      <c r="E109" s="81">
        <v>32000000</v>
      </c>
      <c r="F109" s="81">
        <v>0</v>
      </c>
      <c r="G109" s="81">
        <v>0</v>
      </c>
      <c r="H109" s="81">
        <v>0</v>
      </c>
      <c r="I109" s="81">
        <v>0</v>
      </c>
      <c r="J109" s="81">
        <v>0</v>
      </c>
      <c r="K109" s="81">
        <v>0</v>
      </c>
      <c r="L109" s="81">
        <v>0</v>
      </c>
      <c r="M109" s="81">
        <v>0</v>
      </c>
      <c r="N109" s="81">
        <v>0</v>
      </c>
      <c r="O109" s="81">
        <v>0</v>
      </c>
      <c r="P109" s="81">
        <v>0</v>
      </c>
      <c r="Q109" s="81">
        <v>0</v>
      </c>
      <c r="R109" s="81">
        <v>0</v>
      </c>
      <c r="S109" s="81">
        <v>0</v>
      </c>
      <c r="T109" s="87">
        <f t="shared" si="1"/>
        <v>100</v>
      </c>
    </row>
    <row r="110" spans="1:20" ht="30">
      <c r="A110" s="382"/>
      <c r="B110" s="80" t="s">
        <v>565</v>
      </c>
      <c r="C110" s="81">
        <f t="shared" si="2"/>
        <v>32000000</v>
      </c>
      <c r="D110" s="81">
        <v>32000000</v>
      </c>
      <c r="E110" s="81">
        <v>32000000</v>
      </c>
      <c r="F110" s="81">
        <v>0</v>
      </c>
      <c r="G110" s="81">
        <v>0</v>
      </c>
      <c r="H110" s="81">
        <v>0</v>
      </c>
      <c r="I110" s="81">
        <v>0</v>
      </c>
      <c r="J110" s="81">
        <v>0</v>
      </c>
      <c r="K110" s="81">
        <v>0</v>
      </c>
      <c r="L110" s="81">
        <v>0</v>
      </c>
      <c r="M110" s="81">
        <v>0</v>
      </c>
      <c r="N110" s="81">
        <v>0</v>
      </c>
      <c r="O110" s="81">
        <v>0</v>
      </c>
      <c r="P110" s="81">
        <v>0</v>
      </c>
      <c r="Q110" s="81">
        <v>0</v>
      </c>
      <c r="R110" s="81">
        <v>0</v>
      </c>
      <c r="S110" s="81">
        <v>0</v>
      </c>
      <c r="T110" s="87">
        <f t="shared" si="1"/>
        <v>100</v>
      </c>
    </row>
    <row r="111" spans="1:20" ht="30">
      <c r="A111" s="382"/>
      <c r="B111" s="80" t="s">
        <v>566</v>
      </c>
      <c r="C111" s="81">
        <f t="shared" si="2"/>
        <v>32000000</v>
      </c>
      <c r="D111" s="81">
        <v>32000000</v>
      </c>
      <c r="E111" s="81">
        <v>32000000</v>
      </c>
      <c r="F111" s="81">
        <v>0</v>
      </c>
      <c r="G111" s="81">
        <v>0</v>
      </c>
      <c r="H111" s="81">
        <v>0</v>
      </c>
      <c r="I111" s="81">
        <v>0</v>
      </c>
      <c r="J111" s="81">
        <v>0</v>
      </c>
      <c r="K111" s="81">
        <v>0</v>
      </c>
      <c r="L111" s="81">
        <v>0</v>
      </c>
      <c r="M111" s="81">
        <v>0</v>
      </c>
      <c r="N111" s="81">
        <v>0</v>
      </c>
      <c r="O111" s="81">
        <v>0</v>
      </c>
      <c r="P111" s="81">
        <v>0</v>
      </c>
      <c r="Q111" s="81">
        <v>0</v>
      </c>
      <c r="R111" s="81">
        <v>0</v>
      </c>
      <c r="S111" s="81">
        <v>0</v>
      </c>
      <c r="T111" s="87">
        <f t="shared" si="1"/>
        <v>100</v>
      </c>
    </row>
    <row r="112" spans="1:20" ht="30">
      <c r="A112" s="382"/>
      <c r="B112" s="80" t="s">
        <v>567</v>
      </c>
      <c r="C112" s="81">
        <f t="shared" si="2"/>
        <v>32000000</v>
      </c>
      <c r="D112" s="81">
        <v>32000000</v>
      </c>
      <c r="E112" s="81">
        <v>32000000</v>
      </c>
      <c r="F112" s="81">
        <v>0</v>
      </c>
      <c r="G112" s="81">
        <v>0</v>
      </c>
      <c r="H112" s="81">
        <v>0</v>
      </c>
      <c r="I112" s="81">
        <v>0</v>
      </c>
      <c r="J112" s="81">
        <v>0</v>
      </c>
      <c r="K112" s="81">
        <v>0</v>
      </c>
      <c r="L112" s="81">
        <v>0</v>
      </c>
      <c r="M112" s="81">
        <v>0</v>
      </c>
      <c r="N112" s="81">
        <v>0</v>
      </c>
      <c r="O112" s="81">
        <v>0</v>
      </c>
      <c r="P112" s="81">
        <v>0</v>
      </c>
      <c r="Q112" s="81">
        <v>0</v>
      </c>
      <c r="R112" s="81">
        <v>0</v>
      </c>
      <c r="S112" s="81">
        <v>0</v>
      </c>
      <c r="T112" s="87">
        <f t="shared" si="1"/>
        <v>100</v>
      </c>
    </row>
    <row r="113" spans="1:20" ht="30">
      <c r="A113" s="382"/>
      <c r="B113" s="80" t="s">
        <v>568</v>
      </c>
      <c r="C113" s="81">
        <f t="shared" si="2"/>
        <v>31970000</v>
      </c>
      <c r="D113" s="81">
        <v>31970000</v>
      </c>
      <c r="E113" s="81">
        <v>31970000</v>
      </c>
      <c r="F113" s="81">
        <v>0</v>
      </c>
      <c r="G113" s="81">
        <v>0</v>
      </c>
      <c r="H113" s="81">
        <v>0</v>
      </c>
      <c r="I113" s="81">
        <v>0</v>
      </c>
      <c r="J113" s="81">
        <v>0</v>
      </c>
      <c r="K113" s="81">
        <v>0</v>
      </c>
      <c r="L113" s="81">
        <v>0</v>
      </c>
      <c r="M113" s="81">
        <v>0</v>
      </c>
      <c r="N113" s="81">
        <v>0</v>
      </c>
      <c r="O113" s="81">
        <v>0</v>
      </c>
      <c r="P113" s="81">
        <v>0</v>
      </c>
      <c r="Q113" s="81">
        <v>0</v>
      </c>
      <c r="R113" s="81">
        <v>0</v>
      </c>
      <c r="S113" s="81">
        <v>0</v>
      </c>
      <c r="T113" s="87">
        <f t="shared" si="1"/>
        <v>100</v>
      </c>
    </row>
    <row r="114" spans="1:20" ht="30">
      <c r="A114" s="382"/>
      <c r="B114" s="80" t="s">
        <v>569</v>
      </c>
      <c r="C114" s="81">
        <f t="shared" si="2"/>
        <v>32000000</v>
      </c>
      <c r="D114" s="81">
        <v>32000000</v>
      </c>
      <c r="E114" s="81">
        <v>32000000</v>
      </c>
      <c r="F114" s="81">
        <v>0</v>
      </c>
      <c r="G114" s="81">
        <v>0</v>
      </c>
      <c r="H114" s="81">
        <v>0</v>
      </c>
      <c r="I114" s="81">
        <v>0</v>
      </c>
      <c r="J114" s="81">
        <v>0</v>
      </c>
      <c r="K114" s="81">
        <v>0</v>
      </c>
      <c r="L114" s="81">
        <v>0</v>
      </c>
      <c r="M114" s="81">
        <v>0</v>
      </c>
      <c r="N114" s="81">
        <v>0</v>
      </c>
      <c r="O114" s="81">
        <v>0</v>
      </c>
      <c r="P114" s="81">
        <v>0</v>
      </c>
      <c r="Q114" s="81">
        <v>0</v>
      </c>
      <c r="R114" s="81">
        <v>0</v>
      </c>
      <c r="S114" s="81">
        <v>0</v>
      </c>
      <c r="T114" s="87">
        <f t="shared" si="1"/>
        <v>100</v>
      </c>
    </row>
    <row r="115" spans="1:20" ht="30">
      <c r="A115" s="382"/>
      <c r="B115" s="80" t="s">
        <v>570</v>
      </c>
      <c r="C115" s="81">
        <f t="shared" si="2"/>
        <v>32000000</v>
      </c>
      <c r="D115" s="81">
        <v>32000000</v>
      </c>
      <c r="E115" s="81">
        <v>32000000</v>
      </c>
      <c r="F115" s="81">
        <v>0</v>
      </c>
      <c r="G115" s="81">
        <v>0</v>
      </c>
      <c r="H115" s="81">
        <v>0</v>
      </c>
      <c r="I115" s="81">
        <v>0</v>
      </c>
      <c r="J115" s="81">
        <v>0</v>
      </c>
      <c r="K115" s="81">
        <v>0</v>
      </c>
      <c r="L115" s="81">
        <v>0</v>
      </c>
      <c r="M115" s="81">
        <v>0</v>
      </c>
      <c r="N115" s="81">
        <v>0</v>
      </c>
      <c r="O115" s="81">
        <v>0</v>
      </c>
      <c r="P115" s="81">
        <v>0</v>
      </c>
      <c r="Q115" s="81">
        <v>0</v>
      </c>
      <c r="R115" s="81">
        <v>0</v>
      </c>
      <c r="S115" s="81">
        <v>0</v>
      </c>
      <c r="T115" s="87">
        <f t="shared" si="1"/>
        <v>100</v>
      </c>
    </row>
    <row r="116" spans="1:20">
      <c r="A116" s="382"/>
      <c r="B116" s="80" t="s">
        <v>571</v>
      </c>
      <c r="C116" s="81">
        <f t="shared" si="2"/>
        <v>20000000</v>
      </c>
      <c r="D116" s="81">
        <v>20000000</v>
      </c>
      <c r="E116" s="81">
        <v>0</v>
      </c>
      <c r="F116" s="81">
        <v>0</v>
      </c>
      <c r="G116" s="81">
        <v>0</v>
      </c>
      <c r="H116" s="81">
        <v>0</v>
      </c>
      <c r="I116" s="81">
        <v>0</v>
      </c>
      <c r="J116" s="81">
        <v>0</v>
      </c>
      <c r="K116" s="81">
        <v>0</v>
      </c>
      <c r="L116" s="81">
        <v>0</v>
      </c>
      <c r="M116" s="81">
        <v>0</v>
      </c>
      <c r="N116" s="81">
        <v>0</v>
      </c>
      <c r="O116" s="81">
        <v>0</v>
      </c>
      <c r="P116" s="81">
        <v>0</v>
      </c>
      <c r="Q116" s="81">
        <v>0</v>
      </c>
      <c r="R116" s="81">
        <v>0</v>
      </c>
      <c r="S116" s="81">
        <v>20000000</v>
      </c>
      <c r="T116" s="87">
        <f t="shared" si="1"/>
        <v>100</v>
      </c>
    </row>
    <row r="117" spans="1:20">
      <c r="A117" s="382"/>
      <c r="B117" s="80" t="s">
        <v>572</v>
      </c>
      <c r="C117" s="81">
        <f t="shared" si="2"/>
        <v>20000000</v>
      </c>
      <c r="D117" s="81">
        <v>20000000</v>
      </c>
      <c r="E117" s="81">
        <v>0</v>
      </c>
      <c r="F117" s="81">
        <v>0</v>
      </c>
      <c r="G117" s="81">
        <v>0</v>
      </c>
      <c r="H117" s="81">
        <v>0</v>
      </c>
      <c r="I117" s="81">
        <v>0</v>
      </c>
      <c r="J117" s="81">
        <v>0</v>
      </c>
      <c r="K117" s="81">
        <v>0</v>
      </c>
      <c r="L117" s="81">
        <v>0</v>
      </c>
      <c r="M117" s="81">
        <v>0</v>
      </c>
      <c r="N117" s="81">
        <v>0</v>
      </c>
      <c r="O117" s="81">
        <v>0</v>
      </c>
      <c r="P117" s="81">
        <v>0</v>
      </c>
      <c r="Q117" s="81">
        <v>0</v>
      </c>
      <c r="R117" s="81">
        <v>0</v>
      </c>
      <c r="S117" s="81">
        <v>20000000</v>
      </c>
      <c r="T117" s="87">
        <f t="shared" si="1"/>
        <v>100</v>
      </c>
    </row>
    <row r="118" spans="1:20">
      <c r="A118" s="382"/>
      <c r="B118" s="80" t="s">
        <v>573</v>
      </c>
      <c r="C118" s="81">
        <f t="shared" si="2"/>
        <v>20000000</v>
      </c>
      <c r="D118" s="81">
        <v>20000000</v>
      </c>
      <c r="E118" s="81">
        <v>0</v>
      </c>
      <c r="F118" s="81">
        <v>0</v>
      </c>
      <c r="G118" s="81">
        <v>0</v>
      </c>
      <c r="H118" s="81">
        <v>0</v>
      </c>
      <c r="I118" s="81">
        <v>0</v>
      </c>
      <c r="J118" s="81">
        <v>0</v>
      </c>
      <c r="K118" s="81">
        <v>0</v>
      </c>
      <c r="L118" s="81">
        <v>0</v>
      </c>
      <c r="M118" s="81">
        <v>0</v>
      </c>
      <c r="N118" s="81">
        <v>0</v>
      </c>
      <c r="O118" s="81">
        <v>0</v>
      </c>
      <c r="P118" s="81">
        <v>0</v>
      </c>
      <c r="Q118" s="81">
        <v>0</v>
      </c>
      <c r="R118" s="81">
        <v>0</v>
      </c>
      <c r="S118" s="81">
        <v>20000000</v>
      </c>
      <c r="T118" s="87">
        <f t="shared" si="1"/>
        <v>100</v>
      </c>
    </row>
    <row r="119" spans="1:20">
      <c r="A119" s="382"/>
      <c r="B119" s="80" t="s">
        <v>574</v>
      </c>
      <c r="C119" s="81">
        <f t="shared" si="2"/>
        <v>45000000</v>
      </c>
      <c r="D119" s="81">
        <v>45000000</v>
      </c>
      <c r="E119" s="81">
        <v>0</v>
      </c>
      <c r="F119" s="81">
        <v>0</v>
      </c>
      <c r="G119" s="81">
        <v>0</v>
      </c>
      <c r="H119" s="81">
        <v>0</v>
      </c>
      <c r="I119" s="81">
        <v>0</v>
      </c>
      <c r="J119" s="81">
        <v>0</v>
      </c>
      <c r="K119" s="81">
        <v>0</v>
      </c>
      <c r="L119" s="81">
        <v>0</v>
      </c>
      <c r="M119" s="81">
        <v>0</v>
      </c>
      <c r="N119" s="81">
        <v>0</v>
      </c>
      <c r="O119" s="81">
        <v>0</v>
      </c>
      <c r="P119" s="81">
        <v>0</v>
      </c>
      <c r="Q119" s="81">
        <v>0</v>
      </c>
      <c r="R119" s="81">
        <v>0</v>
      </c>
      <c r="S119" s="81">
        <v>45000000</v>
      </c>
      <c r="T119" s="87">
        <f t="shared" si="1"/>
        <v>100</v>
      </c>
    </row>
    <row r="120" spans="1:20">
      <c r="A120" s="82">
        <v>87</v>
      </c>
      <c r="B120" s="80" t="s">
        <v>147</v>
      </c>
      <c r="C120" s="81">
        <v>0</v>
      </c>
      <c r="D120" s="81">
        <v>32839507011</v>
      </c>
      <c r="E120" s="81">
        <v>9145362182</v>
      </c>
      <c r="F120" s="81">
        <v>0</v>
      </c>
      <c r="G120" s="81">
        <v>6317944788</v>
      </c>
      <c r="H120" s="81">
        <v>970200000</v>
      </c>
      <c r="I120" s="81">
        <v>0</v>
      </c>
      <c r="J120" s="81">
        <v>2176510556</v>
      </c>
      <c r="K120" s="81">
        <v>1034753868</v>
      </c>
      <c r="L120" s="81">
        <v>336610500</v>
      </c>
      <c r="M120" s="81">
        <v>4815999078</v>
      </c>
      <c r="N120" s="81">
        <v>7948126039</v>
      </c>
      <c r="O120" s="81">
        <v>1170796305</v>
      </c>
      <c r="P120" s="81">
        <v>5214836468</v>
      </c>
      <c r="Q120" s="81">
        <v>94000000</v>
      </c>
      <c r="R120" s="81">
        <v>0</v>
      </c>
      <c r="S120" s="81">
        <v>0</v>
      </c>
      <c r="T120" s="87"/>
    </row>
    <row r="121" spans="1:20">
      <c r="A121" s="382" t="s">
        <v>235</v>
      </c>
      <c r="B121" s="80" t="s">
        <v>575</v>
      </c>
      <c r="C121" s="81">
        <f>+'54'!C36</f>
        <v>501515583</v>
      </c>
      <c r="D121" s="81">
        <v>501515583</v>
      </c>
      <c r="E121" s="81">
        <v>0</v>
      </c>
      <c r="F121" s="81">
        <v>0</v>
      </c>
      <c r="G121" s="81">
        <v>0</v>
      </c>
      <c r="H121" s="81">
        <v>0</v>
      </c>
      <c r="I121" s="81">
        <v>0</v>
      </c>
      <c r="J121" s="81">
        <v>0</v>
      </c>
      <c r="K121" s="81">
        <v>0</v>
      </c>
      <c r="L121" s="81">
        <v>0</v>
      </c>
      <c r="M121" s="81">
        <v>0</v>
      </c>
      <c r="N121" s="81">
        <v>501515583</v>
      </c>
      <c r="O121" s="81">
        <v>5000000</v>
      </c>
      <c r="P121" s="81">
        <v>0</v>
      </c>
      <c r="Q121" s="81">
        <v>0</v>
      </c>
      <c r="R121" s="81">
        <v>0</v>
      </c>
      <c r="S121" s="81">
        <v>0</v>
      </c>
      <c r="T121" s="87">
        <f t="shared" si="1"/>
        <v>100</v>
      </c>
    </row>
    <row r="122" spans="1:20" ht="30">
      <c r="A122" s="382"/>
      <c r="B122" s="80" t="s">
        <v>576</v>
      </c>
      <c r="C122" s="81">
        <f>+'54'!E42</f>
        <v>7023649366</v>
      </c>
      <c r="D122" s="81">
        <v>6673526788</v>
      </c>
      <c r="E122" s="81">
        <v>38661763</v>
      </c>
      <c r="F122" s="81">
        <v>0</v>
      </c>
      <c r="G122" s="81">
        <v>0</v>
      </c>
      <c r="H122" s="81">
        <v>0</v>
      </c>
      <c r="I122" s="81">
        <v>0</v>
      </c>
      <c r="J122" s="81">
        <v>0</v>
      </c>
      <c r="K122" s="81">
        <v>0</v>
      </c>
      <c r="L122" s="81">
        <v>0</v>
      </c>
      <c r="M122" s="81">
        <v>4477669037</v>
      </c>
      <c r="N122" s="81">
        <v>2157195988</v>
      </c>
      <c r="O122" s="81">
        <v>1165796305</v>
      </c>
      <c r="P122" s="81">
        <v>0</v>
      </c>
      <c r="Q122" s="81">
        <v>0</v>
      </c>
      <c r="R122" s="81">
        <v>0</v>
      </c>
      <c r="S122" s="81">
        <v>0</v>
      </c>
      <c r="T122" s="87">
        <f t="shared" si="1"/>
        <v>95.01509030768436</v>
      </c>
    </row>
    <row r="123" spans="1:20" ht="24.75" customHeight="1">
      <c r="A123" s="382"/>
      <c r="B123" s="80" t="s">
        <v>577</v>
      </c>
      <c r="C123" s="81">
        <f>+D123</f>
        <v>970200000</v>
      </c>
      <c r="D123" s="81">
        <v>970200000</v>
      </c>
      <c r="E123" s="81">
        <v>0</v>
      </c>
      <c r="F123" s="81">
        <v>0</v>
      </c>
      <c r="G123" s="81">
        <v>0</v>
      </c>
      <c r="H123" s="81">
        <v>970200000</v>
      </c>
      <c r="I123" s="81">
        <v>0</v>
      </c>
      <c r="J123" s="81">
        <v>0</v>
      </c>
      <c r="K123" s="81">
        <v>0</v>
      </c>
      <c r="L123" s="81">
        <v>0</v>
      </c>
      <c r="M123" s="81">
        <v>0</v>
      </c>
      <c r="N123" s="81">
        <v>0</v>
      </c>
      <c r="O123" s="81">
        <v>0</v>
      </c>
      <c r="P123" s="81">
        <v>0</v>
      </c>
      <c r="Q123" s="81">
        <v>0</v>
      </c>
      <c r="R123" s="81">
        <v>0</v>
      </c>
      <c r="S123" s="81">
        <v>0</v>
      </c>
      <c r="T123" s="87">
        <f t="shared" si="1"/>
        <v>100</v>
      </c>
    </row>
    <row r="124" spans="1:20" ht="24.75" customHeight="1">
      <c r="A124" s="382"/>
      <c r="B124" s="80" t="s">
        <v>578</v>
      </c>
      <c r="C124" s="81">
        <f>+'54'!C41</f>
        <v>6317944788</v>
      </c>
      <c r="D124" s="81">
        <v>6317944788</v>
      </c>
      <c r="E124" s="81">
        <v>0</v>
      </c>
      <c r="F124" s="81">
        <v>0</v>
      </c>
      <c r="G124" s="81">
        <v>6317944788</v>
      </c>
      <c r="H124" s="81">
        <v>0</v>
      </c>
      <c r="I124" s="81">
        <v>0</v>
      </c>
      <c r="J124" s="81">
        <v>0</v>
      </c>
      <c r="K124" s="81">
        <v>0</v>
      </c>
      <c r="L124" s="81">
        <v>0</v>
      </c>
      <c r="M124" s="81">
        <v>0</v>
      </c>
      <c r="N124" s="81">
        <v>0</v>
      </c>
      <c r="O124" s="81">
        <v>0</v>
      </c>
      <c r="P124" s="81">
        <v>0</v>
      </c>
      <c r="Q124" s="81">
        <v>0</v>
      </c>
      <c r="R124" s="81">
        <v>0</v>
      </c>
      <c r="S124" s="81">
        <v>0</v>
      </c>
      <c r="T124" s="87">
        <f t="shared" si="1"/>
        <v>100</v>
      </c>
    </row>
    <row r="125" spans="1:20" ht="30">
      <c r="A125" s="382"/>
      <c r="B125" s="80" t="s">
        <v>579</v>
      </c>
      <c r="C125" s="81">
        <f>+'54'!C39</f>
        <v>5422468291</v>
      </c>
      <c r="D125" s="81">
        <v>5013117053</v>
      </c>
      <c r="E125" s="81">
        <v>5013117053</v>
      </c>
      <c r="F125" s="81">
        <v>0</v>
      </c>
      <c r="G125" s="81">
        <v>0</v>
      </c>
      <c r="H125" s="81">
        <v>0</v>
      </c>
      <c r="I125" s="81">
        <v>0</v>
      </c>
      <c r="J125" s="81">
        <v>0</v>
      </c>
      <c r="K125" s="81">
        <v>0</v>
      </c>
      <c r="L125" s="81">
        <v>0</v>
      </c>
      <c r="M125" s="81">
        <v>0</v>
      </c>
      <c r="N125" s="81">
        <v>0</v>
      </c>
      <c r="O125" s="81">
        <v>0</v>
      </c>
      <c r="P125" s="81">
        <v>0</v>
      </c>
      <c r="Q125" s="81">
        <v>0</v>
      </c>
      <c r="R125" s="81">
        <v>0</v>
      </c>
      <c r="S125" s="81">
        <v>0</v>
      </c>
      <c r="T125" s="87">
        <f t="shared" si="1"/>
        <v>92.450832055958259</v>
      </c>
    </row>
    <row r="126" spans="1:20" ht="30">
      <c r="A126" s="382"/>
      <c r="B126" s="80" t="s">
        <v>580</v>
      </c>
      <c r="C126" s="81">
        <f>+'54'!C38</f>
        <v>4995544500</v>
      </c>
      <c r="D126" s="81">
        <v>4966259105</v>
      </c>
      <c r="E126" s="81">
        <v>997476140</v>
      </c>
      <c r="F126" s="81">
        <v>0</v>
      </c>
      <c r="G126" s="81">
        <v>0</v>
      </c>
      <c r="H126" s="81">
        <v>0</v>
      </c>
      <c r="I126" s="81">
        <v>0</v>
      </c>
      <c r="J126" s="81">
        <v>2176510556</v>
      </c>
      <c r="K126" s="81">
        <v>1034753868</v>
      </c>
      <c r="L126" s="81">
        <v>336610500</v>
      </c>
      <c r="M126" s="81">
        <v>338330041</v>
      </c>
      <c r="N126" s="81">
        <v>74578000</v>
      </c>
      <c r="O126" s="81">
        <v>0</v>
      </c>
      <c r="P126" s="81">
        <v>0</v>
      </c>
      <c r="Q126" s="81">
        <v>8000000</v>
      </c>
      <c r="R126" s="81">
        <v>0</v>
      </c>
      <c r="S126" s="81">
        <v>0</v>
      </c>
      <c r="T126" s="87">
        <f t="shared" si="1"/>
        <v>99.413769710188745</v>
      </c>
    </row>
    <row r="127" spans="1:20" ht="30">
      <c r="A127" s="382"/>
      <c r="B127" s="80" t="s">
        <v>581</v>
      </c>
      <c r="C127" s="81">
        <f>+'54'!C37</f>
        <v>3046107226</v>
      </c>
      <c r="D127" s="81">
        <v>3046107226</v>
      </c>
      <c r="E127" s="81">
        <v>3046107226</v>
      </c>
      <c r="F127" s="81">
        <v>0</v>
      </c>
      <c r="G127" s="81">
        <v>0</v>
      </c>
      <c r="H127" s="81">
        <v>0</v>
      </c>
      <c r="I127" s="81">
        <v>0</v>
      </c>
      <c r="J127" s="81">
        <v>0</v>
      </c>
      <c r="K127" s="81">
        <v>0</v>
      </c>
      <c r="L127" s="81">
        <v>0</v>
      </c>
      <c r="M127" s="81">
        <v>0</v>
      </c>
      <c r="N127" s="81">
        <v>0</v>
      </c>
      <c r="O127" s="81">
        <v>0</v>
      </c>
      <c r="P127" s="81">
        <v>0</v>
      </c>
      <c r="Q127" s="81">
        <v>0</v>
      </c>
      <c r="R127" s="81">
        <v>0</v>
      </c>
      <c r="S127" s="81">
        <v>0</v>
      </c>
      <c r="T127" s="87">
        <f t="shared" si="1"/>
        <v>100</v>
      </c>
    </row>
    <row r="128" spans="1:20" ht="30">
      <c r="A128" s="382"/>
      <c r="B128" s="80" t="s">
        <v>582</v>
      </c>
      <c r="C128" s="81">
        <f>+'54'!C43</f>
        <v>6946227553</v>
      </c>
      <c r="D128" s="81">
        <v>5350836468</v>
      </c>
      <c r="E128" s="81">
        <v>50000000</v>
      </c>
      <c r="F128" s="81">
        <v>0</v>
      </c>
      <c r="G128" s="81">
        <v>0</v>
      </c>
      <c r="H128" s="81">
        <v>0</v>
      </c>
      <c r="I128" s="81">
        <v>0</v>
      </c>
      <c r="J128" s="81">
        <v>0</v>
      </c>
      <c r="K128" s="81">
        <v>0</v>
      </c>
      <c r="L128" s="81">
        <v>0</v>
      </c>
      <c r="M128" s="81">
        <v>0</v>
      </c>
      <c r="N128" s="81">
        <v>5214836468</v>
      </c>
      <c r="O128" s="81">
        <v>0</v>
      </c>
      <c r="P128" s="81">
        <v>5214836468</v>
      </c>
      <c r="Q128" s="81">
        <v>86000000</v>
      </c>
      <c r="R128" s="81">
        <v>0</v>
      </c>
      <c r="S128" s="81">
        <v>0</v>
      </c>
      <c r="T128" s="87">
        <f t="shared" si="1"/>
        <v>77.032265746736613</v>
      </c>
    </row>
    <row r="129" spans="1:22" ht="30">
      <c r="A129" s="79">
        <v>88</v>
      </c>
      <c r="B129" s="80" t="s">
        <v>547</v>
      </c>
      <c r="C129" s="81">
        <f>+D129</f>
        <v>384182340</v>
      </c>
      <c r="D129" s="81">
        <f>+S129</f>
        <v>384182340</v>
      </c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>
        <v>384182340</v>
      </c>
      <c r="T129" s="87">
        <f t="shared" si="1"/>
        <v>100</v>
      </c>
      <c r="U129" s="81"/>
      <c r="V129" s="81"/>
    </row>
    <row r="130" spans="1:22">
      <c r="B130" s="78"/>
    </row>
    <row r="131" spans="1:22" ht="19.5">
      <c r="B131" s="78"/>
      <c r="O131" s="246" t="s">
        <v>1085</v>
      </c>
    </row>
    <row r="132" spans="1:22" ht="19.5">
      <c r="B132" s="78"/>
      <c r="O132" s="247" t="s">
        <v>1072</v>
      </c>
    </row>
    <row r="133" spans="1:22" ht="19.5">
      <c r="B133" s="78"/>
      <c r="O133" s="246" t="s">
        <v>1073</v>
      </c>
    </row>
    <row r="134" spans="1:22">
      <c r="B134" s="78"/>
    </row>
    <row r="135" spans="1:22" hidden="1">
      <c r="E135" s="77">
        <v>374711345843</v>
      </c>
      <c r="G135" s="77">
        <v>6432944788</v>
      </c>
      <c r="H135" s="77">
        <v>970200000</v>
      </c>
      <c r="I135" s="77">
        <v>3059581236</v>
      </c>
      <c r="J135" s="77">
        <v>3313395566</v>
      </c>
      <c r="K135" s="77">
        <v>1034753868</v>
      </c>
      <c r="L135" s="77">
        <v>336610500</v>
      </c>
      <c r="M135" s="77">
        <v>7727254614</v>
      </c>
      <c r="N135" s="77">
        <v>24654827083</v>
      </c>
      <c r="Q135" s="77">
        <v>40766238696</v>
      </c>
      <c r="R135" s="77">
        <v>25661761144</v>
      </c>
      <c r="S135" s="77">
        <v>2393182340</v>
      </c>
    </row>
    <row r="136" spans="1:22" hidden="1">
      <c r="E136" s="73">
        <f t="shared" ref="E136:N136" si="3">+E8-E135</f>
        <v>0</v>
      </c>
      <c r="F136" s="73">
        <f t="shared" si="3"/>
        <v>0</v>
      </c>
      <c r="G136" s="73">
        <f t="shared" si="3"/>
        <v>0</v>
      </c>
      <c r="H136" s="73">
        <f t="shared" si="3"/>
        <v>0</v>
      </c>
      <c r="I136" s="73">
        <f t="shared" si="3"/>
        <v>0</v>
      </c>
      <c r="J136" s="73">
        <f t="shared" si="3"/>
        <v>0</v>
      </c>
      <c r="K136" s="73">
        <f t="shared" si="3"/>
        <v>0</v>
      </c>
      <c r="L136" s="73">
        <f t="shared" si="3"/>
        <v>0</v>
      </c>
      <c r="M136" s="73">
        <f t="shared" si="3"/>
        <v>0</v>
      </c>
      <c r="N136" s="73">
        <f t="shared" si="3"/>
        <v>0</v>
      </c>
      <c r="O136" s="73"/>
      <c r="P136" s="73"/>
      <c r="Q136" s="73">
        <f>+Q8-Q135</f>
        <v>0</v>
      </c>
      <c r="R136" s="73">
        <f>+R8-R135</f>
        <v>0</v>
      </c>
      <c r="S136" s="73">
        <f>+S8-S135</f>
        <v>0</v>
      </c>
    </row>
    <row r="137" spans="1:22" hidden="1"/>
    <row r="141" spans="1:22">
      <c r="D141" s="55">
        <v>491062095678</v>
      </c>
    </row>
    <row r="143" spans="1:22">
      <c r="D143" s="73">
        <f>+D141-D8</f>
        <v>0</v>
      </c>
    </row>
  </sheetData>
  <mergeCells count="9">
    <mergeCell ref="A95:A119"/>
    <mergeCell ref="A121:A128"/>
    <mergeCell ref="Q1:R1"/>
    <mergeCell ref="A4:T4"/>
    <mergeCell ref="A5:T5"/>
    <mergeCell ref="A6:N6"/>
    <mergeCell ref="O6:P6"/>
    <mergeCell ref="Q6:T6"/>
    <mergeCell ref="A3:T3"/>
  </mergeCells>
  <pageMargins left="0.2" right="0.2" top="0.75" bottom="0.75" header="0.3" footer="0.3"/>
  <pageSetup paperSize="9" scale="50" orientation="landscape" r:id="rId1"/>
  <headerFoot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L133"/>
  <sheetViews>
    <sheetView topLeftCell="A127" workbookViewId="0">
      <selection sqref="A1:J129"/>
    </sheetView>
  </sheetViews>
  <sheetFormatPr defaultColWidth="9" defaultRowHeight="15.75"/>
  <cols>
    <col min="1" max="1" width="6" style="8" customWidth="1"/>
    <col min="2" max="2" width="31.625" style="8" customWidth="1"/>
    <col min="3" max="3" width="16.25" style="8" customWidth="1"/>
    <col min="4" max="4" width="15.5" style="8" customWidth="1"/>
    <col min="5" max="5" width="15.75" style="8" customWidth="1"/>
    <col min="6" max="6" width="14.875" style="8" customWidth="1"/>
    <col min="7" max="7" width="15.375" style="8" customWidth="1"/>
    <col min="8" max="8" width="14.5" style="8" customWidth="1"/>
    <col min="9" max="9" width="13.5" style="8" customWidth="1"/>
    <col min="10" max="10" width="14.625" style="8" customWidth="1"/>
    <col min="11" max="16384" width="9" style="8"/>
  </cols>
  <sheetData>
    <row r="1" spans="1:10">
      <c r="J1" s="15" t="s">
        <v>150</v>
      </c>
    </row>
    <row r="2" spans="1:10" ht="42.75" customHeight="1">
      <c r="A2" s="342" t="s">
        <v>1074</v>
      </c>
      <c r="B2" s="342"/>
      <c r="C2" s="342"/>
      <c r="D2" s="342"/>
      <c r="E2" s="342"/>
      <c r="F2" s="342"/>
      <c r="G2" s="342"/>
      <c r="H2" s="342"/>
      <c r="I2" s="342"/>
      <c r="J2" s="342"/>
    </row>
    <row r="3" spans="1:10">
      <c r="A3" s="340" t="s">
        <v>1110</v>
      </c>
      <c r="B3" s="340"/>
      <c r="C3" s="340"/>
      <c r="D3" s="340"/>
      <c r="E3" s="340"/>
      <c r="F3" s="340"/>
      <c r="G3" s="340"/>
      <c r="H3" s="340"/>
      <c r="I3" s="340"/>
      <c r="J3" s="340"/>
    </row>
    <row r="4" spans="1:10">
      <c r="J4" s="16" t="s">
        <v>616</v>
      </c>
    </row>
    <row r="5" spans="1:10">
      <c r="A5" s="341" t="s">
        <v>2</v>
      </c>
      <c r="B5" s="341" t="s">
        <v>128</v>
      </c>
      <c r="C5" s="341" t="s">
        <v>151</v>
      </c>
      <c r="D5" s="341" t="s">
        <v>127</v>
      </c>
      <c r="E5" s="341"/>
      <c r="F5" s="341"/>
      <c r="G5" s="341" t="s">
        <v>152</v>
      </c>
      <c r="H5" s="341" t="s">
        <v>153</v>
      </c>
      <c r="I5" s="341" t="s">
        <v>134</v>
      </c>
      <c r="J5" s="341"/>
    </row>
    <row r="6" spans="1:10" ht="31.5">
      <c r="A6" s="341"/>
      <c r="B6" s="341"/>
      <c r="C6" s="341"/>
      <c r="D6" s="17" t="s">
        <v>154</v>
      </c>
      <c r="E6" s="17" t="s">
        <v>583</v>
      </c>
      <c r="F6" s="17" t="s">
        <v>584</v>
      </c>
      <c r="G6" s="341"/>
      <c r="H6" s="341"/>
      <c r="I6" s="17" t="s">
        <v>155</v>
      </c>
      <c r="J6" s="17" t="s">
        <v>156</v>
      </c>
    </row>
    <row r="7" spans="1:10">
      <c r="A7" s="17" t="s">
        <v>9</v>
      </c>
      <c r="B7" s="17" t="s">
        <v>10</v>
      </c>
      <c r="C7" s="17" t="s">
        <v>157</v>
      </c>
      <c r="D7" s="17">
        <v>2</v>
      </c>
      <c r="E7" s="17">
        <v>3</v>
      </c>
      <c r="F7" s="17">
        <v>4</v>
      </c>
      <c r="G7" s="17">
        <v>5</v>
      </c>
      <c r="H7" s="17" t="s">
        <v>158</v>
      </c>
      <c r="I7" s="17">
        <v>7</v>
      </c>
      <c r="J7" s="17">
        <v>8</v>
      </c>
    </row>
    <row r="8" spans="1:10">
      <c r="A8" s="17"/>
      <c r="B8" s="88" t="s">
        <v>131</v>
      </c>
      <c r="C8" s="53">
        <f>SUM(C9:C129)</f>
        <v>513797402132</v>
      </c>
      <c r="D8" s="53">
        <f>SUM(D9:D129)</f>
        <v>405694000000</v>
      </c>
      <c r="E8" s="53">
        <f>SUM(E9:E129)</f>
        <v>172459270276</v>
      </c>
      <c r="F8" s="53">
        <f>SUM(F9:F129)</f>
        <v>64355868144</v>
      </c>
      <c r="G8" s="53">
        <f>SUM(G9:G129)</f>
        <v>491062095678</v>
      </c>
      <c r="H8" s="53">
        <f>+C8-G8</f>
        <v>22735306454</v>
      </c>
      <c r="I8" s="53">
        <f t="shared" ref="I8:J8" si="0">SUM(I9:I129)</f>
        <v>6143638858</v>
      </c>
      <c r="J8" s="53">
        <f t="shared" si="0"/>
        <v>16591667596</v>
      </c>
    </row>
    <row r="9" spans="1:10" ht="31.5">
      <c r="A9" s="51">
        <v>1</v>
      </c>
      <c r="B9" s="89" t="s">
        <v>373</v>
      </c>
      <c r="C9" s="52">
        <v>9236007889</v>
      </c>
      <c r="D9" s="52">
        <v>7011000000</v>
      </c>
      <c r="E9" s="52">
        <f>+C9-D9</f>
        <v>2225007889</v>
      </c>
      <c r="F9" s="52"/>
      <c r="G9" s="52">
        <v>9069930719</v>
      </c>
      <c r="H9" s="52">
        <f t="shared" ref="H9:H72" si="1">+C9-G9</f>
        <v>166077170</v>
      </c>
      <c r="I9" s="52"/>
      <c r="J9" s="52">
        <f>+H9-I9</f>
        <v>166077170</v>
      </c>
    </row>
    <row r="10" spans="1:10" ht="31.5">
      <c r="A10" s="51">
        <v>2</v>
      </c>
      <c r="B10" s="89" t="s">
        <v>374</v>
      </c>
      <c r="C10" s="52">
        <v>15914741566</v>
      </c>
      <c r="D10" s="52">
        <v>2911000000</v>
      </c>
      <c r="E10" s="52">
        <f t="shared" ref="E10:E33" si="2">+C10-D10</f>
        <v>13003741566</v>
      </c>
      <c r="F10" s="52"/>
      <c r="G10" s="52">
        <v>10794675092</v>
      </c>
      <c r="H10" s="52">
        <f t="shared" si="1"/>
        <v>5120066474</v>
      </c>
      <c r="I10" s="52">
        <f>+'54'!P12</f>
        <v>4598000000</v>
      </c>
      <c r="J10" s="52">
        <f t="shared" ref="J10:J33" si="3">+H10-I10</f>
        <v>522066474</v>
      </c>
    </row>
    <row r="11" spans="1:10">
      <c r="A11" s="51">
        <v>3</v>
      </c>
      <c r="B11" s="89" t="s">
        <v>375</v>
      </c>
      <c r="C11" s="52">
        <v>887581985</v>
      </c>
      <c r="D11" s="52">
        <v>716000000</v>
      </c>
      <c r="E11" s="52">
        <f t="shared" si="2"/>
        <v>171581985</v>
      </c>
      <c r="F11" s="52"/>
      <c r="G11" s="52">
        <v>887581985</v>
      </c>
      <c r="H11" s="52">
        <f t="shared" si="1"/>
        <v>0</v>
      </c>
      <c r="I11" s="52"/>
      <c r="J11" s="52">
        <f t="shared" si="3"/>
        <v>0</v>
      </c>
    </row>
    <row r="12" spans="1:10">
      <c r="A12" s="51">
        <v>4</v>
      </c>
      <c r="B12" s="89" t="s">
        <v>376</v>
      </c>
      <c r="C12" s="52">
        <v>2442166933</v>
      </c>
      <c r="D12" s="52">
        <f>1592000000+1000000000</f>
        <v>2592000000</v>
      </c>
      <c r="E12" s="52">
        <f>+C12-D12+F12</f>
        <v>0</v>
      </c>
      <c r="F12" s="52">
        <v>149833067</v>
      </c>
      <c r="G12" s="52">
        <v>2317084108</v>
      </c>
      <c r="H12" s="52">
        <f t="shared" si="1"/>
        <v>125082825</v>
      </c>
      <c r="I12" s="52"/>
      <c r="J12" s="52">
        <f t="shared" si="3"/>
        <v>125082825</v>
      </c>
    </row>
    <row r="13" spans="1:10">
      <c r="A13" s="51">
        <v>5</v>
      </c>
      <c r="B13" s="89" t="s">
        <v>377</v>
      </c>
      <c r="C13" s="52">
        <v>7860505827</v>
      </c>
      <c r="D13" s="52">
        <v>1295000000</v>
      </c>
      <c r="E13" s="52">
        <f t="shared" si="2"/>
        <v>6565505827</v>
      </c>
      <c r="F13" s="52"/>
      <c r="G13" s="52">
        <v>3843991878</v>
      </c>
      <c r="H13" s="52">
        <f t="shared" si="1"/>
        <v>4016513949</v>
      </c>
      <c r="I13" s="52"/>
      <c r="J13" s="52">
        <f t="shared" si="3"/>
        <v>4016513949</v>
      </c>
    </row>
    <row r="14" spans="1:10">
      <c r="A14" s="51">
        <v>6</v>
      </c>
      <c r="B14" s="89" t="s">
        <v>378</v>
      </c>
      <c r="C14" s="52">
        <v>31048883111</v>
      </c>
      <c r="D14" s="52">
        <v>76351348000</v>
      </c>
      <c r="E14" s="52">
        <v>18813854816</v>
      </c>
      <c r="F14" s="52">
        <f>+D14+E14-C14</f>
        <v>64116319705</v>
      </c>
      <c r="G14" s="52">
        <v>30298491568</v>
      </c>
      <c r="H14" s="52">
        <f t="shared" si="1"/>
        <v>750391543</v>
      </c>
      <c r="I14" s="52"/>
      <c r="J14" s="52">
        <f t="shared" si="3"/>
        <v>750391543</v>
      </c>
    </row>
    <row r="15" spans="1:10">
      <c r="A15" s="51">
        <v>7</v>
      </c>
      <c r="B15" s="89" t="s">
        <v>379</v>
      </c>
      <c r="C15" s="52">
        <v>2312757955</v>
      </c>
      <c r="D15" s="52">
        <v>579000000</v>
      </c>
      <c r="E15" s="52">
        <f t="shared" si="2"/>
        <v>1733757955</v>
      </c>
      <c r="F15" s="52"/>
      <c r="G15" s="52">
        <v>2182156681</v>
      </c>
      <c r="H15" s="52">
        <f t="shared" si="1"/>
        <v>130601274</v>
      </c>
      <c r="I15" s="52"/>
      <c r="J15" s="52">
        <f t="shared" si="3"/>
        <v>130601274</v>
      </c>
    </row>
    <row r="16" spans="1:10" ht="31.5">
      <c r="A16" s="51">
        <v>8</v>
      </c>
      <c r="B16" s="89" t="s">
        <v>380</v>
      </c>
      <c r="C16" s="52">
        <v>31175430155</v>
      </c>
      <c r="D16" s="52">
        <v>27793000000</v>
      </c>
      <c r="E16" s="52">
        <f t="shared" si="2"/>
        <v>3382430155</v>
      </c>
      <c r="F16" s="52"/>
      <c r="G16" s="52">
        <v>27269666310</v>
      </c>
      <c r="H16" s="52">
        <f t="shared" si="1"/>
        <v>3905763845</v>
      </c>
      <c r="I16" s="52">
        <f>+'54'!P18</f>
        <v>489000000</v>
      </c>
      <c r="J16" s="52">
        <f t="shared" si="3"/>
        <v>3416763845</v>
      </c>
    </row>
    <row r="17" spans="1:10">
      <c r="A17" s="51">
        <v>9</v>
      </c>
      <c r="B17" s="89" t="s">
        <v>381</v>
      </c>
      <c r="C17" s="52">
        <v>2856955150</v>
      </c>
      <c r="D17" s="52">
        <v>2015000000</v>
      </c>
      <c r="E17" s="52">
        <f t="shared" si="2"/>
        <v>841955150</v>
      </c>
      <c r="F17" s="52"/>
      <c r="G17" s="52">
        <v>2802718281</v>
      </c>
      <c r="H17" s="52">
        <f t="shared" si="1"/>
        <v>54236869</v>
      </c>
      <c r="I17" s="52"/>
      <c r="J17" s="52">
        <f t="shared" si="3"/>
        <v>54236869</v>
      </c>
    </row>
    <row r="18" spans="1:10">
      <c r="A18" s="51">
        <v>10</v>
      </c>
      <c r="B18" s="89" t="s">
        <v>382</v>
      </c>
      <c r="C18" s="52">
        <v>5904974817</v>
      </c>
      <c r="D18" s="52">
        <v>5187000000</v>
      </c>
      <c r="E18" s="52">
        <f t="shared" si="2"/>
        <v>717974817</v>
      </c>
      <c r="F18" s="52"/>
      <c r="G18" s="52">
        <v>5840711441</v>
      </c>
      <c r="H18" s="52">
        <f t="shared" si="1"/>
        <v>64263376</v>
      </c>
      <c r="I18" s="52"/>
      <c r="J18" s="52">
        <f t="shared" si="3"/>
        <v>64263376</v>
      </c>
    </row>
    <row r="19" spans="1:10">
      <c r="A19" s="51">
        <v>11</v>
      </c>
      <c r="B19" s="89" t="s">
        <v>383</v>
      </c>
      <c r="C19" s="52">
        <v>3022924480</v>
      </c>
      <c r="D19" s="52">
        <v>2266000000</v>
      </c>
      <c r="E19" s="52">
        <f t="shared" si="2"/>
        <v>756924480</v>
      </c>
      <c r="F19" s="52"/>
      <c r="G19" s="52">
        <v>2813460142</v>
      </c>
      <c r="H19" s="52">
        <f t="shared" si="1"/>
        <v>209464338</v>
      </c>
      <c r="I19" s="52"/>
      <c r="J19" s="52">
        <f t="shared" si="3"/>
        <v>209464338</v>
      </c>
    </row>
    <row r="20" spans="1:10">
      <c r="A20" s="51">
        <v>12</v>
      </c>
      <c r="B20" s="89" t="s">
        <v>384</v>
      </c>
      <c r="C20" s="52">
        <v>924268958</v>
      </c>
      <c r="D20" s="52">
        <v>896000000</v>
      </c>
      <c r="E20" s="52">
        <f t="shared" si="2"/>
        <v>28268958</v>
      </c>
      <c r="F20" s="52"/>
      <c r="G20" s="52">
        <v>921949958</v>
      </c>
      <c r="H20" s="52">
        <f t="shared" si="1"/>
        <v>2319000</v>
      </c>
      <c r="I20" s="52"/>
      <c r="J20" s="52">
        <f t="shared" si="3"/>
        <v>2319000</v>
      </c>
    </row>
    <row r="21" spans="1:10">
      <c r="A21" s="51">
        <v>13</v>
      </c>
      <c r="B21" s="89" t="s">
        <v>385</v>
      </c>
      <c r="C21" s="52">
        <v>1561324155</v>
      </c>
      <c r="D21" s="52">
        <v>724000000</v>
      </c>
      <c r="E21" s="52">
        <f t="shared" si="2"/>
        <v>837324155</v>
      </c>
      <c r="F21" s="52"/>
      <c r="G21" s="52">
        <v>1269405933</v>
      </c>
      <c r="H21" s="52">
        <f t="shared" si="1"/>
        <v>291918222</v>
      </c>
      <c r="I21" s="52">
        <f>+'54'!P23</f>
        <v>158648442</v>
      </c>
      <c r="J21" s="52">
        <f t="shared" si="3"/>
        <v>133269780</v>
      </c>
    </row>
    <row r="22" spans="1:10">
      <c r="A22" s="51">
        <v>14</v>
      </c>
      <c r="B22" s="89" t="s">
        <v>386</v>
      </c>
      <c r="C22" s="52">
        <v>12698954594</v>
      </c>
      <c r="D22" s="52">
        <v>9076000000</v>
      </c>
      <c r="E22" s="52">
        <f t="shared" si="2"/>
        <v>3622954594</v>
      </c>
      <c r="F22" s="52"/>
      <c r="G22" s="52">
        <v>12698954594</v>
      </c>
      <c r="H22" s="52">
        <f t="shared" si="1"/>
        <v>0</v>
      </c>
      <c r="I22" s="52"/>
      <c r="J22" s="52">
        <f t="shared" si="3"/>
        <v>0</v>
      </c>
    </row>
    <row r="23" spans="1:10">
      <c r="A23" s="51">
        <v>15</v>
      </c>
      <c r="B23" s="89" t="s">
        <v>387</v>
      </c>
      <c r="C23" s="52">
        <v>1021153605</v>
      </c>
      <c r="D23" s="52">
        <v>966000000</v>
      </c>
      <c r="E23" s="52">
        <f t="shared" si="2"/>
        <v>55153605</v>
      </c>
      <c r="F23" s="52"/>
      <c r="G23" s="52">
        <v>1021153605</v>
      </c>
      <c r="H23" s="52">
        <f t="shared" si="1"/>
        <v>0</v>
      </c>
      <c r="I23" s="52"/>
      <c r="J23" s="52">
        <f t="shared" si="3"/>
        <v>0</v>
      </c>
    </row>
    <row r="24" spans="1:10" ht="31.5">
      <c r="A24" s="51">
        <v>16</v>
      </c>
      <c r="B24" s="89" t="s">
        <v>388</v>
      </c>
      <c r="C24" s="52">
        <v>1333716000</v>
      </c>
      <c r="D24" s="52">
        <v>886000000</v>
      </c>
      <c r="E24" s="52">
        <f t="shared" si="2"/>
        <v>447716000</v>
      </c>
      <c r="F24" s="52"/>
      <c r="G24" s="52">
        <v>1333716000</v>
      </c>
      <c r="H24" s="52">
        <f t="shared" si="1"/>
        <v>0</v>
      </c>
      <c r="I24" s="52"/>
      <c r="J24" s="52">
        <f t="shared" si="3"/>
        <v>0</v>
      </c>
    </row>
    <row r="25" spans="1:10">
      <c r="A25" s="51">
        <v>17</v>
      </c>
      <c r="B25" s="89" t="s">
        <v>389</v>
      </c>
      <c r="C25" s="52">
        <v>4359279317</v>
      </c>
      <c r="D25" s="52">
        <v>727000000</v>
      </c>
      <c r="E25" s="52">
        <f t="shared" si="2"/>
        <v>3632279317</v>
      </c>
      <c r="F25" s="52"/>
      <c r="G25" s="52">
        <v>3876686030</v>
      </c>
      <c r="H25" s="52">
        <f t="shared" si="1"/>
        <v>482593287</v>
      </c>
      <c r="I25" s="52">
        <f>+'54'!P27</f>
        <v>465000000</v>
      </c>
      <c r="J25" s="52">
        <f t="shared" si="3"/>
        <v>17593287</v>
      </c>
    </row>
    <row r="26" spans="1:10">
      <c r="A26" s="51">
        <v>18</v>
      </c>
      <c r="B26" s="89" t="s">
        <v>390</v>
      </c>
      <c r="C26" s="52">
        <v>1650861647</v>
      </c>
      <c r="D26" s="52">
        <v>821000000</v>
      </c>
      <c r="E26" s="52">
        <f t="shared" si="2"/>
        <v>829861647</v>
      </c>
      <c r="F26" s="52"/>
      <c r="G26" s="52">
        <v>1350781647</v>
      </c>
      <c r="H26" s="52">
        <f t="shared" si="1"/>
        <v>300080000</v>
      </c>
      <c r="I26" s="52"/>
      <c r="J26" s="52">
        <f t="shared" si="3"/>
        <v>300080000</v>
      </c>
    </row>
    <row r="27" spans="1:10">
      <c r="A27" s="51">
        <v>19</v>
      </c>
      <c r="B27" s="89" t="s">
        <v>391</v>
      </c>
      <c r="C27" s="52">
        <v>531667970</v>
      </c>
      <c r="D27" s="52">
        <v>468000000</v>
      </c>
      <c r="E27" s="52">
        <f t="shared" si="2"/>
        <v>63667970</v>
      </c>
      <c r="F27" s="52"/>
      <c r="G27" s="52">
        <v>531667970</v>
      </c>
      <c r="H27" s="52">
        <f t="shared" si="1"/>
        <v>0</v>
      </c>
      <c r="I27" s="52"/>
      <c r="J27" s="52">
        <f t="shared" si="3"/>
        <v>0</v>
      </c>
    </row>
    <row r="28" spans="1:10">
      <c r="A28" s="51">
        <v>20</v>
      </c>
      <c r="B28" s="89" t="s">
        <v>392</v>
      </c>
      <c r="C28" s="52">
        <v>488731770</v>
      </c>
      <c r="D28" s="52">
        <v>449000000</v>
      </c>
      <c r="E28" s="52">
        <f t="shared" si="2"/>
        <v>39731770</v>
      </c>
      <c r="F28" s="52"/>
      <c r="G28" s="52">
        <v>488731770</v>
      </c>
      <c r="H28" s="52">
        <f t="shared" si="1"/>
        <v>0</v>
      </c>
      <c r="I28" s="52"/>
      <c r="J28" s="52">
        <f t="shared" si="3"/>
        <v>0</v>
      </c>
    </row>
    <row r="29" spans="1:10">
      <c r="A29" s="51">
        <v>21</v>
      </c>
      <c r="B29" s="89" t="s">
        <v>394</v>
      </c>
      <c r="C29" s="52">
        <v>73000000</v>
      </c>
      <c r="D29" s="52">
        <v>61000000</v>
      </c>
      <c r="E29" s="52">
        <f t="shared" si="2"/>
        <v>12000000</v>
      </c>
      <c r="F29" s="52"/>
      <c r="G29" s="52">
        <v>73000000</v>
      </c>
      <c r="H29" s="52">
        <f t="shared" si="1"/>
        <v>0</v>
      </c>
      <c r="I29" s="52"/>
      <c r="J29" s="52">
        <f t="shared" si="3"/>
        <v>0</v>
      </c>
    </row>
    <row r="30" spans="1:10">
      <c r="A30" s="51">
        <v>22</v>
      </c>
      <c r="B30" s="89" t="s">
        <v>396</v>
      </c>
      <c r="C30" s="52">
        <v>78761600</v>
      </c>
      <c r="D30" s="52">
        <f>61000000+13000000</f>
        <v>74000000</v>
      </c>
      <c r="E30" s="52">
        <f t="shared" si="2"/>
        <v>4761600</v>
      </c>
      <c r="F30" s="52"/>
      <c r="G30" s="52">
        <v>78735300</v>
      </c>
      <c r="H30" s="52">
        <f t="shared" si="1"/>
        <v>26300</v>
      </c>
      <c r="I30" s="52"/>
      <c r="J30" s="52">
        <f t="shared" si="3"/>
        <v>26300</v>
      </c>
    </row>
    <row r="31" spans="1:10">
      <c r="A31" s="51">
        <v>23</v>
      </c>
      <c r="B31" s="89" t="s">
        <v>398</v>
      </c>
      <c r="C31" s="52">
        <v>211039600</v>
      </c>
      <c r="D31" s="52">
        <v>202000000</v>
      </c>
      <c r="E31" s="52">
        <f t="shared" si="2"/>
        <v>9039600</v>
      </c>
      <c r="F31" s="52"/>
      <c r="G31" s="52">
        <v>210740200</v>
      </c>
      <c r="H31" s="52">
        <f t="shared" si="1"/>
        <v>299400</v>
      </c>
      <c r="I31" s="52"/>
      <c r="J31" s="52">
        <f t="shared" si="3"/>
        <v>299400</v>
      </c>
    </row>
    <row r="32" spans="1:10">
      <c r="A32" s="51">
        <v>24</v>
      </c>
      <c r="B32" s="89" t="s">
        <v>400</v>
      </c>
      <c r="C32" s="52">
        <v>126039600</v>
      </c>
      <c r="D32" s="52">
        <v>117000000</v>
      </c>
      <c r="E32" s="52">
        <f t="shared" si="2"/>
        <v>9039600</v>
      </c>
      <c r="F32" s="52"/>
      <c r="G32" s="52">
        <v>126039600</v>
      </c>
      <c r="H32" s="52">
        <f t="shared" si="1"/>
        <v>0</v>
      </c>
      <c r="I32" s="52"/>
      <c r="J32" s="52">
        <f t="shared" si="3"/>
        <v>0</v>
      </c>
    </row>
    <row r="33" spans="1:12">
      <c r="A33" s="51">
        <v>25</v>
      </c>
      <c r="B33" s="89" t="s">
        <v>402</v>
      </c>
      <c r="C33" s="52">
        <v>141039600</v>
      </c>
      <c r="D33" s="52">
        <v>132000000</v>
      </c>
      <c r="E33" s="52">
        <f t="shared" si="2"/>
        <v>9039600</v>
      </c>
      <c r="F33" s="52"/>
      <c r="G33" s="52">
        <v>140955400</v>
      </c>
      <c r="H33" s="52">
        <f t="shared" si="1"/>
        <v>84200</v>
      </c>
      <c r="I33" s="52"/>
      <c r="J33" s="52">
        <f t="shared" si="3"/>
        <v>84200</v>
      </c>
    </row>
    <row r="34" spans="1:12">
      <c r="A34" s="51">
        <v>26</v>
      </c>
      <c r="B34" s="89" t="s">
        <v>424</v>
      </c>
      <c r="C34" s="52">
        <v>5265127000</v>
      </c>
      <c r="D34" s="52">
        <v>3067522000</v>
      </c>
      <c r="E34" s="52">
        <v>2197605000</v>
      </c>
      <c r="F34" s="52"/>
      <c r="G34" s="52">
        <v>5201811835</v>
      </c>
      <c r="H34" s="52">
        <f t="shared" si="1"/>
        <v>63315165</v>
      </c>
      <c r="I34" s="52"/>
      <c r="J34" s="52">
        <v>63315165</v>
      </c>
      <c r="L34" s="36"/>
    </row>
    <row r="35" spans="1:12">
      <c r="A35" s="51">
        <v>27</v>
      </c>
      <c r="B35" s="89" t="s">
        <v>425</v>
      </c>
      <c r="C35" s="52">
        <v>3878404500</v>
      </c>
      <c r="D35" s="52">
        <v>2843765000</v>
      </c>
      <c r="E35" s="52">
        <v>1034639500</v>
      </c>
      <c r="F35" s="52"/>
      <c r="G35" s="52">
        <v>3831061670</v>
      </c>
      <c r="H35" s="52">
        <f t="shared" si="1"/>
        <v>47342830</v>
      </c>
      <c r="I35" s="52"/>
      <c r="J35" s="52">
        <v>47342830</v>
      </c>
      <c r="L35" s="36"/>
    </row>
    <row r="36" spans="1:12">
      <c r="A36" s="51">
        <v>28</v>
      </c>
      <c r="B36" s="89" t="s">
        <v>426</v>
      </c>
      <c r="C36" s="52">
        <v>3966106500</v>
      </c>
      <c r="D36" s="52">
        <v>2842272000</v>
      </c>
      <c r="E36" s="52">
        <v>1123834500</v>
      </c>
      <c r="F36" s="52"/>
      <c r="G36" s="52">
        <v>3843818400</v>
      </c>
      <c r="H36" s="52">
        <f t="shared" si="1"/>
        <v>122288100</v>
      </c>
      <c r="I36" s="52"/>
      <c r="J36" s="52">
        <v>122288100</v>
      </c>
      <c r="L36" s="36"/>
    </row>
    <row r="37" spans="1:12">
      <c r="A37" s="51">
        <v>29</v>
      </c>
      <c r="B37" s="89" t="s">
        <v>427</v>
      </c>
      <c r="C37" s="52">
        <v>5278276000</v>
      </c>
      <c r="D37" s="52">
        <v>3139995000</v>
      </c>
      <c r="E37" s="52">
        <v>2138281000</v>
      </c>
      <c r="F37" s="52"/>
      <c r="G37" s="52">
        <v>5219224976</v>
      </c>
      <c r="H37" s="52">
        <f t="shared" si="1"/>
        <v>59051024</v>
      </c>
      <c r="I37" s="52"/>
      <c r="J37" s="52">
        <v>59051024</v>
      </c>
      <c r="L37" s="36"/>
    </row>
    <row r="38" spans="1:12">
      <c r="A38" s="51">
        <v>30</v>
      </c>
      <c r="B38" s="89" t="s">
        <v>428</v>
      </c>
      <c r="C38" s="52">
        <v>5228479560</v>
      </c>
      <c r="D38" s="52">
        <v>3763673000</v>
      </c>
      <c r="E38" s="52">
        <v>1464806560</v>
      </c>
      <c r="F38" s="52"/>
      <c r="G38" s="52">
        <v>5153067045</v>
      </c>
      <c r="H38" s="52">
        <f t="shared" si="1"/>
        <v>75412515</v>
      </c>
      <c r="I38" s="52"/>
      <c r="J38" s="52">
        <v>75412515</v>
      </c>
      <c r="L38" s="36"/>
    </row>
    <row r="39" spans="1:12">
      <c r="A39" s="51">
        <v>31</v>
      </c>
      <c r="B39" s="89" t="s">
        <v>429</v>
      </c>
      <c r="C39" s="52">
        <v>5047124750</v>
      </c>
      <c r="D39" s="52">
        <v>3386636000</v>
      </c>
      <c r="E39" s="52">
        <v>1660488750</v>
      </c>
      <c r="F39" s="52"/>
      <c r="G39" s="52">
        <v>4881488790</v>
      </c>
      <c r="H39" s="52">
        <f t="shared" si="1"/>
        <v>165635960</v>
      </c>
      <c r="I39" s="52"/>
      <c r="J39" s="52">
        <v>165635960</v>
      </c>
      <c r="L39" s="36"/>
    </row>
    <row r="40" spans="1:12">
      <c r="A40" s="51">
        <v>32</v>
      </c>
      <c r="B40" s="89" t="s">
        <v>430</v>
      </c>
      <c r="C40" s="52">
        <v>3204644000</v>
      </c>
      <c r="D40" s="52">
        <v>2582460000</v>
      </c>
      <c r="E40" s="52">
        <v>622184000</v>
      </c>
      <c r="F40" s="52"/>
      <c r="G40" s="52">
        <v>3120180942</v>
      </c>
      <c r="H40" s="52">
        <f t="shared" si="1"/>
        <v>84463058</v>
      </c>
      <c r="I40" s="52"/>
      <c r="J40" s="52">
        <v>84463058</v>
      </c>
      <c r="L40" s="36"/>
    </row>
    <row r="41" spans="1:12">
      <c r="A41" s="51">
        <v>33</v>
      </c>
      <c r="B41" s="89" t="s">
        <v>431</v>
      </c>
      <c r="C41" s="52">
        <v>5556311000</v>
      </c>
      <c r="D41" s="52">
        <v>4096846000</v>
      </c>
      <c r="E41" s="52">
        <v>1459465000</v>
      </c>
      <c r="F41" s="52"/>
      <c r="G41" s="52">
        <v>5493182940</v>
      </c>
      <c r="H41" s="52">
        <f t="shared" si="1"/>
        <v>63128060</v>
      </c>
      <c r="I41" s="52"/>
      <c r="J41" s="52">
        <v>63128060</v>
      </c>
      <c r="L41" s="36"/>
    </row>
    <row r="42" spans="1:12">
      <c r="A42" s="51">
        <v>34</v>
      </c>
      <c r="B42" s="89" t="s">
        <v>432</v>
      </c>
      <c r="C42" s="52">
        <v>6387336500</v>
      </c>
      <c r="D42" s="52">
        <v>3852338000</v>
      </c>
      <c r="E42" s="52">
        <v>2534998500</v>
      </c>
      <c r="F42" s="52"/>
      <c r="G42" s="52">
        <v>6226212935</v>
      </c>
      <c r="H42" s="52">
        <f t="shared" si="1"/>
        <v>161123565</v>
      </c>
      <c r="I42" s="52"/>
      <c r="J42" s="52">
        <v>161123565</v>
      </c>
      <c r="L42" s="36"/>
    </row>
    <row r="43" spans="1:12">
      <c r="A43" s="51">
        <v>35</v>
      </c>
      <c r="B43" s="89" t="s">
        <v>433</v>
      </c>
      <c r="C43" s="52">
        <v>2596311500</v>
      </c>
      <c r="D43" s="52">
        <v>1746414000</v>
      </c>
      <c r="E43" s="52">
        <v>849897500</v>
      </c>
      <c r="F43" s="52"/>
      <c r="G43" s="52">
        <v>2448569300</v>
      </c>
      <c r="H43" s="52">
        <f t="shared" si="1"/>
        <v>147742200</v>
      </c>
      <c r="I43" s="52"/>
      <c r="J43" s="52">
        <v>147742200</v>
      </c>
      <c r="L43" s="36"/>
    </row>
    <row r="44" spans="1:12">
      <c r="A44" s="51">
        <v>36</v>
      </c>
      <c r="B44" s="89" t="s">
        <v>434</v>
      </c>
      <c r="C44" s="52">
        <v>3091470500</v>
      </c>
      <c r="D44" s="52">
        <v>2083138000</v>
      </c>
      <c r="E44" s="52">
        <v>1008332500</v>
      </c>
      <c r="F44" s="52"/>
      <c r="G44" s="52">
        <v>2998125940</v>
      </c>
      <c r="H44" s="52">
        <f t="shared" si="1"/>
        <v>93344560</v>
      </c>
      <c r="I44" s="52"/>
      <c r="J44" s="52">
        <v>93344560</v>
      </c>
      <c r="L44" s="36"/>
    </row>
    <row r="45" spans="1:12">
      <c r="A45" s="51">
        <v>37</v>
      </c>
      <c r="B45" s="89" t="s">
        <v>435</v>
      </c>
      <c r="C45" s="52">
        <v>3470344277</v>
      </c>
      <c r="D45" s="52">
        <v>2165147000</v>
      </c>
      <c r="E45" s="52">
        <v>1305197277</v>
      </c>
      <c r="F45" s="52"/>
      <c r="G45" s="52">
        <v>3365007477</v>
      </c>
      <c r="H45" s="52">
        <f t="shared" si="1"/>
        <v>105336800</v>
      </c>
      <c r="I45" s="52"/>
      <c r="J45" s="52">
        <v>105336800</v>
      </c>
      <c r="L45" s="36"/>
    </row>
    <row r="46" spans="1:12">
      <c r="A46" s="51">
        <v>38</v>
      </c>
      <c r="B46" s="89" t="s">
        <v>436</v>
      </c>
      <c r="C46" s="52">
        <v>5072614000</v>
      </c>
      <c r="D46" s="52">
        <v>3059377000</v>
      </c>
      <c r="E46" s="52">
        <v>2013237000</v>
      </c>
      <c r="F46" s="52"/>
      <c r="G46" s="52">
        <v>4955444000</v>
      </c>
      <c r="H46" s="52">
        <f t="shared" si="1"/>
        <v>117170000</v>
      </c>
      <c r="I46" s="52"/>
      <c r="J46" s="52">
        <v>117170000</v>
      </c>
      <c r="L46" s="36"/>
    </row>
    <row r="47" spans="1:12">
      <c r="A47" s="51">
        <v>39</v>
      </c>
      <c r="B47" s="89" t="s">
        <v>437</v>
      </c>
      <c r="C47" s="52">
        <v>5435110000</v>
      </c>
      <c r="D47" s="52">
        <v>3350624000</v>
      </c>
      <c r="E47" s="52">
        <v>2084486000</v>
      </c>
      <c r="F47" s="52"/>
      <c r="G47" s="52">
        <v>5344244440</v>
      </c>
      <c r="H47" s="52">
        <f t="shared" si="1"/>
        <v>90865560</v>
      </c>
      <c r="I47" s="52"/>
      <c r="J47" s="52">
        <v>90865560</v>
      </c>
      <c r="L47" s="36"/>
    </row>
    <row r="48" spans="1:12">
      <c r="A48" s="51">
        <v>40</v>
      </c>
      <c r="B48" s="89" t="s">
        <v>438</v>
      </c>
      <c r="C48" s="52">
        <v>4327409000</v>
      </c>
      <c r="D48" s="52">
        <v>2497000000</v>
      </c>
      <c r="E48" s="52">
        <v>1830409000</v>
      </c>
      <c r="F48" s="52"/>
      <c r="G48" s="52">
        <v>4229187400</v>
      </c>
      <c r="H48" s="52">
        <f t="shared" si="1"/>
        <v>98221600</v>
      </c>
      <c r="I48" s="52"/>
      <c r="J48" s="52">
        <v>98221600</v>
      </c>
      <c r="L48" s="36"/>
    </row>
    <row r="49" spans="1:12">
      <c r="A49" s="51">
        <v>41</v>
      </c>
      <c r="B49" s="89" t="s">
        <v>439</v>
      </c>
      <c r="C49" s="52">
        <v>5103833000</v>
      </c>
      <c r="D49" s="52">
        <v>3400935000</v>
      </c>
      <c r="E49" s="52">
        <v>1702898000</v>
      </c>
      <c r="F49" s="52"/>
      <c r="G49" s="52">
        <v>5051284400</v>
      </c>
      <c r="H49" s="52">
        <f t="shared" si="1"/>
        <v>52548600</v>
      </c>
      <c r="I49" s="52"/>
      <c r="J49" s="52">
        <v>52548600</v>
      </c>
      <c r="L49" s="36"/>
    </row>
    <row r="50" spans="1:12">
      <c r="A50" s="51">
        <v>42</v>
      </c>
      <c r="B50" s="89" t="s">
        <v>440</v>
      </c>
      <c r="C50" s="52">
        <v>4714918000</v>
      </c>
      <c r="D50" s="52">
        <v>3191943000</v>
      </c>
      <c r="E50" s="52">
        <v>1522975000</v>
      </c>
      <c r="F50" s="52"/>
      <c r="G50" s="52">
        <v>4659501300</v>
      </c>
      <c r="H50" s="52">
        <f t="shared" si="1"/>
        <v>55416700</v>
      </c>
      <c r="I50" s="52"/>
      <c r="J50" s="52">
        <v>55416700</v>
      </c>
      <c r="L50" s="36"/>
    </row>
    <row r="51" spans="1:12">
      <c r="A51" s="51">
        <v>43</v>
      </c>
      <c r="B51" s="89" t="s">
        <v>441</v>
      </c>
      <c r="C51" s="52">
        <v>4217055000</v>
      </c>
      <c r="D51" s="52">
        <v>2904934000</v>
      </c>
      <c r="E51" s="52">
        <v>1312121000</v>
      </c>
      <c r="F51" s="52"/>
      <c r="G51" s="52">
        <v>3939722600</v>
      </c>
      <c r="H51" s="52">
        <f t="shared" si="1"/>
        <v>277332400</v>
      </c>
      <c r="I51" s="52"/>
      <c r="J51" s="52">
        <v>277332400</v>
      </c>
      <c r="L51" s="36"/>
    </row>
    <row r="52" spans="1:12">
      <c r="A52" s="51">
        <v>44</v>
      </c>
      <c r="B52" s="89" t="s">
        <v>442</v>
      </c>
      <c r="C52" s="52">
        <v>7567926973</v>
      </c>
      <c r="D52" s="52">
        <v>5184239000</v>
      </c>
      <c r="E52" s="52">
        <v>2383687973</v>
      </c>
      <c r="F52" s="52"/>
      <c r="G52" s="52">
        <v>7423859973</v>
      </c>
      <c r="H52" s="52">
        <f t="shared" si="1"/>
        <v>144067000</v>
      </c>
      <c r="I52" s="52"/>
      <c r="J52" s="52">
        <v>144067000</v>
      </c>
      <c r="L52" s="36"/>
    </row>
    <row r="53" spans="1:12">
      <c r="A53" s="51">
        <v>45</v>
      </c>
      <c r="B53" s="89" t="s">
        <v>443</v>
      </c>
      <c r="C53" s="52">
        <v>4679412000</v>
      </c>
      <c r="D53" s="52">
        <v>3521660000</v>
      </c>
      <c r="E53" s="52">
        <v>1157752000</v>
      </c>
      <c r="F53" s="52"/>
      <c r="G53" s="52">
        <v>4594466700</v>
      </c>
      <c r="H53" s="52">
        <f t="shared" si="1"/>
        <v>84945300</v>
      </c>
      <c r="I53" s="52"/>
      <c r="J53" s="52">
        <v>84945300</v>
      </c>
      <c r="L53" s="36"/>
    </row>
    <row r="54" spans="1:12">
      <c r="A54" s="51">
        <v>46</v>
      </c>
      <c r="B54" s="89" t="s">
        <v>444</v>
      </c>
      <c r="C54" s="52">
        <v>8395070145</v>
      </c>
      <c r="D54" s="52">
        <v>6434123000</v>
      </c>
      <c r="E54" s="52">
        <v>1960947145</v>
      </c>
      <c r="F54" s="52"/>
      <c r="G54" s="52">
        <v>8381189388</v>
      </c>
      <c r="H54" s="52">
        <f t="shared" si="1"/>
        <v>13880757</v>
      </c>
      <c r="I54" s="52"/>
      <c r="J54" s="52">
        <v>13880757</v>
      </c>
      <c r="L54" s="36"/>
    </row>
    <row r="55" spans="1:12">
      <c r="A55" s="51">
        <v>47</v>
      </c>
      <c r="B55" s="89" t="s">
        <v>445</v>
      </c>
      <c r="C55" s="52">
        <v>6197521280</v>
      </c>
      <c r="D55" s="52">
        <v>3925722000</v>
      </c>
      <c r="E55" s="52">
        <v>2271799280</v>
      </c>
      <c r="F55" s="52"/>
      <c r="G55" s="52">
        <v>6143889520</v>
      </c>
      <c r="H55" s="52">
        <f t="shared" si="1"/>
        <v>53631760</v>
      </c>
      <c r="I55" s="52"/>
      <c r="J55" s="52">
        <v>53631760</v>
      </c>
      <c r="L55" s="36"/>
    </row>
    <row r="56" spans="1:12">
      <c r="A56" s="51">
        <v>48</v>
      </c>
      <c r="B56" s="89" t="s">
        <v>446</v>
      </c>
      <c r="C56" s="52">
        <v>12807550700</v>
      </c>
      <c r="D56" s="52">
        <v>9457500000</v>
      </c>
      <c r="E56" s="52">
        <v>3350050700</v>
      </c>
      <c r="F56" s="52"/>
      <c r="G56" s="52">
        <v>12779714426</v>
      </c>
      <c r="H56" s="52">
        <f t="shared" si="1"/>
        <v>27836274</v>
      </c>
      <c r="I56" s="52"/>
      <c r="J56" s="52">
        <v>27836274</v>
      </c>
      <c r="L56" s="36"/>
    </row>
    <row r="57" spans="1:12">
      <c r="A57" s="51">
        <v>49</v>
      </c>
      <c r="B57" s="89" t="s">
        <v>447</v>
      </c>
      <c r="C57" s="52">
        <v>7650992454</v>
      </c>
      <c r="D57" s="52">
        <v>5833839000</v>
      </c>
      <c r="E57" s="52">
        <v>1817153454</v>
      </c>
      <c r="F57" s="52"/>
      <c r="G57" s="52">
        <v>7640347253</v>
      </c>
      <c r="H57" s="52">
        <f t="shared" si="1"/>
        <v>10645201</v>
      </c>
      <c r="I57" s="52"/>
      <c r="J57" s="52">
        <v>10645201</v>
      </c>
      <c r="L57" s="36"/>
    </row>
    <row r="58" spans="1:12">
      <c r="A58" s="51">
        <v>50</v>
      </c>
      <c r="B58" s="89" t="s">
        <v>448</v>
      </c>
      <c r="C58" s="52">
        <v>7000483798</v>
      </c>
      <c r="D58" s="52">
        <v>4927934000</v>
      </c>
      <c r="E58" s="52">
        <v>2072549798</v>
      </c>
      <c r="F58" s="52"/>
      <c r="G58" s="52">
        <v>6967935231</v>
      </c>
      <c r="H58" s="52">
        <f t="shared" si="1"/>
        <v>32548567</v>
      </c>
      <c r="I58" s="52">
        <v>29834378</v>
      </c>
      <c r="J58" s="52">
        <v>2714189</v>
      </c>
      <c r="L58" s="36"/>
    </row>
    <row r="59" spans="1:12">
      <c r="A59" s="51">
        <v>51</v>
      </c>
      <c r="B59" s="89" t="s">
        <v>449</v>
      </c>
      <c r="C59" s="52">
        <v>7097411628</v>
      </c>
      <c r="D59" s="52">
        <v>7187127000</v>
      </c>
      <c r="E59" s="52"/>
      <c r="F59" s="52">
        <v>89715372</v>
      </c>
      <c r="G59" s="52">
        <v>7057177402</v>
      </c>
      <c r="H59" s="52">
        <f t="shared" si="1"/>
        <v>40234226</v>
      </c>
      <c r="I59" s="52"/>
      <c r="J59" s="52">
        <v>40234226</v>
      </c>
      <c r="L59" s="36"/>
    </row>
    <row r="60" spans="1:12">
      <c r="A60" s="51">
        <v>52</v>
      </c>
      <c r="B60" s="89" t="s">
        <v>450</v>
      </c>
      <c r="C60" s="52">
        <v>4210165000</v>
      </c>
      <c r="D60" s="52">
        <v>2706836000</v>
      </c>
      <c r="E60" s="52">
        <v>1503329000</v>
      </c>
      <c r="F60" s="52"/>
      <c r="G60" s="52">
        <v>4190830792</v>
      </c>
      <c r="H60" s="52">
        <f t="shared" si="1"/>
        <v>19334208</v>
      </c>
      <c r="I60" s="52"/>
      <c r="J60" s="52">
        <v>19334208</v>
      </c>
      <c r="L60" s="36"/>
    </row>
    <row r="61" spans="1:12">
      <c r="A61" s="51">
        <v>53</v>
      </c>
      <c r="B61" s="89" t="s">
        <v>451</v>
      </c>
      <c r="C61" s="52">
        <v>5480231247</v>
      </c>
      <c r="D61" s="52">
        <v>4350347000</v>
      </c>
      <c r="E61" s="52">
        <v>1129884247</v>
      </c>
      <c r="F61" s="52"/>
      <c r="G61" s="52">
        <v>5464710029</v>
      </c>
      <c r="H61" s="52">
        <f t="shared" si="1"/>
        <v>15521218</v>
      </c>
      <c r="I61" s="52"/>
      <c r="J61" s="52">
        <v>15521218</v>
      </c>
      <c r="L61" s="36"/>
    </row>
    <row r="62" spans="1:12">
      <c r="A62" s="51">
        <v>54</v>
      </c>
      <c r="B62" s="89" t="s">
        <v>453</v>
      </c>
      <c r="C62" s="52">
        <v>7039548595</v>
      </c>
      <c r="D62" s="52">
        <v>5351695000</v>
      </c>
      <c r="E62" s="52">
        <v>1687853595</v>
      </c>
      <c r="F62" s="52"/>
      <c r="G62" s="52">
        <v>7016148838</v>
      </c>
      <c r="H62" s="52">
        <f t="shared" si="1"/>
        <v>23399757</v>
      </c>
      <c r="I62" s="52"/>
      <c r="J62" s="52">
        <v>23399757</v>
      </c>
      <c r="L62" s="36"/>
    </row>
    <row r="63" spans="1:12">
      <c r="A63" s="51">
        <v>55</v>
      </c>
      <c r="B63" s="89" t="s">
        <v>455</v>
      </c>
      <c r="C63" s="52">
        <v>4416866100</v>
      </c>
      <c r="D63" s="52">
        <v>3918041000</v>
      </c>
      <c r="E63" s="52">
        <v>498825100</v>
      </c>
      <c r="F63" s="52"/>
      <c r="G63" s="52">
        <v>4416466100</v>
      </c>
      <c r="H63" s="52">
        <f t="shared" si="1"/>
        <v>400000</v>
      </c>
      <c r="I63" s="52"/>
      <c r="J63" s="52">
        <v>400000</v>
      </c>
      <c r="L63" s="36"/>
    </row>
    <row r="64" spans="1:12">
      <c r="A64" s="51">
        <v>56</v>
      </c>
      <c r="B64" s="89" t="s">
        <v>457</v>
      </c>
      <c r="C64" s="52">
        <v>4826581497</v>
      </c>
      <c r="D64" s="52">
        <v>3448312000</v>
      </c>
      <c r="E64" s="52">
        <v>1378269497</v>
      </c>
      <c r="F64" s="52"/>
      <c r="G64" s="52">
        <v>4817836270</v>
      </c>
      <c r="H64" s="52">
        <f t="shared" si="1"/>
        <v>8745227</v>
      </c>
      <c r="I64" s="52"/>
      <c r="J64" s="52">
        <v>8745227</v>
      </c>
      <c r="L64" s="36"/>
    </row>
    <row r="65" spans="1:12">
      <c r="A65" s="51">
        <v>57</v>
      </c>
      <c r="B65" s="89" t="s">
        <v>459</v>
      </c>
      <c r="C65" s="52">
        <v>6409947556</v>
      </c>
      <c r="D65" s="52">
        <v>4274629000</v>
      </c>
      <c r="E65" s="52">
        <v>2135318556</v>
      </c>
      <c r="F65" s="52"/>
      <c r="G65" s="52">
        <v>6395137365</v>
      </c>
      <c r="H65" s="52">
        <f t="shared" si="1"/>
        <v>14810191</v>
      </c>
      <c r="I65" s="52"/>
      <c r="J65" s="52">
        <v>14810191</v>
      </c>
      <c r="L65" s="36"/>
    </row>
    <row r="66" spans="1:12">
      <c r="A66" s="51">
        <v>58</v>
      </c>
      <c r="B66" s="89" t="s">
        <v>461</v>
      </c>
      <c r="C66" s="52">
        <v>8884410684</v>
      </c>
      <c r="D66" s="52">
        <v>5457334000</v>
      </c>
      <c r="E66" s="52">
        <v>3427076684</v>
      </c>
      <c r="F66" s="52"/>
      <c r="G66" s="52">
        <v>8871304698</v>
      </c>
      <c r="H66" s="52">
        <f t="shared" si="1"/>
        <v>13105986</v>
      </c>
      <c r="I66" s="52"/>
      <c r="J66" s="52">
        <v>13105986</v>
      </c>
      <c r="L66" s="36"/>
    </row>
    <row r="67" spans="1:12">
      <c r="A67" s="51">
        <v>59</v>
      </c>
      <c r="B67" s="89" t="s">
        <v>463</v>
      </c>
      <c r="C67" s="52">
        <v>6195705477</v>
      </c>
      <c r="D67" s="52">
        <v>4321915000</v>
      </c>
      <c r="E67" s="52">
        <v>1873790477</v>
      </c>
      <c r="F67" s="52"/>
      <c r="G67" s="52">
        <v>6154830868</v>
      </c>
      <c r="H67" s="52">
        <f t="shared" si="1"/>
        <v>40874609</v>
      </c>
      <c r="I67" s="52"/>
      <c r="J67" s="52">
        <v>40874609</v>
      </c>
      <c r="L67" s="36"/>
    </row>
    <row r="68" spans="1:12">
      <c r="A68" s="51">
        <v>60</v>
      </c>
      <c r="B68" s="89" t="s">
        <v>465</v>
      </c>
      <c r="C68" s="52">
        <v>10453331524</v>
      </c>
      <c r="D68" s="52">
        <v>7511803000</v>
      </c>
      <c r="E68" s="52">
        <v>2941528524</v>
      </c>
      <c r="F68" s="52"/>
      <c r="G68" s="52">
        <v>10436694915</v>
      </c>
      <c r="H68" s="52">
        <f t="shared" si="1"/>
        <v>16636609</v>
      </c>
      <c r="I68" s="52"/>
      <c r="J68" s="52">
        <v>16636609</v>
      </c>
      <c r="L68" s="36"/>
    </row>
    <row r="69" spans="1:12">
      <c r="A69" s="51">
        <v>61</v>
      </c>
      <c r="B69" s="89" t="s">
        <v>467</v>
      </c>
      <c r="C69" s="52">
        <v>5388322132</v>
      </c>
      <c r="D69" s="52">
        <v>4180496000</v>
      </c>
      <c r="E69" s="52">
        <v>1207826132</v>
      </c>
      <c r="F69" s="52"/>
      <c r="G69" s="52">
        <v>5369207953</v>
      </c>
      <c r="H69" s="52">
        <f t="shared" si="1"/>
        <v>19114179</v>
      </c>
      <c r="I69" s="52"/>
      <c r="J69" s="52">
        <v>19114179</v>
      </c>
      <c r="L69" s="36"/>
    </row>
    <row r="70" spans="1:12">
      <c r="A70" s="51">
        <v>62</v>
      </c>
      <c r="B70" s="89" t="s">
        <v>469</v>
      </c>
      <c r="C70" s="52">
        <v>3838134158</v>
      </c>
      <c r="D70" s="52">
        <v>2631828000</v>
      </c>
      <c r="E70" s="52">
        <v>1206306158</v>
      </c>
      <c r="F70" s="52"/>
      <c r="G70" s="52">
        <v>3797692858</v>
      </c>
      <c r="H70" s="52">
        <f t="shared" si="1"/>
        <v>40441300</v>
      </c>
      <c r="I70" s="52"/>
      <c r="J70" s="52">
        <v>40441300</v>
      </c>
      <c r="L70" s="36"/>
    </row>
    <row r="71" spans="1:12">
      <c r="A71" s="51">
        <v>63</v>
      </c>
      <c r="B71" s="89" t="s">
        <v>471</v>
      </c>
      <c r="C71" s="52">
        <v>9648031696</v>
      </c>
      <c r="D71" s="52">
        <v>6594017000</v>
      </c>
      <c r="E71" s="52">
        <v>3054014696</v>
      </c>
      <c r="F71" s="52"/>
      <c r="G71" s="52">
        <v>9621407215</v>
      </c>
      <c r="H71" s="52">
        <f t="shared" si="1"/>
        <v>26624481</v>
      </c>
      <c r="I71" s="52"/>
      <c r="J71" s="52">
        <v>26624481</v>
      </c>
      <c r="L71" s="36"/>
    </row>
    <row r="72" spans="1:12">
      <c r="A72" s="51">
        <v>64</v>
      </c>
      <c r="B72" s="89" t="s">
        <v>473</v>
      </c>
      <c r="C72" s="52">
        <v>4515711000</v>
      </c>
      <c r="D72" s="52">
        <v>2944632000</v>
      </c>
      <c r="E72" s="52">
        <v>1571079000</v>
      </c>
      <c r="F72" s="52"/>
      <c r="G72" s="52">
        <v>4505059917</v>
      </c>
      <c r="H72" s="52">
        <f t="shared" si="1"/>
        <v>10651083</v>
      </c>
      <c r="I72" s="52"/>
      <c r="J72" s="52">
        <v>10651083</v>
      </c>
      <c r="L72" s="36"/>
    </row>
    <row r="73" spans="1:12">
      <c r="A73" s="51">
        <v>65</v>
      </c>
      <c r="B73" s="89" t="s">
        <v>475</v>
      </c>
      <c r="C73" s="52">
        <v>4417135800</v>
      </c>
      <c r="D73" s="52">
        <v>2657098000</v>
      </c>
      <c r="E73" s="52">
        <v>1760037800</v>
      </c>
      <c r="F73" s="52"/>
      <c r="G73" s="52">
        <v>4385019020</v>
      </c>
      <c r="H73" s="52">
        <f t="shared" ref="H73:H129" si="4">+C73-G73</f>
        <v>32116780</v>
      </c>
      <c r="I73" s="52"/>
      <c r="J73" s="52">
        <v>32116780</v>
      </c>
      <c r="L73" s="36"/>
    </row>
    <row r="74" spans="1:12">
      <c r="A74" s="51">
        <v>66</v>
      </c>
      <c r="B74" s="89" t="s">
        <v>477</v>
      </c>
      <c r="C74" s="52">
        <v>3862233700</v>
      </c>
      <c r="D74" s="52">
        <v>2474452000</v>
      </c>
      <c r="E74" s="52">
        <v>1387781700</v>
      </c>
      <c r="F74" s="52"/>
      <c r="G74" s="52">
        <v>3855557970</v>
      </c>
      <c r="H74" s="52">
        <f t="shared" si="4"/>
        <v>6675730</v>
      </c>
      <c r="I74" s="52"/>
      <c r="J74" s="52">
        <v>6675730</v>
      </c>
      <c r="L74" s="36"/>
    </row>
    <row r="75" spans="1:12">
      <c r="A75" s="51">
        <v>67</v>
      </c>
      <c r="B75" s="89" t="s">
        <v>479</v>
      </c>
      <c r="C75" s="52">
        <v>4516556000</v>
      </c>
      <c r="D75" s="52">
        <v>2981593000</v>
      </c>
      <c r="E75" s="52">
        <v>1534963000</v>
      </c>
      <c r="F75" s="52"/>
      <c r="G75" s="52">
        <v>4511406784</v>
      </c>
      <c r="H75" s="52">
        <f t="shared" si="4"/>
        <v>5149216</v>
      </c>
      <c r="I75" s="52"/>
      <c r="J75" s="52">
        <v>5149216</v>
      </c>
      <c r="L75" s="36"/>
    </row>
    <row r="76" spans="1:12">
      <c r="A76" s="51">
        <v>68</v>
      </c>
      <c r="B76" s="89" t="s">
        <v>481</v>
      </c>
      <c r="C76" s="52">
        <v>5149224923</v>
      </c>
      <c r="D76" s="52">
        <v>3406467000</v>
      </c>
      <c r="E76" s="52">
        <v>1742757923</v>
      </c>
      <c r="F76" s="52"/>
      <c r="G76" s="52">
        <v>5109127865</v>
      </c>
      <c r="H76" s="52">
        <f t="shared" si="4"/>
        <v>40097058</v>
      </c>
      <c r="I76" s="52"/>
      <c r="J76" s="52">
        <v>40097058</v>
      </c>
      <c r="L76" s="36"/>
    </row>
    <row r="77" spans="1:12">
      <c r="A77" s="51">
        <v>69</v>
      </c>
      <c r="B77" s="89" t="s">
        <v>483</v>
      </c>
      <c r="C77" s="52">
        <v>4231482589</v>
      </c>
      <c r="D77" s="52">
        <v>3081665000</v>
      </c>
      <c r="E77" s="52">
        <v>1149817589</v>
      </c>
      <c r="F77" s="52"/>
      <c r="G77" s="52">
        <v>4128272962</v>
      </c>
      <c r="H77" s="52">
        <f t="shared" si="4"/>
        <v>103209627</v>
      </c>
      <c r="I77" s="52"/>
      <c r="J77" s="52">
        <v>103209627</v>
      </c>
      <c r="L77" s="36"/>
    </row>
    <row r="78" spans="1:12">
      <c r="A78" s="51">
        <v>70</v>
      </c>
      <c r="B78" s="89" t="s">
        <v>485</v>
      </c>
      <c r="C78" s="52">
        <v>4663242700</v>
      </c>
      <c r="D78" s="52">
        <v>3028072000</v>
      </c>
      <c r="E78" s="52">
        <v>1635170700</v>
      </c>
      <c r="F78" s="52"/>
      <c r="G78" s="52">
        <v>4652105970</v>
      </c>
      <c r="H78" s="52">
        <f t="shared" si="4"/>
        <v>11136730</v>
      </c>
      <c r="I78" s="52"/>
      <c r="J78" s="52">
        <v>11136730</v>
      </c>
      <c r="L78" s="36"/>
    </row>
    <row r="79" spans="1:12">
      <c r="A79" s="51">
        <v>71</v>
      </c>
      <c r="B79" s="89" t="s">
        <v>487</v>
      </c>
      <c r="C79" s="52">
        <v>3516753000</v>
      </c>
      <c r="D79" s="52">
        <v>2120572000</v>
      </c>
      <c r="E79" s="52">
        <v>1396181000</v>
      </c>
      <c r="F79" s="52"/>
      <c r="G79" s="52">
        <v>3396719934</v>
      </c>
      <c r="H79" s="52">
        <f t="shared" si="4"/>
        <v>120033066</v>
      </c>
      <c r="I79" s="52"/>
      <c r="J79" s="52">
        <v>120033066</v>
      </c>
      <c r="L79" s="36"/>
    </row>
    <row r="80" spans="1:12">
      <c r="A80" s="51">
        <v>72</v>
      </c>
      <c r="B80" s="89" t="s">
        <v>489</v>
      </c>
      <c r="C80" s="52">
        <v>4613980710</v>
      </c>
      <c r="D80" s="52">
        <v>2892136000</v>
      </c>
      <c r="E80" s="52">
        <v>1721844710</v>
      </c>
      <c r="F80" s="52"/>
      <c r="G80" s="52">
        <v>4439140150</v>
      </c>
      <c r="H80" s="52">
        <f t="shared" si="4"/>
        <v>174840560</v>
      </c>
      <c r="I80" s="52"/>
      <c r="J80" s="52">
        <v>174840560</v>
      </c>
      <c r="L80" s="36"/>
    </row>
    <row r="81" spans="1:12">
      <c r="A81" s="51">
        <v>73</v>
      </c>
      <c r="B81" s="89" t="s">
        <v>491</v>
      </c>
      <c r="C81" s="52">
        <v>5058936740</v>
      </c>
      <c r="D81" s="52">
        <v>4824335000</v>
      </c>
      <c r="E81" s="52">
        <v>234601740</v>
      </c>
      <c r="F81" s="52"/>
      <c r="G81" s="52">
        <v>4885623719</v>
      </c>
      <c r="H81" s="52">
        <f t="shared" si="4"/>
        <v>173313021</v>
      </c>
      <c r="I81" s="52"/>
      <c r="J81" s="52">
        <v>173313021</v>
      </c>
      <c r="L81" s="36"/>
    </row>
    <row r="82" spans="1:12">
      <c r="A82" s="51">
        <v>74</v>
      </c>
      <c r="B82" s="89" t="s">
        <v>493</v>
      </c>
      <c r="C82" s="52">
        <v>6849020989</v>
      </c>
      <c r="D82" s="52">
        <v>3707858000</v>
      </c>
      <c r="E82" s="52">
        <v>3141162989</v>
      </c>
      <c r="F82" s="52"/>
      <c r="G82" s="52">
        <v>6620298989</v>
      </c>
      <c r="H82" s="52">
        <f t="shared" si="4"/>
        <v>228722000</v>
      </c>
      <c r="I82" s="52"/>
      <c r="J82" s="52">
        <v>228722000</v>
      </c>
      <c r="L82" s="36"/>
    </row>
    <row r="83" spans="1:12">
      <c r="A83" s="51">
        <v>75</v>
      </c>
      <c r="B83" s="89" t="s">
        <v>495</v>
      </c>
      <c r="C83" s="52">
        <v>6431193091</v>
      </c>
      <c r="D83" s="52">
        <v>5203866000</v>
      </c>
      <c r="E83" s="52">
        <v>1227327091</v>
      </c>
      <c r="F83" s="52"/>
      <c r="G83" s="52">
        <v>6322307647</v>
      </c>
      <c r="H83" s="52">
        <f t="shared" si="4"/>
        <v>108885444</v>
      </c>
      <c r="I83" s="52">
        <v>10156038</v>
      </c>
      <c r="J83" s="52">
        <v>98729406</v>
      </c>
      <c r="L83" s="36"/>
    </row>
    <row r="84" spans="1:12">
      <c r="A84" s="51">
        <v>76</v>
      </c>
      <c r="B84" s="89" t="s">
        <v>497</v>
      </c>
      <c r="C84" s="52">
        <v>6274510000</v>
      </c>
      <c r="D84" s="52">
        <v>3796867000</v>
      </c>
      <c r="E84" s="52">
        <v>2477643000</v>
      </c>
      <c r="F84" s="52"/>
      <c r="G84" s="52">
        <v>6253808000</v>
      </c>
      <c r="H84" s="52">
        <f t="shared" si="4"/>
        <v>20702000</v>
      </c>
      <c r="I84" s="52"/>
      <c r="J84" s="52">
        <v>20702000</v>
      </c>
      <c r="L84" s="36"/>
    </row>
    <row r="85" spans="1:12">
      <c r="A85" s="51">
        <v>77</v>
      </c>
      <c r="B85" s="89" t="s">
        <v>499</v>
      </c>
      <c r="C85" s="52">
        <v>4679701826</v>
      </c>
      <c r="D85" s="52">
        <v>3237433000</v>
      </c>
      <c r="E85" s="52">
        <v>1442268826</v>
      </c>
      <c r="F85" s="52"/>
      <c r="G85" s="52">
        <v>4613431095</v>
      </c>
      <c r="H85" s="52">
        <f t="shared" si="4"/>
        <v>66270731</v>
      </c>
      <c r="I85" s="52"/>
      <c r="J85" s="52">
        <v>66270731</v>
      </c>
      <c r="L85" s="36"/>
    </row>
    <row r="86" spans="1:12">
      <c r="A86" s="51">
        <v>78</v>
      </c>
      <c r="B86" s="89" t="s">
        <v>501</v>
      </c>
      <c r="C86" s="52">
        <v>4333952618</v>
      </c>
      <c r="D86" s="52">
        <v>2661849000</v>
      </c>
      <c r="E86" s="52">
        <v>1672103618</v>
      </c>
      <c r="F86" s="52"/>
      <c r="G86" s="52">
        <v>4253973428</v>
      </c>
      <c r="H86" s="52">
        <f t="shared" si="4"/>
        <v>79979190</v>
      </c>
      <c r="I86" s="52"/>
      <c r="J86" s="52">
        <v>79979190</v>
      </c>
      <c r="L86" s="36"/>
    </row>
    <row r="87" spans="1:12">
      <c r="A87" s="51">
        <v>79</v>
      </c>
      <c r="B87" s="89" t="s">
        <v>503</v>
      </c>
      <c r="C87" s="52">
        <v>3337093622</v>
      </c>
      <c r="D87" s="52">
        <v>2077453000</v>
      </c>
      <c r="E87" s="52">
        <v>1259640622</v>
      </c>
      <c r="F87" s="52"/>
      <c r="G87" s="52">
        <v>3242391212</v>
      </c>
      <c r="H87" s="52">
        <f t="shared" si="4"/>
        <v>94702410</v>
      </c>
      <c r="I87" s="52"/>
      <c r="J87" s="52">
        <v>94702410</v>
      </c>
      <c r="L87" s="36"/>
    </row>
    <row r="88" spans="1:12">
      <c r="A88" s="51">
        <v>80</v>
      </c>
      <c r="B88" s="89" t="s">
        <v>505</v>
      </c>
      <c r="C88" s="52">
        <v>7173029566</v>
      </c>
      <c r="D88" s="52">
        <v>4495218000</v>
      </c>
      <c r="E88" s="52">
        <v>2677811566</v>
      </c>
      <c r="F88" s="52"/>
      <c r="G88" s="52">
        <v>7084170146</v>
      </c>
      <c r="H88" s="52">
        <f t="shared" si="4"/>
        <v>88859420</v>
      </c>
      <c r="I88" s="52"/>
      <c r="J88" s="52">
        <v>88859420</v>
      </c>
      <c r="L88" s="36"/>
    </row>
    <row r="89" spans="1:12">
      <c r="A89" s="51">
        <v>81</v>
      </c>
      <c r="B89" s="89" t="s">
        <v>507</v>
      </c>
      <c r="C89" s="52">
        <v>4567782180</v>
      </c>
      <c r="D89" s="52">
        <v>2977674000</v>
      </c>
      <c r="E89" s="52">
        <v>1590108180</v>
      </c>
      <c r="F89" s="52"/>
      <c r="G89" s="52">
        <v>4496993622</v>
      </c>
      <c r="H89" s="52">
        <f t="shared" si="4"/>
        <v>70788558</v>
      </c>
      <c r="I89" s="52"/>
      <c r="J89" s="52">
        <v>70788558</v>
      </c>
      <c r="L89" s="36"/>
    </row>
    <row r="90" spans="1:12">
      <c r="A90" s="51">
        <v>82</v>
      </c>
      <c r="B90" s="89" t="s">
        <v>509</v>
      </c>
      <c r="C90" s="52">
        <v>3966843000</v>
      </c>
      <c r="D90" s="52">
        <v>3171951000</v>
      </c>
      <c r="E90" s="52">
        <v>794892000</v>
      </c>
      <c r="F90" s="52"/>
      <c r="G90" s="52">
        <v>3879816785</v>
      </c>
      <c r="H90" s="52">
        <f t="shared" si="4"/>
        <v>87026215</v>
      </c>
      <c r="I90" s="52"/>
      <c r="J90" s="52">
        <v>87026215</v>
      </c>
      <c r="L90" s="36"/>
    </row>
    <row r="91" spans="1:12">
      <c r="A91" s="51">
        <v>83</v>
      </c>
      <c r="B91" s="89" t="s">
        <v>511</v>
      </c>
      <c r="C91" s="52">
        <v>3703416354</v>
      </c>
      <c r="D91" s="52">
        <v>2761332000</v>
      </c>
      <c r="E91" s="52">
        <v>942084354</v>
      </c>
      <c r="F91" s="52"/>
      <c r="G91" s="52">
        <v>3651187824</v>
      </c>
      <c r="H91" s="52">
        <f t="shared" si="4"/>
        <v>52228530</v>
      </c>
      <c r="I91" s="52"/>
      <c r="J91" s="52">
        <v>52228530</v>
      </c>
      <c r="L91" s="36"/>
    </row>
    <row r="92" spans="1:12">
      <c r="A92" s="51">
        <v>84</v>
      </c>
      <c r="B92" s="89" t="s">
        <v>513</v>
      </c>
      <c r="C92" s="52">
        <v>5191456030</v>
      </c>
      <c r="D92" s="52">
        <v>3757713000</v>
      </c>
      <c r="E92" s="52">
        <v>1433743030</v>
      </c>
      <c r="F92" s="52"/>
      <c r="G92" s="52">
        <v>5185720110</v>
      </c>
      <c r="H92" s="52">
        <f t="shared" si="4"/>
        <v>5735920</v>
      </c>
      <c r="I92" s="52"/>
      <c r="J92" s="52">
        <v>5735920</v>
      </c>
      <c r="L92" s="36"/>
    </row>
    <row r="93" spans="1:12">
      <c r="A93" s="51">
        <v>85</v>
      </c>
      <c r="B93" s="89" t="s">
        <v>515</v>
      </c>
      <c r="C93" s="52">
        <v>16756048032</v>
      </c>
      <c r="D93" s="52">
        <v>15121000000</v>
      </c>
      <c r="E93" s="52">
        <v>1635048032</v>
      </c>
      <c r="F93" s="52"/>
      <c r="G93" s="52">
        <v>16132332782</v>
      </c>
      <c r="H93" s="52">
        <f t="shared" si="4"/>
        <v>623715250</v>
      </c>
      <c r="I93" s="52"/>
      <c r="J93" s="52">
        <v>623715250</v>
      </c>
      <c r="L93" s="36"/>
    </row>
    <row r="94" spans="1:12">
      <c r="A94" s="51">
        <v>86</v>
      </c>
      <c r="B94" s="89" t="s">
        <v>404</v>
      </c>
      <c r="C94" s="52">
        <v>0</v>
      </c>
      <c r="D94" s="52"/>
      <c r="E94" s="52">
        <f t="shared" ref="E94:E129" si="5">+C94-D94</f>
        <v>0</v>
      </c>
      <c r="F94" s="52"/>
      <c r="G94" s="52"/>
      <c r="H94" s="52"/>
      <c r="I94" s="52"/>
      <c r="J94" s="52"/>
    </row>
    <row r="95" spans="1:12" ht="31.5">
      <c r="A95" s="51" t="s">
        <v>235</v>
      </c>
      <c r="B95" s="89" t="s">
        <v>550</v>
      </c>
      <c r="C95" s="52">
        <v>32000000</v>
      </c>
      <c r="D95" s="52"/>
      <c r="E95" s="52">
        <f t="shared" si="5"/>
        <v>32000000</v>
      </c>
      <c r="F95" s="52"/>
      <c r="G95" s="52">
        <v>32000000</v>
      </c>
      <c r="H95" s="52">
        <f t="shared" si="4"/>
        <v>0</v>
      </c>
      <c r="I95" s="52"/>
      <c r="J95" s="52">
        <f t="shared" ref="J95:J129" si="6">+H95-I95</f>
        <v>0</v>
      </c>
    </row>
    <row r="96" spans="1:12" ht="31.5">
      <c r="A96" s="51"/>
      <c r="B96" s="89" t="s">
        <v>551</v>
      </c>
      <c r="C96" s="52">
        <v>32000000</v>
      </c>
      <c r="D96" s="52"/>
      <c r="E96" s="52">
        <f t="shared" si="5"/>
        <v>32000000</v>
      </c>
      <c r="F96" s="52"/>
      <c r="G96" s="52">
        <v>32000000</v>
      </c>
      <c r="H96" s="52">
        <f t="shared" si="4"/>
        <v>0</v>
      </c>
      <c r="I96" s="52"/>
      <c r="J96" s="52">
        <f t="shared" si="6"/>
        <v>0</v>
      </c>
    </row>
    <row r="97" spans="1:10" ht="31.5">
      <c r="A97" s="51"/>
      <c r="B97" s="89" t="s">
        <v>552</v>
      </c>
      <c r="C97" s="52">
        <v>32000000</v>
      </c>
      <c r="D97" s="52"/>
      <c r="E97" s="52">
        <f t="shared" si="5"/>
        <v>32000000</v>
      </c>
      <c r="F97" s="52"/>
      <c r="G97" s="52">
        <v>32000000</v>
      </c>
      <c r="H97" s="52">
        <f t="shared" si="4"/>
        <v>0</v>
      </c>
      <c r="I97" s="52"/>
      <c r="J97" s="52">
        <f t="shared" si="6"/>
        <v>0</v>
      </c>
    </row>
    <row r="98" spans="1:10" ht="31.5">
      <c r="A98" s="51"/>
      <c r="B98" s="89" t="s">
        <v>553</v>
      </c>
      <c r="C98" s="52">
        <v>32000000</v>
      </c>
      <c r="D98" s="52"/>
      <c r="E98" s="52">
        <f t="shared" si="5"/>
        <v>32000000</v>
      </c>
      <c r="F98" s="52"/>
      <c r="G98" s="52">
        <v>32000000</v>
      </c>
      <c r="H98" s="52">
        <f t="shared" si="4"/>
        <v>0</v>
      </c>
      <c r="I98" s="52"/>
      <c r="J98" s="52">
        <f t="shared" si="6"/>
        <v>0</v>
      </c>
    </row>
    <row r="99" spans="1:10" ht="31.5">
      <c r="A99" s="51"/>
      <c r="B99" s="89" t="s">
        <v>554</v>
      </c>
      <c r="C99" s="52">
        <v>32000000</v>
      </c>
      <c r="D99" s="52"/>
      <c r="E99" s="52">
        <f t="shared" si="5"/>
        <v>32000000</v>
      </c>
      <c r="F99" s="52"/>
      <c r="G99" s="52">
        <v>32000000</v>
      </c>
      <c r="H99" s="52">
        <f t="shared" si="4"/>
        <v>0</v>
      </c>
      <c r="I99" s="52"/>
      <c r="J99" s="52">
        <f t="shared" si="6"/>
        <v>0</v>
      </c>
    </row>
    <row r="100" spans="1:10" ht="31.5">
      <c r="A100" s="51"/>
      <c r="B100" s="89" t="s">
        <v>555</v>
      </c>
      <c r="C100" s="52">
        <v>45000000</v>
      </c>
      <c r="D100" s="52">
        <f>+C100</f>
        <v>45000000</v>
      </c>
      <c r="E100" s="52">
        <f t="shared" si="5"/>
        <v>0</v>
      </c>
      <c r="F100" s="52"/>
      <c r="G100" s="52">
        <v>45000000</v>
      </c>
      <c r="H100" s="52">
        <f t="shared" si="4"/>
        <v>0</v>
      </c>
      <c r="I100" s="52"/>
      <c r="J100" s="52">
        <f t="shared" si="6"/>
        <v>0</v>
      </c>
    </row>
    <row r="101" spans="1:10" ht="31.5">
      <c r="A101" s="51"/>
      <c r="B101" s="89" t="s">
        <v>556</v>
      </c>
      <c r="C101" s="52">
        <v>229000000</v>
      </c>
      <c r="D101" s="52"/>
      <c r="E101" s="52">
        <f t="shared" si="5"/>
        <v>229000000</v>
      </c>
      <c r="F101" s="52"/>
      <c r="G101" s="52">
        <v>229000000</v>
      </c>
      <c r="H101" s="52">
        <f t="shared" si="4"/>
        <v>0</v>
      </c>
      <c r="I101" s="52"/>
      <c r="J101" s="52">
        <f t="shared" si="6"/>
        <v>0</v>
      </c>
    </row>
    <row r="102" spans="1:10">
      <c r="A102" s="51"/>
      <c r="B102" s="89" t="s">
        <v>557</v>
      </c>
      <c r="C102" s="52">
        <v>285000000</v>
      </c>
      <c r="D102" s="52">
        <f>+C102</f>
        <v>285000000</v>
      </c>
      <c r="E102" s="52">
        <f t="shared" si="5"/>
        <v>0</v>
      </c>
      <c r="F102" s="52"/>
      <c r="G102" s="52">
        <v>285000000</v>
      </c>
      <c r="H102" s="52">
        <f t="shared" si="4"/>
        <v>0</v>
      </c>
      <c r="I102" s="52"/>
      <c r="J102" s="52">
        <f t="shared" si="6"/>
        <v>0</v>
      </c>
    </row>
    <row r="103" spans="1:10" ht="31.5">
      <c r="A103" s="51"/>
      <c r="B103" s="89" t="s">
        <v>558</v>
      </c>
      <c r="C103" s="52">
        <v>50000000</v>
      </c>
      <c r="D103" s="52"/>
      <c r="E103" s="52">
        <f t="shared" si="5"/>
        <v>50000000</v>
      </c>
      <c r="F103" s="52"/>
      <c r="G103" s="52">
        <v>50000000</v>
      </c>
      <c r="H103" s="52">
        <f t="shared" si="4"/>
        <v>0</v>
      </c>
      <c r="I103" s="52"/>
      <c r="J103" s="52">
        <f t="shared" si="6"/>
        <v>0</v>
      </c>
    </row>
    <row r="104" spans="1:10" ht="31.5">
      <c r="A104" s="51"/>
      <c r="B104" s="89" t="s">
        <v>559</v>
      </c>
      <c r="C104" s="52">
        <v>1200000000</v>
      </c>
      <c r="D104" s="52">
        <v>1200000000</v>
      </c>
      <c r="E104" s="52">
        <f t="shared" si="5"/>
        <v>0</v>
      </c>
      <c r="F104" s="52"/>
      <c r="G104" s="52">
        <v>1200000000</v>
      </c>
      <c r="H104" s="52">
        <f t="shared" si="4"/>
        <v>0</v>
      </c>
      <c r="I104" s="52"/>
      <c r="J104" s="52">
        <f t="shared" si="6"/>
        <v>0</v>
      </c>
    </row>
    <row r="105" spans="1:10">
      <c r="A105" s="51"/>
      <c r="B105" s="89" t="s">
        <v>560</v>
      </c>
      <c r="C105" s="52">
        <v>95000000</v>
      </c>
      <c r="D105" s="52">
        <v>45000000</v>
      </c>
      <c r="E105" s="52">
        <f t="shared" si="5"/>
        <v>50000000</v>
      </c>
      <c r="F105" s="52"/>
      <c r="G105" s="52">
        <v>95000000</v>
      </c>
      <c r="H105" s="52">
        <f t="shared" si="4"/>
        <v>0</v>
      </c>
      <c r="I105" s="52"/>
      <c r="J105" s="52">
        <f t="shared" si="6"/>
        <v>0</v>
      </c>
    </row>
    <row r="106" spans="1:10" ht="31.5">
      <c r="A106" s="51"/>
      <c r="B106" s="89" t="s">
        <v>561</v>
      </c>
      <c r="C106" s="52">
        <v>32000000</v>
      </c>
      <c r="D106" s="52"/>
      <c r="E106" s="52">
        <f t="shared" si="5"/>
        <v>32000000</v>
      </c>
      <c r="F106" s="52"/>
      <c r="G106" s="52">
        <v>32000000</v>
      </c>
      <c r="H106" s="52">
        <f t="shared" si="4"/>
        <v>0</v>
      </c>
      <c r="I106" s="52"/>
      <c r="J106" s="52">
        <f t="shared" si="6"/>
        <v>0</v>
      </c>
    </row>
    <row r="107" spans="1:10" ht="31.5">
      <c r="A107" s="51"/>
      <c r="B107" s="89" t="s">
        <v>562</v>
      </c>
      <c r="C107" s="52">
        <v>32000000</v>
      </c>
      <c r="D107" s="52"/>
      <c r="E107" s="52">
        <f t="shared" si="5"/>
        <v>32000000</v>
      </c>
      <c r="F107" s="52"/>
      <c r="G107" s="52">
        <v>32000000</v>
      </c>
      <c r="H107" s="52">
        <f t="shared" si="4"/>
        <v>0</v>
      </c>
      <c r="I107" s="52"/>
      <c r="J107" s="52">
        <f t="shared" si="6"/>
        <v>0</v>
      </c>
    </row>
    <row r="108" spans="1:10" ht="31.5">
      <c r="A108" s="51"/>
      <c r="B108" s="89" t="s">
        <v>563</v>
      </c>
      <c r="C108" s="52">
        <v>32000000</v>
      </c>
      <c r="D108" s="52"/>
      <c r="E108" s="52">
        <f t="shared" si="5"/>
        <v>32000000</v>
      </c>
      <c r="F108" s="52"/>
      <c r="G108" s="52">
        <v>32000000</v>
      </c>
      <c r="H108" s="52">
        <f t="shared" si="4"/>
        <v>0</v>
      </c>
      <c r="I108" s="52"/>
      <c r="J108" s="52">
        <f t="shared" si="6"/>
        <v>0</v>
      </c>
    </row>
    <row r="109" spans="1:10" ht="31.5">
      <c r="A109" s="51"/>
      <c r="B109" s="89" t="s">
        <v>564</v>
      </c>
      <c r="C109" s="52">
        <v>32000000</v>
      </c>
      <c r="D109" s="52"/>
      <c r="E109" s="52">
        <f t="shared" si="5"/>
        <v>32000000</v>
      </c>
      <c r="F109" s="52"/>
      <c r="G109" s="52">
        <v>32000000</v>
      </c>
      <c r="H109" s="52">
        <f t="shared" si="4"/>
        <v>0</v>
      </c>
      <c r="I109" s="52"/>
      <c r="J109" s="52">
        <f t="shared" si="6"/>
        <v>0</v>
      </c>
    </row>
    <row r="110" spans="1:10" ht="31.5">
      <c r="A110" s="51"/>
      <c r="B110" s="89" t="s">
        <v>565</v>
      </c>
      <c r="C110" s="52">
        <v>32000000</v>
      </c>
      <c r="D110" s="52"/>
      <c r="E110" s="52">
        <f t="shared" si="5"/>
        <v>32000000</v>
      </c>
      <c r="F110" s="52"/>
      <c r="G110" s="52">
        <v>32000000</v>
      </c>
      <c r="H110" s="52">
        <f t="shared" si="4"/>
        <v>0</v>
      </c>
      <c r="I110" s="52"/>
      <c r="J110" s="52">
        <f t="shared" si="6"/>
        <v>0</v>
      </c>
    </row>
    <row r="111" spans="1:10" ht="31.5">
      <c r="A111" s="51"/>
      <c r="B111" s="89" t="s">
        <v>566</v>
      </c>
      <c r="C111" s="52">
        <v>32000000</v>
      </c>
      <c r="D111" s="52"/>
      <c r="E111" s="52">
        <f t="shared" si="5"/>
        <v>32000000</v>
      </c>
      <c r="F111" s="52"/>
      <c r="G111" s="52">
        <v>32000000</v>
      </c>
      <c r="H111" s="52">
        <f t="shared" si="4"/>
        <v>0</v>
      </c>
      <c r="I111" s="52"/>
      <c r="J111" s="52">
        <f t="shared" si="6"/>
        <v>0</v>
      </c>
    </row>
    <row r="112" spans="1:10" ht="31.5">
      <c r="A112" s="51"/>
      <c r="B112" s="89" t="s">
        <v>567</v>
      </c>
      <c r="C112" s="52">
        <v>32000000</v>
      </c>
      <c r="D112" s="52"/>
      <c r="E112" s="52">
        <f t="shared" si="5"/>
        <v>32000000</v>
      </c>
      <c r="F112" s="52"/>
      <c r="G112" s="52">
        <v>32000000</v>
      </c>
      <c r="H112" s="52">
        <f t="shared" si="4"/>
        <v>0</v>
      </c>
      <c r="I112" s="52"/>
      <c r="J112" s="52">
        <f t="shared" si="6"/>
        <v>0</v>
      </c>
    </row>
    <row r="113" spans="1:10" ht="31.5">
      <c r="A113" s="51"/>
      <c r="B113" s="89" t="s">
        <v>568</v>
      </c>
      <c r="C113" s="52">
        <v>31970000</v>
      </c>
      <c r="D113" s="52"/>
      <c r="E113" s="52">
        <f t="shared" si="5"/>
        <v>31970000</v>
      </c>
      <c r="F113" s="52"/>
      <c r="G113" s="52">
        <v>31970000</v>
      </c>
      <c r="H113" s="52">
        <f t="shared" si="4"/>
        <v>0</v>
      </c>
      <c r="I113" s="52"/>
      <c r="J113" s="52">
        <f t="shared" si="6"/>
        <v>0</v>
      </c>
    </row>
    <row r="114" spans="1:10" ht="31.5">
      <c r="A114" s="51"/>
      <c r="B114" s="89" t="s">
        <v>569</v>
      </c>
      <c r="C114" s="52">
        <v>32000000</v>
      </c>
      <c r="D114" s="52"/>
      <c r="E114" s="52">
        <f t="shared" si="5"/>
        <v>32000000</v>
      </c>
      <c r="F114" s="52"/>
      <c r="G114" s="52">
        <v>32000000</v>
      </c>
      <c r="H114" s="52">
        <f t="shared" si="4"/>
        <v>0</v>
      </c>
      <c r="I114" s="52"/>
      <c r="J114" s="52">
        <f t="shared" si="6"/>
        <v>0</v>
      </c>
    </row>
    <row r="115" spans="1:10" ht="31.5">
      <c r="A115" s="51"/>
      <c r="B115" s="89" t="s">
        <v>570</v>
      </c>
      <c r="C115" s="52">
        <v>32000000</v>
      </c>
      <c r="D115" s="52"/>
      <c r="E115" s="52">
        <f t="shared" si="5"/>
        <v>32000000</v>
      </c>
      <c r="F115" s="52"/>
      <c r="G115" s="52">
        <v>32000000</v>
      </c>
      <c r="H115" s="52">
        <f t="shared" si="4"/>
        <v>0</v>
      </c>
      <c r="I115" s="52"/>
      <c r="J115" s="52">
        <f t="shared" si="6"/>
        <v>0</v>
      </c>
    </row>
    <row r="116" spans="1:10">
      <c r="A116" s="51"/>
      <c r="B116" s="89" t="s">
        <v>571</v>
      </c>
      <c r="C116" s="52">
        <v>20000000</v>
      </c>
      <c r="D116" s="52"/>
      <c r="E116" s="52">
        <f t="shared" si="5"/>
        <v>20000000</v>
      </c>
      <c r="F116" s="52"/>
      <c r="G116" s="52">
        <v>20000000</v>
      </c>
      <c r="H116" s="52">
        <f t="shared" si="4"/>
        <v>0</v>
      </c>
      <c r="I116" s="52"/>
      <c r="J116" s="52">
        <f t="shared" si="6"/>
        <v>0</v>
      </c>
    </row>
    <row r="117" spans="1:10">
      <c r="A117" s="51"/>
      <c r="B117" s="89" t="s">
        <v>572</v>
      </c>
      <c r="C117" s="52">
        <v>20000000</v>
      </c>
      <c r="D117" s="52"/>
      <c r="E117" s="52">
        <f t="shared" si="5"/>
        <v>20000000</v>
      </c>
      <c r="F117" s="52"/>
      <c r="G117" s="52">
        <v>20000000</v>
      </c>
      <c r="H117" s="52">
        <f t="shared" si="4"/>
        <v>0</v>
      </c>
      <c r="I117" s="52"/>
      <c r="J117" s="52">
        <f t="shared" si="6"/>
        <v>0</v>
      </c>
    </row>
    <row r="118" spans="1:10">
      <c r="A118" s="51"/>
      <c r="B118" s="89" t="s">
        <v>573</v>
      </c>
      <c r="C118" s="52">
        <v>20000000</v>
      </c>
      <c r="D118" s="52"/>
      <c r="E118" s="52">
        <f t="shared" si="5"/>
        <v>20000000</v>
      </c>
      <c r="F118" s="52"/>
      <c r="G118" s="52">
        <v>20000000</v>
      </c>
      <c r="H118" s="52">
        <f t="shared" si="4"/>
        <v>0</v>
      </c>
      <c r="I118" s="52"/>
      <c r="J118" s="52">
        <f t="shared" si="6"/>
        <v>0</v>
      </c>
    </row>
    <row r="119" spans="1:10" ht="31.5">
      <c r="A119" s="51"/>
      <c r="B119" s="89" t="s">
        <v>574</v>
      </c>
      <c r="C119" s="52">
        <v>45000000</v>
      </c>
      <c r="D119" s="52">
        <v>45000000</v>
      </c>
      <c r="E119" s="52">
        <f t="shared" si="5"/>
        <v>0</v>
      </c>
      <c r="F119" s="52"/>
      <c r="G119" s="52">
        <v>45000000</v>
      </c>
      <c r="H119" s="52">
        <f t="shared" si="4"/>
        <v>0</v>
      </c>
      <c r="I119" s="52"/>
      <c r="J119" s="52">
        <f t="shared" si="6"/>
        <v>0</v>
      </c>
    </row>
    <row r="120" spans="1:10">
      <c r="A120" s="51">
        <v>87</v>
      </c>
      <c r="B120" s="89" t="s">
        <v>147</v>
      </c>
      <c r="C120" s="52">
        <v>0</v>
      </c>
      <c r="D120" s="52"/>
      <c r="E120" s="52">
        <f t="shared" si="5"/>
        <v>0</v>
      </c>
      <c r="F120" s="52"/>
      <c r="G120" s="52"/>
      <c r="H120" s="52"/>
      <c r="I120" s="52"/>
      <c r="J120" s="52">
        <f t="shared" si="6"/>
        <v>0</v>
      </c>
    </row>
    <row r="121" spans="1:10">
      <c r="A121" s="51" t="s">
        <v>235</v>
      </c>
      <c r="B121" s="89" t="s">
        <v>575</v>
      </c>
      <c r="C121" s="52">
        <v>501515583</v>
      </c>
      <c r="D121" s="52">
        <v>0</v>
      </c>
      <c r="E121" s="52">
        <f t="shared" si="5"/>
        <v>501515583</v>
      </c>
      <c r="F121" s="52"/>
      <c r="G121" s="52">
        <v>501515583</v>
      </c>
      <c r="H121" s="52">
        <f t="shared" si="4"/>
        <v>0</v>
      </c>
      <c r="I121" s="52"/>
      <c r="J121" s="52">
        <f t="shared" si="6"/>
        <v>0</v>
      </c>
    </row>
    <row r="122" spans="1:10" ht="31.5">
      <c r="A122" s="51"/>
      <c r="B122" s="89" t="s">
        <v>576</v>
      </c>
      <c r="C122" s="52">
        <v>7023649366</v>
      </c>
      <c r="D122" s="52">
        <v>1000000000</v>
      </c>
      <c r="E122" s="52">
        <f t="shared" si="5"/>
        <v>6023649366</v>
      </c>
      <c r="F122" s="52"/>
      <c r="G122" s="52">
        <v>6673526788</v>
      </c>
      <c r="H122" s="52">
        <f t="shared" si="4"/>
        <v>350122578</v>
      </c>
      <c r="I122" s="52"/>
      <c r="J122" s="52">
        <f t="shared" si="6"/>
        <v>350122578</v>
      </c>
    </row>
    <row r="123" spans="1:10">
      <c r="A123" s="51"/>
      <c r="B123" s="89" t="s">
        <v>577</v>
      </c>
      <c r="C123" s="52">
        <v>970200000</v>
      </c>
      <c r="D123" s="52">
        <v>750000000</v>
      </c>
      <c r="E123" s="52">
        <f t="shared" si="5"/>
        <v>220200000</v>
      </c>
      <c r="F123" s="52"/>
      <c r="G123" s="52">
        <v>970200000</v>
      </c>
      <c r="H123" s="52">
        <f t="shared" si="4"/>
        <v>0</v>
      </c>
      <c r="I123" s="52"/>
      <c r="J123" s="52">
        <f t="shared" si="6"/>
        <v>0</v>
      </c>
    </row>
    <row r="124" spans="1:10">
      <c r="A124" s="51"/>
      <c r="B124" s="89" t="s">
        <v>578</v>
      </c>
      <c r="C124" s="52">
        <v>6317944788</v>
      </c>
      <c r="D124" s="52">
        <v>4492000000</v>
      </c>
      <c r="E124" s="52">
        <f t="shared" si="5"/>
        <v>1825944788</v>
      </c>
      <c r="F124" s="52"/>
      <c r="G124" s="52">
        <v>6317944788</v>
      </c>
      <c r="H124" s="52">
        <f t="shared" si="4"/>
        <v>0</v>
      </c>
      <c r="I124" s="52"/>
      <c r="J124" s="52">
        <f t="shared" si="6"/>
        <v>0</v>
      </c>
    </row>
    <row r="125" spans="1:10" ht="31.5">
      <c r="A125" s="51"/>
      <c r="B125" s="89" t="s">
        <v>579</v>
      </c>
      <c r="C125" s="52">
        <v>5422468291</v>
      </c>
      <c r="D125" s="52">
        <v>3834000000</v>
      </c>
      <c r="E125" s="52">
        <f t="shared" si="5"/>
        <v>1588468291</v>
      </c>
      <c r="F125" s="52"/>
      <c r="G125" s="52">
        <v>5013117053</v>
      </c>
      <c r="H125" s="52">
        <f t="shared" si="4"/>
        <v>409351238</v>
      </c>
      <c r="I125" s="52">
        <f>+'54'!P39</f>
        <v>393000000</v>
      </c>
      <c r="J125" s="52">
        <f t="shared" si="6"/>
        <v>16351238</v>
      </c>
    </row>
    <row r="126" spans="1:10" ht="31.5">
      <c r="A126" s="51"/>
      <c r="B126" s="89" t="s">
        <v>580</v>
      </c>
      <c r="C126" s="52">
        <v>4995544500</v>
      </c>
      <c r="D126" s="52">
        <v>3656000000</v>
      </c>
      <c r="E126" s="52">
        <f t="shared" si="5"/>
        <v>1339544500</v>
      </c>
      <c r="F126" s="52"/>
      <c r="G126" s="52">
        <v>4966259105</v>
      </c>
      <c r="H126" s="52">
        <f t="shared" si="4"/>
        <v>29285395</v>
      </c>
      <c r="I126" s="52"/>
      <c r="J126" s="52">
        <f t="shared" si="6"/>
        <v>29285395</v>
      </c>
    </row>
    <row r="127" spans="1:10" ht="31.5">
      <c r="A127" s="51"/>
      <c r="B127" s="89" t="s">
        <v>581</v>
      </c>
      <c r="C127" s="52">
        <v>3046107226</v>
      </c>
      <c r="D127" s="52">
        <v>2384000000</v>
      </c>
      <c r="E127" s="52">
        <f t="shared" si="5"/>
        <v>662107226</v>
      </c>
      <c r="F127" s="52"/>
      <c r="G127" s="52">
        <v>3046107226</v>
      </c>
      <c r="H127" s="52">
        <f t="shared" si="4"/>
        <v>0</v>
      </c>
      <c r="I127" s="52"/>
      <c r="J127" s="52">
        <f t="shared" si="6"/>
        <v>0</v>
      </c>
    </row>
    <row r="128" spans="1:10" ht="31.5">
      <c r="A128" s="51"/>
      <c r="B128" s="89" t="s">
        <v>582</v>
      </c>
      <c r="C128" s="52">
        <v>6946227553</v>
      </c>
      <c r="D128" s="52">
        <v>5067000000</v>
      </c>
      <c r="E128" s="52">
        <f t="shared" si="5"/>
        <v>1879227553</v>
      </c>
      <c r="F128" s="52"/>
      <c r="G128" s="52">
        <v>5350836468</v>
      </c>
      <c r="H128" s="52">
        <f t="shared" si="4"/>
        <v>1595391085</v>
      </c>
      <c r="I128" s="52"/>
      <c r="J128" s="52">
        <f t="shared" si="6"/>
        <v>1595391085</v>
      </c>
    </row>
    <row r="129" spans="1:10" ht="31.5">
      <c r="A129" s="51">
        <v>88</v>
      </c>
      <c r="B129" s="89" t="s">
        <v>547</v>
      </c>
      <c r="C129" s="52">
        <v>384182340</v>
      </c>
      <c r="D129" s="52">
        <v>0</v>
      </c>
      <c r="E129" s="52">
        <f t="shared" si="5"/>
        <v>384182340</v>
      </c>
      <c r="F129" s="52"/>
      <c r="G129" s="52">
        <v>384182340</v>
      </c>
      <c r="H129" s="52">
        <f t="shared" si="4"/>
        <v>0</v>
      </c>
      <c r="I129" s="52"/>
      <c r="J129" s="52">
        <f t="shared" si="6"/>
        <v>0</v>
      </c>
    </row>
    <row r="131" spans="1:10" ht="19.5">
      <c r="G131" s="246" t="s">
        <v>1085</v>
      </c>
    </row>
    <row r="132" spans="1:10" ht="19.5">
      <c r="G132" s="247" t="s">
        <v>1072</v>
      </c>
    </row>
    <row r="133" spans="1:10" ht="19.5">
      <c r="G133" s="246" t="s">
        <v>1073</v>
      </c>
    </row>
  </sheetData>
  <mergeCells count="9">
    <mergeCell ref="I5:J5"/>
    <mergeCell ref="A2:J2"/>
    <mergeCell ref="A3:J3"/>
    <mergeCell ref="A5:A6"/>
    <mergeCell ref="B5:B6"/>
    <mergeCell ref="C5:C6"/>
    <mergeCell ref="D5:F5"/>
    <mergeCell ref="G5:G6"/>
    <mergeCell ref="H5:H6"/>
  </mergeCells>
  <pageMargins left="0.2" right="0.2" top="0.75" bottom="0.75" header="0.3" footer="0.3"/>
  <pageSetup paperSize="9" scale="85" orientation="landscape" r:id="rId1"/>
  <headerFoot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V33"/>
  <sheetViews>
    <sheetView topLeftCell="F15" workbookViewId="0">
      <selection sqref="A1:U27"/>
    </sheetView>
  </sheetViews>
  <sheetFormatPr defaultRowHeight="15.75"/>
  <cols>
    <col min="1" max="1" width="5" customWidth="1"/>
    <col min="2" max="2" width="14.375" customWidth="1"/>
    <col min="3" max="3" width="15.625" customWidth="1"/>
    <col min="4" max="4" width="14.375" customWidth="1"/>
    <col min="5" max="5" width="15.375" customWidth="1"/>
    <col min="6" max="6" width="7.625" customWidth="1"/>
    <col min="7" max="7" width="14.875" customWidth="1"/>
    <col min="8" max="8" width="14.125" customWidth="1"/>
    <col min="9" max="9" width="11.25" customWidth="1"/>
    <col min="10" max="10" width="6" customWidth="1"/>
    <col min="11" max="11" width="0.625" hidden="1" customWidth="1"/>
    <col min="12" max="12" width="14.75" customWidth="1"/>
    <col min="13" max="13" width="11.75" customWidth="1"/>
    <col min="14" max="14" width="5.875" customWidth="1"/>
    <col min="15" max="15" width="5.75" customWidth="1"/>
    <col min="16" max="16" width="4.75" customWidth="1"/>
    <col min="17" max="17" width="6.75" customWidth="1"/>
    <col min="18" max="18" width="14.25" customWidth="1"/>
    <col min="19" max="21" width="8.125" customWidth="1"/>
    <col min="22" max="22" width="10.25" customWidth="1"/>
  </cols>
  <sheetData>
    <row r="1" spans="1:22">
      <c r="A1" s="450" t="s">
        <v>235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</row>
    <row r="2" spans="1:22">
      <c r="A2" s="407"/>
      <c r="B2" s="407"/>
      <c r="C2" s="407"/>
      <c r="D2" s="407"/>
      <c r="E2" s="407"/>
      <c r="F2" s="407"/>
      <c r="G2" s="407"/>
      <c r="H2" s="407"/>
      <c r="I2" s="407"/>
      <c r="J2" s="407"/>
      <c r="K2" s="369" t="s">
        <v>159</v>
      </c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8"/>
    </row>
    <row r="3" spans="1:22">
      <c r="A3" s="370" t="s">
        <v>594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8"/>
    </row>
    <row r="4" spans="1:22" hidden="1">
      <c r="A4" s="370" t="s">
        <v>235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8"/>
    </row>
    <row r="5" spans="1:22">
      <c r="A5" s="371" t="s">
        <v>1110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  <c r="T5" s="371"/>
      <c r="U5" s="371"/>
      <c r="V5" s="8"/>
    </row>
    <row r="6" spans="1:22">
      <c r="A6" s="370" t="s">
        <v>235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8"/>
    </row>
    <row r="7" spans="1:22">
      <c r="A7" s="408" t="s">
        <v>271</v>
      </c>
      <c r="B7" s="408"/>
      <c r="C7" s="408"/>
      <c r="D7" s="408"/>
      <c r="E7" s="408"/>
      <c r="F7" s="408"/>
      <c r="G7" s="408"/>
      <c r="H7" s="408"/>
      <c r="I7" s="408"/>
      <c r="J7" s="408"/>
      <c r="K7" s="408"/>
      <c r="L7" s="408"/>
      <c r="M7" s="408"/>
      <c r="N7" s="408"/>
      <c r="O7" s="408"/>
      <c r="P7" s="408"/>
      <c r="Q7" s="408"/>
      <c r="R7" s="408"/>
      <c r="S7" s="408"/>
      <c r="T7" s="408"/>
      <c r="U7" s="408"/>
      <c r="V7" s="8"/>
    </row>
    <row r="8" spans="1:22">
      <c r="A8" s="402" t="s">
        <v>2</v>
      </c>
      <c r="B8" s="402" t="s">
        <v>160</v>
      </c>
      <c r="C8" s="399" t="s">
        <v>161</v>
      </c>
      <c r="D8" s="400"/>
      <c r="E8" s="400"/>
      <c r="F8" s="401"/>
      <c r="G8" s="399" t="s">
        <v>593</v>
      </c>
      <c r="H8" s="400"/>
      <c r="I8" s="400"/>
      <c r="J8" s="400"/>
      <c r="K8" s="400"/>
      <c r="L8" s="400"/>
      <c r="M8" s="400"/>
      <c r="N8" s="400"/>
      <c r="O8" s="400"/>
      <c r="P8" s="400"/>
      <c r="Q8" s="400"/>
      <c r="R8" s="401"/>
      <c r="S8" s="399" t="s">
        <v>54</v>
      </c>
      <c r="T8" s="400"/>
      <c r="U8" s="401"/>
      <c r="V8" s="8"/>
    </row>
    <row r="9" spans="1:22">
      <c r="A9" s="403"/>
      <c r="B9" s="403"/>
      <c r="C9" s="402" t="s">
        <v>129</v>
      </c>
      <c r="D9" s="402" t="s">
        <v>29</v>
      </c>
      <c r="E9" s="402" t="s">
        <v>30</v>
      </c>
      <c r="F9" s="402" t="s">
        <v>162</v>
      </c>
      <c r="G9" s="402" t="s">
        <v>129</v>
      </c>
      <c r="H9" s="399" t="s">
        <v>29</v>
      </c>
      <c r="I9" s="400"/>
      <c r="J9" s="400"/>
      <c r="K9" s="401"/>
      <c r="L9" s="399" t="s">
        <v>30</v>
      </c>
      <c r="M9" s="400"/>
      <c r="N9" s="401"/>
      <c r="O9" s="399" t="s">
        <v>162</v>
      </c>
      <c r="P9" s="400"/>
      <c r="Q9" s="401"/>
      <c r="R9" s="402" t="s">
        <v>38</v>
      </c>
      <c r="S9" s="402" t="s">
        <v>129</v>
      </c>
      <c r="T9" s="402" t="s">
        <v>29</v>
      </c>
      <c r="U9" s="402" t="s">
        <v>30</v>
      </c>
      <c r="V9" s="8"/>
    </row>
    <row r="10" spans="1:22">
      <c r="A10" s="403"/>
      <c r="B10" s="403"/>
      <c r="C10" s="403"/>
      <c r="D10" s="403"/>
      <c r="E10" s="403"/>
      <c r="F10" s="403"/>
      <c r="G10" s="403"/>
      <c r="H10" s="402" t="s">
        <v>129</v>
      </c>
      <c r="I10" s="399" t="s">
        <v>134</v>
      </c>
      <c r="J10" s="400"/>
      <c r="K10" s="401"/>
      <c r="L10" s="402" t="s">
        <v>129</v>
      </c>
      <c r="M10" s="399" t="s">
        <v>134</v>
      </c>
      <c r="N10" s="401"/>
      <c r="O10" s="402" t="s">
        <v>129</v>
      </c>
      <c r="P10" s="399" t="s">
        <v>134</v>
      </c>
      <c r="Q10" s="401"/>
      <c r="R10" s="403"/>
      <c r="S10" s="403"/>
      <c r="T10" s="403"/>
      <c r="U10" s="403"/>
      <c r="V10" s="8"/>
    </row>
    <row r="11" spans="1:22" s="229" customFormat="1" ht="63.75">
      <c r="A11" s="404"/>
      <c r="B11" s="404"/>
      <c r="C11" s="404"/>
      <c r="D11" s="404"/>
      <c r="E11" s="404"/>
      <c r="F11" s="404"/>
      <c r="G11" s="404"/>
      <c r="H11" s="404"/>
      <c r="I11" s="253" t="s">
        <v>163</v>
      </c>
      <c r="J11" s="405" t="s">
        <v>113</v>
      </c>
      <c r="K11" s="406"/>
      <c r="L11" s="404"/>
      <c r="M11" s="253" t="s">
        <v>163</v>
      </c>
      <c r="N11" s="253" t="s">
        <v>113</v>
      </c>
      <c r="O11" s="404"/>
      <c r="P11" s="253" t="s">
        <v>29</v>
      </c>
      <c r="Q11" s="253" t="s">
        <v>30</v>
      </c>
      <c r="R11" s="404"/>
      <c r="S11" s="404"/>
      <c r="T11" s="404"/>
      <c r="U11" s="404"/>
    </row>
    <row r="12" spans="1:22" s="90" customFormat="1">
      <c r="A12" s="216"/>
      <c r="B12" s="217" t="s">
        <v>131</v>
      </c>
      <c r="C12" s="218">
        <f>D12+E12+F12</f>
        <v>225447860189</v>
      </c>
      <c r="D12" s="218">
        <f>SUM(D13:D27)</f>
        <v>83402877692</v>
      </c>
      <c r="E12" s="218">
        <f t="shared" ref="E12:F12" si="0">SUM(E13:E27)</f>
        <v>142044982497</v>
      </c>
      <c r="F12" s="218">
        <f t="shared" si="0"/>
        <v>0</v>
      </c>
      <c r="G12" s="218">
        <f>SUM(G13:G27)</f>
        <v>221465445387</v>
      </c>
      <c r="H12" s="218">
        <f>SUM(H13:H27)</f>
        <v>76440265997</v>
      </c>
      <c r="I12" s="218">
        <f>SUM(I13:I27)</f>
        <v>162750729</v>
      </c>
      <c r="J12" s="397">
        <f>SUM(J13:K27)</f>
        <v>0</v>
      </c>
      <c r="K12" s="398"/>
      <c r="L12" s="218">
        <f>SUM(L13:L27)</f>
        <v>127485922766</v>
      </c>
      <c r="M12" s="218">
        <f t="shared" ref="M12:Q12" si="1">SUM(M13:M27)</f>
        <v>211456000</v>
      </c>
      <c r="N12" s="218">
        <f t="shared" si="1"/>
        <v>0</v>
      </c>
      <c r="O12" s="218">
        <f t="shared" si="1"/>
        <v>0</v>
      </c>
      <c r="P12" s="218">
        <f t="shared" si="1"/>
        <v>0</v>
      </c>
      <c r="Q12" s="218">
        <f t="shared" si="1"/>
        <v>0</v>
      </c>
      <c r="R12" s="218">
        <f>SUM(R13:R27)</f>
        <v>17539256624</v>
      </c>
      <c r="S12" s="248">
        <f>G12/C12*100%</f>
        <v>0.98233553958480058</v>
      </c>
      <c r="T12" s="248">
        <f>H12/D12*100%</f>
        <v>0.91651832781223264</v>
      </c>
      <c r="U12" s="248">
        <f>L12/E12*100%</f>
        <v>0.89750387887648553</v>
      </c>
      <c r="V12" s="19"/>
    </row>
    <row r="13" spans="1:22">
      <c r="A13" s="214" t="s">
        <v>223</v>
      </c>
      <c r="B13" s="214" t="s">
        <v>600</v>
      </c>
      <c r="C13" s="221">
        <f>D13+E13+F13</f>
        <v>20344311040</v>
      </c>
      <c r="D13" s="221">
        <v>10204544000</v>
      </c>
      <c r="E13" s="221">
        <v>10139767040</v>
      </c>
      <c r="F13" s="221">
        <v>0</v>
      </c>
      <c r="G13" s="221">
        <f>H13+L13+O13+R13</f>
        <v>20213411333</v>
      </c>
      <c r="H13" s="221">
        <v>9982568900</v>
      </c>
      <c r="I13" s="221">
        <v>0</v>
      </c>
      <c r="J13" s="391">
        <v>0</v>
      </c>
      <c r="K13" s="392"/>
      <c r="L13" s="221">
        <v>9508342655</v>
      </c>
      <c r="M13" s="221">
        <v>211456000</v>
      </c>
      <c r="N13" s="221">
        <v>0</v>
      </c>
      <c r="O13" s="221">
        <v>0</v>
      </c>
      <c r="P13" s="221">
        <v>0</v>
      </c>
      <c r="Q13" s="221">
        <v>0</v>
      </c>
      <c r="R13" s="221">
        <v>722499778</v>
      </c>
      <c r="S13" s="249">
        <f>G13/C13*100%</f>
        <v>0.9935657832431567</v>
      </c>
      <c r="T13" s="249">
        <f>H13/D13*100%</f>
        <v>0.9782474258526398</v>
      </c>
      <c r="U13" s="249">
        <f>L13/E13*100%</f>
        <v>0.93772791993059434</v>
      </c>
      <c r="V13" s="8"/>
    </row>
    <row r="14" spans="1:22">
      <c r="A14" s="214" t="s">
        <v>225</v>
      </c>
      <c r="B14" s="214" t="s">
        <v>606</v>
      </c>
      <c r="C14" s="221">
        <f t="shared" ref="C14:C27" si="2">D14+E14+F14</f>
        <v>9142265615</v>
      </c>
      <c r="D14" s="221">
        <v>1493891185</v>
      </c>
      <c r="E14" s="221">
        <v>7648374430</v>
      </c>
      <c r="F14" s="221">
        <v>0</v>
      </c>
      <c r="G14" s="221">
        <f t="shared" ref="G14:G27" si="3">H14+L14+O14+R14</f>
        <v>8892852680</v>
      </c>
      <c r="H14" s="221">
        <v>1360137585</v>
      </c>
      <c r="I14" s="221">
        <v>0</v>
      </c>
      <c r="J14" s="391">
        <v>0</v>
      </c>
      <c r="K14" s="392"/>
      <c r="L14" s="221">
        <v>7355273119</v>
      </c>
      <c r="M14" s="221">
        <v>0</v>
      </c>
      <c r="N14" s="221">
        <v>0</v>
      </c>
      <c r="O14" s="221">
        <v>0</v>
      </c>
      <c r="P14" s="221">
        <v>0</v>
      </c>
      <c r="Q14" s="221">
        <v>0</v>
      </c>
      <c r="R14" s="221">
        <v>177441976</v>
      </c>
      <c r="S14" s="249">
        <f t="shared" ref="S14:T27" si="4">G14/C14*100%</f>
        <v>0.97271869517871146</v>
      </c>
      <c r="T14" s="249">
        <f t="shared" si="4"/>
        <v>0.91046630347443946</v>
      </c>
      <c r="U14" s="249">
        <f t="shared" ref="U14:U27" si="5">L14/E14*100%</f>
        <v>0.96167795997926842</v>
      </c>
      <c r="V14" s="8"/>
    </row>
    <row r="15" spans="1:22" ht="24.75" customHeight="1">
      <c r="A15" s="214" t="s">
        <v>227</v>
      </c>
      <c r="B15" s="214" t="s">
        <v>601</v>
      </c>
      <c r="C15" s="221">
        <f t="shared" si="2"/>
        <v>9896840177</v>
      </c>
      <c r="D15" s="221">
        <v>1712449139</v>
      </c>
      <c r="E15" s="221">
        <v>8184391038</v>
      </c>
      <c r="F15" s="221">
        <v>0</v>
      </c>
      <c r="G15" s="221">
        <f t="shared" si="3"/>
        <v>9476820916</v>
      </c>
      <c r="H15" s="221">
        <v>1481335067</v>
      </c>
      <c r="I15" s="221">
        <v>0</v>
      </c>
      <c r="J15" s="391">
        <v>0</v>
      </c>
      <c r="K15" s="392"/>
      <c r="L15" s="221">
        <v>7460129239</v>
      </c>
      <c r="M15" s="221">
        <v>0</v>
      </c>
      <c r="N15" s="221">
        <v>0</v>
      </c>
      <c r="O15" s="221">
        <v>0</v>
      </c>
      <c r="P15" s="221">
        <v>0</v>
      </c>
      <c r="Q15" s="221">
        <v>0</v>
      </c>
      <c r="R15" s="221">
        <v>535356610</v>
      </c>
      <c r="S15" s="249">
        <f t="shared" si="4"/>
        <v>0.95756026635894209</v>
      </c>
      <c r="T15" s="249">
        <f t="shared" si="4"/>
        <v>0.86503886933835528</v>
      </c>
      <c r="U15" s="249">
        <f t="shared" si="5"/>
        <v>0.91150694100058716</v>
      </c>
      <c r="V15" s="8"/>
    </row>
    <row r="16" spans="1:22">
      <c r="A16" s="214" t="s">
        <v>228</v>
      </c>
      <c r="B16" s="214" t="s">
        <v>609</v>
      </c>
      <c r="C16" s="221">
        <f t="shared" si="2"/>
        <v>17430359300</v>
      </c>
      <c r="D16" s="221">
        <v>7782305700</v>
      </c>
      <c r="E16" s="221">
        <v>9648053600</v>
      </c>
      <c r="F16" s="221">
        <v>0</v>
      </c>
      <c r="G16" s="221">
        <f t="shared" si="3"/>
        <v>17450896541</v>
      </c>
      <c r="H16" s="225">
        <v>7782259700</v>
      </c>
      <c r="I16" s="225">
        <v>0</v>
      </c>
      <c r="J16" s="395">
        <v>0</v>
      </c>
      <c r="K16" s="396"/>
      <c r="L16" s="225">
        <v>8481370098</v>
      </c>
      <c r="M16" s="225">
        <v>0</v>
      </c>
      <c r="N16" s="225">
        <v>0</v>
      </c>
      <c r="O16" s="225">
        <v>0</v>
      </c>
      <c r="P16" s="225">
        <v>0</v>
      </c>
      <c r="Q16" s="225">
        <v>0</v>
      </c>
      <c r="R16" s="225">
        <v>1187266743</v>
      </c>
      <c r="S16" s="249">
        <f t="shared" si="4"/>
        <v>1.0011782454191864</v>
      </c>
      <c r="T16" s="249">
        <f t="shared" si="4"/>
        <v>0.99999408915535148</v>
      </c>
      <c r="U16" s="249">
        <f t="shared" si="5"/>
        <v>0.87907576487759143</v>
      </c>
      <c r="V16" s="8"/>
    </row>
    <row r="17" spans="1:22">
      <c r="A17" s="214" t="s">
        <v>229</v>
      </c>
      <c r="B17" s="214" t="s">
        <v>604</v>
      </c>
      <c r="C17" s="221">
        <f t="shared" si="2"/>
        <v>19967725250</v>
      </c>
      <c r="D17" s="221">
        <v>10197699000</v>
      </c>
      <c r="E17" s="221">
        <v>9770026250</v>
      </c>
      <c r="F17" s="221">
        <v>0</v>
      </c>
      <c r="G17" s="221">
        <f t="shared" si="3"/>
        <v>19806593167</v>
      </c>
      <c r="H17" s="225">
        <v>9863201600</v>
      </c>
      <c r="I17" s="225">
        <v>0</v>
      </c>
      <c r="J17" s="395">
        <v>0</v>
      </c>
      <c r="K17" s="396"/>
      <c r="L17" s="225">
        <v>8420178730</v>
      </c>
      <c r="M17" s="225">
        <v>0</v>
      </c>
      <c r="N17" s="225">
        <v>0</v>
      </c>
      <c r="O17" s="225">
        <v>0</v>
      </c>
      <c r="P17" s="225">
        <v>0</v>
      </c>
      <c r="Q17" s="225">
        <v>0</v>
      </c>
      <c r="R17" s="225">
        <v>1523212837</v>
      </c>
      <c r="S17" s="249">
        <f t="shared" si="4"/>
        <v>0.99193037359125324</v>
      </c>
      <c r="T17" s="249">
        <f t="shared" si="4"/>
        <v>0.96719873767601883</v>
      </c>
      <c r="U17" s="249">
        <f t="shared" si="5"/>
        <v>0.86183788196065492</v>
      </c>
      <c r="V17" s="8"/>
    </row>
    <row r="18" spans="1:22">
      <c r="A18" s="214" t="s">
        <v>230</v>
      </c>
      <c r="B18" s="214" t="s">
        <v>598</v>
      </c>
      <c r="C18" s="221">
        <f t="shared" si="2"/>
        <v>13755691303</v>
      </c>
      <c r="D18" s="221">
        <v>4027068500</v>
      </c>
      <c r="E18" s="221">
        <v>9728622803</v>
      </c>
      <c r="F18" s="221">
        <v>0</v>
      </c>
      <c r="G18" s="221">
        <f t="shared" si="3"/>
        <v>13686484549</v>
      </c>
      <c r="H18" s="225">
        <v>3633648600</v>
      </c>
      <c r="I18" s="225">
        <v>0</v>
      </c>
      <c r="J18" s="395">
        <v>0</v>
      </c>
      <c r="K18" s="396"/>
      <c r="L18" s="225">
        <v>9529226387</v>
      </c>
      <c r="M18" s="225">
        <v>0</v>
      </c>
      <c r="N18" s="225">
        <v>0</v>
      </c>
      <c r="O18" s="225">
        <v>0</v>
      </c>
      <c r="P18" s="225">
        <v>0</v>
      </c>
      <c r="Q18" s="225">
        <v>0</v>
      </c>
      <c r="R18" s="225">
        <v>523609562</v>
      </c>
      <c r="S18" s="249">
        <f t="shared" si="4"/>
        <v>0.99496886397960194</v>
      </c>
      <c r="T18" s="249">
        <f t="shared" si="4"/>
        <v>0.90230613161906736</v>
      </c>
      <c r="U18" s="249">
        <f t="shared" si="5"/>
        <v>0.97950414770541705</v>
      </c>
      <c r="V18" s="8"/>
    </row>
    <row r="19" spans="1:22">
      <c r="A19" s="214" t="s">
        <v>247</v>
      </c>
      <c r="B19" s="214" t="s">
        <v>597</v>
      </c>
      <c r="C19" s="221">
        <f t="shared" si="2"/>
        <v>18168720373</v>
      </c>
      <c r="D19" s="221">
        <v>8176100565</v>
      </c>
      <c r="E19" s="221">
        <v>9992619808</v>
      </c>
      <c r="F19" s="221">
        <v>0</v>
      </c>
      <c r="G19" s="221">
        <f t="shared" si="3"/>
        <v>17982375149</v>
      </c>
      <c r="H19" s="225">
        <v>4959635000</v>
      </c>
      <c r="I19" s="225">
        <v>0</v>
      </c>
      <c r="J19" s="395">
        <v>0</v>
      </c>
      <c r="K19" s="396"/>
      <c r="L19" s="225">
        <v>9135133742</v>
      </c>
      <c r="M19" s="225">
        <v>0</v>
      </c>
      <c r="N19" s="225">
        <v>0</v>
      </c>
      <c r="O19" s="225">
        <v>0</v>
      </c>
      <c r="P19" s="225">
        <v>0</v>
      </c>
      <c r="Q19" s="225">
        <v>0</v>
      </c>
      <c r="R19" s="225">
        <v>3887606407</v>
      </c>
      <c r="S19" s="249">
        <f t="shared" si="4"/>
        <v>0.98974362419728124</v>
      </c>
      <c r="T19" s="249">
        <f t="shared" si="4"/>
        <v>0.60660151628161874</v>
      </c>
      <c r="U19" s="249">
        <f t="shared" si="5"/>
        <v>0.91418806254256724</v>
      </c>
      <c r="V19" s="8"/>
    </row>
    <row r="20" spans="1:22">
      <c r="A20" s="214" t="s">
        <v>248</v>
      </c>
      <c r="B20" s="214" t="s">
        <v>603</v>
      </c>
      <c r="C20" s="221">
        <f t="shared" si="2"/>
        <v>19366903021</v>
      </c>
      <c r="D20" s="221">
        <v>12319631458</v>
      </c>
      <c r="E20" s="221">
        <v>7047271563</v>
      </c>
      <c r="F20" s="221">
        <v>0</v>
      </c>
      <c r="G20" s="221">
        <f t="shared" si="3"/>
        <v>19081637499</v>
      </c>
      <c r="H20" s="225">
        <v>11760854640</v>
      </c>
      <c r="I20" s="225">
        <v>0</v>
      </c>
      <c r="J20" s="395">
        <v>0</v>
      </c>
      <c r="K20" s="396"/>
      <c r="L20" s="225">
        <v>6793336972</v>
      </c>
      <c r="M20" s="225">
        <v>0</v>
      </c>
      <c r="N20" s="225">
        <v>0</v>
      </c>
      <c r="O20" s="225">
        <v>0</v>
      </c>
      <c r="P20" s="225">
        <v>0</v>
      </c>
      <c r="Q20" s="225">
        <v>0</v>
      </c>
      <c r="R20" s="225">
        <v>527445887</v>
      </c>
      <c r="S20" s="249">
        <f t="shared" si="4"/>
        <v>0.98527046261910434</v>
      </c>
      <c r="T20" s="249">
        <f t="shared" si="4"/>
        <v>0.95464338199523435</v>
      </c>
      <c r="U20" s="249">
        <f t="shared" si="5"/>
        <v>0.96396696384836045</v>
      </c>
      <c r="V20" s="8"/>
    </row>
    <row r="21" spans="1:22">
      <c r="A21" s="214" t="s">
        <v>250</v>
      </c>
      <c r="B21" s="214" t="s">
        <v>596</v>
      </c>
      <c r="C21" s="221">
        <f t="shared" si="2"/>
        <v>15405188960</v>
      </c>
      <c r="D21" s="221">
        <v>6386435060</v>
      </c>
      <c r="E21" s="221">
        <v>9018753900</v>
      </c>
      <c r="F21" s="221">
        <v>0</v>
      </c>
      <c r="G21" s="221">
        <f t="shared" si="3"/>
        <v>15277436585</v>
      </c>
      <c r="H21" s="225">
        <v>6386297060</v>
      </c>
      <c r="I21" s="225">
        <v>0</v>
      </c>
      <c r="J21" s="395">
        <v>0</v>
      </c>
      <c r="K21" s="396"/>
      <c r="L21" s="225">
        <v>8718548508</v>
      </c>
      <c r="M21" s="225">
        <v>0</v>
      </c>
      <c r="N21" s="225">
        <v>0</v>
      </c>
      <c r="O21" s="225">
        <v>0</v>
      </c>
      <c r="P21" s="225">
        <v>0</v>
      </c>
      <c r="Q21" s="225">
        <v>0</v>
      </c>
      <c r="R21" s="225">
        <v>172591017</v>
      </c>
      <c r="S21" s="249">
        <f t="shared" si="4"/>
        <v>0.99170718545993086</v>
      </c>
      <c r="T21" s="249">
        <f t="shared" si="4"/>
        <v>0.99997839170073699</v>
      </c>
      <c r="U21" s="249">
        <f t="shared" si="5"/>
        <v>0.96671320724252163</v>
      </c>
      <c r="V21" s="8"/>
    </row>
    <row r="22" spans="1:22">
      <c r="A22" s="214" t="s">
        <v>251</v>
      </c>
      <c r="B22" s="214" t="s">
        <v>599</v>
      </c>
      <c r="C22" s="221">
        <f t="shared" si="2"/>
        <v>15084010844</v>
      </c>
      <c r="D22" s="221">
        <v>5268742359</v>
      </c>
      <c r="E22" s="221">
        <v>9815268485</v>
      </c>
      <c r="F22" s="221">
        <v>0</v>
      </c>
      <c r="G22" s="221">
        <f t="shared" si="3"/>
        <v>14729548937</v>
      </c>
      <c r="H22" s="221">
        <v>5268687938</v>
      </c>
      <c r="I22" s="221">
        <v>0</v>
      </c>
      <c r="J22" s="391">
        <v>0</v>
      </c>
      <c r="K22" s="392"/>
      <c r="L22" s="221">
        <v>8348855375</v>
      </c>
      <c r="M22" s="221">
        <v>0</v>
      </c>
      <c r="N22" s="221">
        <v>0</v>
      </c>
      <c r="O22" s="221">
        <v>0</v>
      </c>
      <c r="P22" s="221">
        <v>0</v>
      </c>
      <c r="Q22" s="221">
        <v>0</v>
      </c>
      <c r="R22" s="221">
        <v>1112005624</v>
      </c>
      <c r="S22" s="249">
        <f t="shared" si="4"/>
        <v>0.97650081860415827</v>
      </c>
      <c r="T22" s="249">
        <f t="shared" si="4"/>
        <v>0.99998967096959923</v>
      </c>
      <c r="U22" s="249">
        <f t="shared" si="5"/>
        <v>0.85059877758402447</v>
      </c>
      <c r="V22" s="8"/>
    </row>
    <row r="23" spans="1:22" ht="31.5">
      <c r="A23" s="214" t="s">
        <v>252</v>
      </c>
      <c r="B23" s="214" t="s">
        <v>602</v>
      </c>
      <c r="C23" s="221">
        <f t="shared" si="2"/>
        <v>16031645690</v>
      </c>
      <c r="D23" s="221">
        <v>3946823700</v>
      </c>
      <c r="E23" s="221">
        <v>12084821990</v>
      </c>
      <c r="F23" s="221">
        <v>0</v>
      </c>
      <c r="G23" s="221">
        <f t="shared" si="3"/>
        <v>15846749118</v>
      </c>
      <c r="H23" s="221">
        <v>3941562700</v>
      </c>
      <c r="I23" s="221">
        <v>0</v>
      </c>
      <c r="J23" s="391">
        <v>0</v>
      </c>
      <c r="K23" s="392"/>
      <c r="L23" s="221">
        <v>9738166026</v>
      </c>
      <c r="M23" s="221">
        <v>0</v>
      </c>
      <c r="N23" s="221">
        <v>0</v>
      </c>
      <c r="O23" s="221">
        <v>0</v>
      </c>
      <c r="P23" s="221">
        <v>0</v>
      </c>
      <c r="Q23" s="221">
        <v>0</v>
      </c>
      <c r="R23" s="221">
        <v>2167020392</v>
      </c>
      <c r="S23" s="249">
        <f t="shared" si="4"/>
        <v>0.98846677530334071</v>
      </c>
      <c r="T23" s="249">
        <f t="shared" si="4"/>
        <v>0.99866702938872087</v>
      </c>
      <c r="U23" s="249">
        <f t="shared" si="5"/>
        <v>0.80581791225871424</v>
      </c>
      <c r="V23" s="8"/>
    </row>
    <row r="24" spans="1:22">
      <c r="A24" s="214" t="s">
        <v>253</v>
      </c>
      <c r="B24" s="214" t="s">
        <v>608</v>
      </c>
      <c r="C24" s="221">
        <f t="shared" si="2"/>
        <v>16025970785</v>
      </c>
      <c r="D24" s="221">
        <v>4942464329</v>
      </c>
      <c r="E24" s="221">
        <v>11083506456</v>
      </c>
      <c r="F24" s="221">
        <v>0</v>
      </c>
      <c r="G24" s="221">
        <f t="shared" si="3"/>
        <v>16012068964</v>
      </c>
      <c r="H24" s="221">
        <v>4739414529</v>
      </c>
      <c r="I24" s="221">
        <v>162750729</v>
      </c>
      <c r="J24" s="391">
        <v>0</v>
      </c>
      <c r="K24" s="392"/>
      <c r="L24" s="221">
        <v>10699991111</v>
      </c>
      <c r="M24" s="221">
        <v>0</v>
      </c>
      <c r="N24" s="221">
        <v>0</v>
      </c>
      <c r="O24" s="221">
        <v>0</v>
      </c>
      <c r="P24" s="221">
        <v>0</v>
      </c>
      <c r="Q24" s="221">
        <v>0</v>
      </c>
      <c r="R24" s="221">
        <v>572663324</v>
      </c>
      <c r="S24" s="249">
        <f>G24/C24*100%</f>
        <v>0.99913254421922371</v>
      </c>
      <c r="T24" s="249">
        <f>H24/D24*100%</f>
        <v>0.95891729580958196</v>
      </c>
      <c r="U24" s="249">
        <f t="shared" si="5"/>
        <v>0.96539765222111762</v>
      </c>
      <c r="V24" s="8"/>
    </row>
    <row r="25" spans="1:22">
      <c r="A25" s="214" t="s">
        <v>254</v>
      </c>
      <c r="B25" s="214" t="s">
        <v>607</v>
      </c>
      <c r="C25" s="221">
        <f t="shared" si="2"/>
        <v>12500807477</v>
      </c>
      <c r="D25" s="221">
        <v>1993847697</v>
      </c>
      <c r="E25" s="221">
        <v>10506959780</v>
      </c>
      <c r="F25" s="221">
        <v>0</v>
      </c>
      <c r="G25" s="221">
        <f t="shared" si="3"/>
        <v>12436711969</v>
      </c>
      <c r="H25" s="221">
        <v>1957069697</v>
      </c>
      <c r="I25" s="221">
        <v>0</v>
      </c>
      <c r="J25" s="391">
        <v>0</v>
      </c>
      <c r="K25" s="392"/>
      <c r="L25" s="221">
        <v>8639620244</v>
      </c>
      <c r="M25" s="221">
        <v>0</v>
      </c>
      <c r="N25" s="221">
        <v>0</v>
      </c>
      <c r="O25" s="221">
        <v>0</v>
      </c>
      <c r="P25" s="221">
        <v>0</v>
      </c>
      <c r="Q25" s="221">
        <v>0</v>
      </c>
      <c r="R25" s="221">
        <v>1840022028</v>
      </c>
      <c r="S25" s="249">
        <f t="shared" si="4"/>
        <v>0.99487269057475458</v>
      </c>
      <c r="T25" s="249">
        <f t="shared" si="4"/>
        <v>0.98155425810339614</v>
      </c>
      <c r="U25" s="249">
        <f t="shared" si="5"/>
        <v>0.82227594136655202</v>
      </c>
      <c r="V25" s="8"/>
    </row>
    <row r="26" spans="1:22">
      <c r="A26" s="214" t="s">
        <v>255</v>
      </c>
      <c r="B26" s="214" t="s">
        <v>595</v>
      </c>
      <c r="C26" s="221">
        <f t="shared" si="2"/>
        <v>8372213847</v>
      </c>
      <c r="D26" s="251">
        <v>1800000000</v>
      </c>
      <c r="E26" s="251">
        <v>6572213847</v>
      </c>
      <c r="F26" s="251">
        <v>0</v>
      </c>
      <c r="G26" s="221">
        <f t="shared" si="3"/>
        <v>6639373683</v>
      </c>
      <c r="H26" s="251">
        <v>208717981</v>
      </c>
      <c r="I26" s="251">
        <v>0</v>
      </c>
      <c r="J26" s="393">
        <v>0</v>
      </c>
      <c r="K26" s="394"/>
      <c r="L26" s="251">
        <v>6257794912</v>
      </c>
      <c r="M26" s="251">
        <v>0</v>
      </c>
      <c r="N26" s="251">
        <v>0</v>
      </c>
      <c r="O26" s="251">
        <v>0</v>
      </c>
      <c r="P26" s="251">
        <v>0</v>
      </c>
      <c r="Q26" s="251">
        <v>0</v>
      </c>
      <c r="R26" s="251">
        <v>172860790</v>
      </c>
      <c r="S26" s="249">
        <f t="shared" si="4"/>
        <v>0.79302485630835562</v>
      </c>
      <c r="T26" s="249">
        <f t="shared" si="4"/>
        <v>0.11595443388888889</v>
      </c>
      <c r="U26" s="249">
        <f t="shared" si="5"/>
        <v>0.95215935720905953</v>
      </c>
      <c r="V26" s="8"/>
    </row>
    <row r="27" spans="1:22">
      <c r="A27" s="214" t="s">
        <v>261</v>
      </c>
      <c r="B27" s="214" t="s">
        <v>605</v>
      </c>
      <c r="C27" s="221">
        <f t="shared" si="2"/>
        <v>13955206507</v>
      </c>
      <c r="D27" s="252">
        <v>3150875000</v>
      </c>
      <c r="E27" s="252">
        <v>10804331507</v>
      </c>
      <c r="F27" s="252">
        <v>0</v>
      </c>
      <c r="G27" s="221">
        <f t="shared" si="3"/>
        <v>13932484297</v>
      </c>
      <c r="H27" s="252">
        <v>3114875000</v>
      </c>
      <c r="I27" s="252">
        <v>0</v>
      </c>
      <c r="J27" s="390">
        <v>0</v>
      </c>
      <c r="K27" s="390"/>
      <c r="L27" s="252">
        <v>8399955648</v>
      </c>
      <c r="M27" s="252">
        <v>0</v>
      </c>
      <c r="N27" s="252">
        <v>0</v>
      </c>
      <c r="O27" s="252">
        <v>0</v>
      </c>
      <c r="P27" s="252">
        <v>0</v>
      </c>
      <c r="Q27" s="252">
        <v>0</v>
      </c>
      <c r="R27" s="252">
        <v>2417653649</v>
      </c>
      <c r="S27" s="249">
        <f t="shared" si="4"/>
        <v>0.99837177543817768</v>
      </c>
      <c r="T27" s="249">
        <f t="shared" si="4"/>
        <v>0.98857460229301386</v>
      </c>
      <c r="U27" s="249">
        <f t="shared" si="5"/>
        <v>0.7774618580110918</v>
      </c>
      <c r="V27" s="8"/>
    </row>
    <row r="28" spans="1:22">
      <c r="A28" s="91"/>
      <c r="B28" s="91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3"/>
      <c r="T28" s="93"/>
      <c r="U28" s="93"/>
    </row>
    <row r="29" spans="1:22" ht="19.5">
      <c r="A29" s="91"/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246" t="s">
        <v>1085</v>
      </c>
      <c r="S29" s="93"/>
      <c r="T29" s="93"/>
      <c r="U29" s="93"/>
    </row>
    <row r="30" spans="1:22" ht="19.5">
      <c r="A30" s="91"/>
      <c r="B30" s="91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247" t="s">
        <v>1072</v>
      </c>
      <c r="S30" s="93"/>
      <c r="T30" s="93"/>
      <c r="U30" s="93"/>
    </row>
    <row r="31" spans="1:22" ht="19.5">
      <c r="A31" s="91"/>
      <c r="B31" s="91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246" t="s">
        <v>1073</v>
      </c>
      <c r="S31" s="93"/>
      <c r="T31" s="93"/>
      <c r="U31" s="93"/>
    </row>
    <row r="32" spans="1:22">
      <c r="A32" t="s">
        <v>235</v>
      </c>
    </row>
    <row r="33" spans="1:1">
      <c r="A33" t="s">
        <v>235</v>
      </c>
    </row>
  </sheetData>
  <mergeCells count="47">
    <mergeCell ref="A5:U5"/>
    <mergeCell ref="A6:U6"/>
    <mergeCell ref="A7:U7"/>
    <mergeCell ref="A8:A11"/>
    <mergeCell ref="B8:B11"/>
    <mergeCell ref="C8:F8"/>
    <mergeCell ref="G8:R8"/>
    <mergeCell ref="S8:U8"/>
    <mergeCell ref="C9:C11"/>
    <mergeCell ref="D9:D11"/>
    <mergeCell ref="E9:E11"/>
    <mergeCell ref="F9:F11"/>
    <mergeCell ref="G9:G11"/>
    <mergeCell ref="T9:T11"/>
    <mergeCell ref="U9:U11"/>
    <mergeCell ref="H10:H11"/>
    <mergeCell ref="A2:J2"/>
    <mergeCell ref="K2:U2"/>
    <mergeCell ref="A3:U3"/>
    <mergeCell ref="A4:U4"/>
    <mergeCell ref="H9:K9"/>
    <mergeCell ref="L9:N9"/>
    <mergeCell ref="O9:Q9"/>
    <mergeCell ref="R9:R11"/>
    <mergeCell ref="S9:S11"/>
    <mergeCell ref="I10:K10"/>
    <mergeCell ref="L10:L11"/>
    <mergeCell ref="M10:N10"/>
    <mergeCell ref="O10:O11"/>
    <mergeCell ref="P10:Q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7:K27"/>
    <mergeCell ref="J22:K22"/>
    <mergeCell ref="J23:K23"/>
    <mergeCell ref="J24:K24"/>
    <mergeCell ref="J25:K25"/>
    <mergeCell ref="J26:K26"/>
  </mergeCells>
  <pageMargins left="0.2" right="0.2" top="0.75" bottom="0.75" header="0.3" footer="0.3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</sheetPr>
  <dimension ref="A1:AE29"/>
  <sheetViews>
    <sheetView topLeftCell="K17" workbookViewId="0">
      <selection sqref="A1:Z25"/>
    </sheetView>
  </sheetViews>
  <sheetFormatPr defaultRowHeight="15.75"/>
  <cols>
    <col min="1" max="1" width="5" style="94" customWidth="1"/>
    <col min="2" max="2" width="14.75" customWidth="1"/>
    <col min="3" max="3" width="14.625" customWidth="1"/>
    <col min="4" max="4" width="14.5" customWidth="1"/>
    <col min="5" max="5" width="15.5" customWidth="1"/>
    <col min="6" max="6" width="7.125" customWidth="1"/>
    <col min="7" max="7" width="15.375" customWidth="1"/>
    <col min="8" max="10" width="7.75" customWidth="1"/>
    <col min="11" max="11" width="15" customWidth="1"/>
    <col min="12" max="12" width="14.375" customWidth="1"/>
    <col min="13" max="13" width="14.75" customWidth="1"/>
    <col min="14" max="14" width="7.625" customWidth="1"/>
    <col min="15" max="15" width="15.875" customWidth="1"/>
    <col min="16" max="18" width="7.5" customWidth="1"/>
    <col min="19" max="19" width="7" customWidth="1"/>
    <col min="20" max="20" width="7.25" customWidth="1"/>
    <col min="21" max="21" width="8.125" customWidth="1"/>
    <col min="22" max="22" width="7.75" customWidth="1"/>
    <col min="23" max="23" width="7.875" customWidth="1"/>
    <col min="24" max="26" width="7.5" customWidth="1"/>
    <col min="27" max="27" width="8.625" customWidth="1"/>
    <col min="28" max="28" width="15.25" bestFit="1" customWidth="1"/>
    <col min="29" max="29" width="14.625" style="55" bestFit="1" customWidth="1"/>
    <col min="30" max="30" width="15.25" customWidth="1"/>
    <col min="31" max="31" width="13.625" bestFit="1" customWidth="1"/>
  </cols>
  <sheetData>
    <row r="1" spans="1:31">
      <c r="A1" s="20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15" t="s">
        <v>164</v>
      </c>
    </row>
    <row r="2" spans="1:31">
      <c r="A2" s="339" t="s">
        <v>610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</row>
    <row r="3" spans="1:31">
      <c r="A3" s="340" t="s">
        <v>1110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</row>
    <row r="4" spans="1:31">
      <c r="A4" s="20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16" t="s">
        <v>271</v>
      </c>
    </row>
    <row r="5" spans="1:31" ht="20.25" customHeight="1">
      <c r="A5" s="341" t="s">
        <v>2</v>
      </c>
      <c r="B5" s="341" t="s">
        <v>160</v>
      </c>
      <c r="C5" s="341" t="s">
        <v>4</v>
      </c>
      <c r="D5" s="341"/>
      <c r="E5" s="341"/>
      <c r="F5" s="341"/>
      <c r="G5" s="341"/>
      <c r="H5" s="341"/>
      <c r="I5" s="341"/>
      <c r="J5" s="341"/>
      <c r="K5" s="341" t="s">
        <v>5</v>
      </c>
      <c r="L5" s="341"/>
      <c r="M5" s="341"/>
      <c r="N5" s="341"/>
      <c r="O5" s="341"/>
      <c r="P5" s="341"/>
      <c r="Q5" s="341"/>
      <c r="R5" s="341"/>
      <c r="S5" s="341" t="s">
        <v>165</v>
      </c>
      <c r="T5" s="341"/>
      <c r="U5" s="341"/>
      <c r="V5" s="341"/>
      <c r="W5" s="341"/>
      <c r="X5" s="341"/>
      <c r="Y5" s="341"/>
      <c r="Z5" s="341"/>
    </row>
    <row r="6" spans="1:31" ht="20.25" customHeight="1">
      <c r="A6" s="341"/>
      <c r="B6" s="341"/>
      <c r="C6" s="341" t="s">
        <v>129</v>
      </c>
      <c r="D6" s="341" t="s">
        <v>59</v>
      </c>
      <c r="E6" s="341" t="s">
        <v>60</v>
      </c>
      <c r="F6" s="341"/>
      <c r="G6" s="341"/>
      <c r="H6" s="341"/>
      <c r="I6" s="341"/>
      <c r="J6" s="341"/>
      <c r="K6" s="341" t="s">
        <v>129</v>
      </c>
      <c r="L6" s="341" t="s">
        <v>59</v>
      </c>
      <c r="M6" s="341" t="s">
        <v>60</v>
      </c>
      <c r="N6" s="341"/>
      <c r="O6" s="341"/>
      <c r="P6" s="341"/>
      <c r="Q6" s="341"/>
      <c r="R6" s="341"/>
      <c r="S6" s="341" t="s">
        <v>129</v>
      </c>
      <c r="T6" s="341" t="s">
        <v>59</v>
      </c>
      <c r="U6" s="341" t="s">
        <v>60</v>
      </c>
      <c r="V6" s="341"/>
      <c r="W6" s="341"/>
      <c r="X6" s="341"/>
      <c r="Y6" s="341"/>
      <c r="Z6" s="341"/>
    </row>
    <row r="7" spans="1:31" s="229" customFormat="1" ht="35.25" customHeight="1">
      <c r="A7" s="341"/>
      <c r="B7" s="341"/>
      <c r="C7" s="341"/>
      <c r="D7" s="341"/>
      <c r="E7" s="409" t="s">
        <v>129</v>
      </c>
      <c r="F7" s="409" t="s">
        <v>166</v>
      </c>
      <c r="G7" s="409"/>
      <c r="H7" s="409" t="s">
        <v>167</v>
      </c>
      <c r="I7" s="409" t="s">
        <v>168</v>
      </c>
      <c r="J7" s="409" t="s">
        <v>169</v>
      </c>
      <c r="K7" s="341"/>
      <c r="L7" s="341"/>
      <c r="M7" s="409" t="s">
        <v>129</v>
      </c>
      <c r="N7" s="409" t="s">
        <v>166</v>
      </c>
      <c r="O7" s="409"/>
      <c r="P7" s="409" t="s">
        <v>167</v>
      </c>
      <c r="Q7" s="409" t="s">
        <v>168</v>
      </c>
      <c r="R7" s="409" t="s">
        <v>169</v>
      </c>
      <c r="S7" s="341"/>
      <c r="T7" s="341"/>
      <c r="U7" s="409" t="s">
        <v>129</v>
      </c>
      <c r="V7" s="409" t="s">
        <v>166</v>
      </c>
      <c r="W7" s="409"/>
      <c r="X7" s="409" t="s">
        <v>167</v>
      </c>
      <c r="Y7" s="409" t="s">
        <v>168</v>
      </c>
      <c r="Z7" s="409" t="s">
        <v>169</v>
      </c>
      <c r="AC7" s="321"/>
    </row>
    <row r="8" spans="1:31" s="229" customFormat="1" ht="46.5" customHeight="1">
      <c r="A8" s="341"/>
      <c r="B8" s="341"/>
      <c r="C8" s="341"/>
      <c r="D8" s="341"/>
      <c r="E8" s="409"/>
      <c r="F8" s="110" t="s">
        <v>170</v>
      </c>
      <c r="G8" s="110" t="s">
        <v>171</v>
      </c>
      <c r="H8" s="409"/>
      <c r="I8" s="409"/>
      <c r="J8" s="409"/>
      <c r="K8" s="341"/>
      <c r="L8" s="341"/>
      <c r="M8" s="409"/>
      <c r="N8" s="110" t="s">
        <v>170</v>
      </c>
      <c r="O8" s="110" t="s">
        <v>171</v>
      </c>
      <c r="P8" s="409"/>
      <c r="Q8" s="409"/>
      <c r="R8" s="409"/>
      <c r="S8" s="341"/>
      <c r="T8" s="341"/>
      <c r="U8" s="409"/>
      <c r="V8" s="110" t="s">
        <v>170</v>
      </c>
      <c r="W8" s="110" t="s">
        <v>171</v>
      </c>
      <c r="X8" s="409"/>
      <c r="Y8" s="409"/>
      <c r="Z8" s="409"/>
      <c r="AC8" s="321"/>
    </row>
    <row r="9" spans="1:31" ht="31.5">
      <c r="A9" s="17" t="s">
        <v>9</v>
      </c>
      <c r="B9" s="17" t="s">
        <v>10</v>
      </c>
      <c r="C9" s="17">
        <v>1</v>
      </c>
      <c r="D9" s="17">
        <v>2</v>
      </c>
      <c r="E9" s="17" t="s">
        <v>172</v>
      </c>
      <c r="F9" s="17">
        <v>4</v>
      </c>
      <c r="G9" s="17">
        <v>5</v>
      </c>
      <c r="H9" s="17">
        <v>6</v>
      </c>
      <c r="I9" s="17">
        <v>7</v>
      </c>
      <c r="J9" s="17">
        <v>8</v>
      </c>
      <c r="K9" s="17">
        <v>9</v>
      </c>
      <c r="L9" s="17">
        <v>10</v>
      </c>
      <c r="M9" s="17" t="s">
        <v>173</v>
      </c>
      <c r="N9" s="17">
        <v>12</v>
      </c>
      <c r="O9" s="17">
        <v>13</v>
      </c>
      <c r="P9" s="17">
        <v>14</v>
      </c>
      <c r="Q9" s="17">
        <v>15</v>
      </c>
      <c r="R9" s="17">
        <v>16</v>
      </c>
      <c r="S9" s="17" t="s">
        <v>174</v>
      </c>
      <c r="T9" s="17" t="s">
        <v>175</v>
      </c>
      <c r="U9" s="17" t="s">
        <v>176</v>
      </c>
      <c r="V9" s="17" t="s">
        <v>177</v>
      </c>
      <c r="W9" s="17" t="s">
        <v>178</v>
      </c>
      <c r="X9" s="17" t="s">
        <v>179</v>
      </c>
      <c r="Y9" s="17" t="s">
        <v>180</v>
      </c>
      <c r="Z9" s="17" t="s">
        <v>181</v>
      </c>
    </row>
    <row r="10" spans="1:31" ht="29.25" customHeight="1">
      <c r="A10" s="51"/>
      <c r="B10" s="88" t="s">
        <v>131</v>
      </c>
      <c r="C10" s="254">
        <f>+D10+E10</f>
        <v>195952902012</v>
      </c>
      <c r="D10" s="254">
        <f>SUM(D11:D25)</f>
        <v>74257264899</v>
      </c>
      <c r="E10" s="254">
        <f>+F10+G10</f>
        <v>121695637113</v>
      </c>
      <c r="F10" s="112">
        <f>SUM(F11:F25)</f>
        <v>0</v>
      </c>
      <c r="G10" s="254">
        <f>SUM(G11:G25)</f>
        <v>121695637113</v>
      </c>
      <c r="H10" s="112">
        <f t="shared" ref="H10:J10" si="0">SUM(H11:H25)</f>
        <v>0</v>
      </c>
      <c r="I10" s="112">
        <f t="shared" si="0"/>
        <v>0</v>
      </c>
      <c r="J10" s="112">
        <f t="shared" si="0"/>
        <v>0</v>
      </c>
      <c r="K10" s="254">
        <f>+L10+M10</f>
        <v>195952902012</v>
      </c>
      <c r="L10" s="254">
        <f>SUM(L11:L25)</f>
        <v>74257264899</v>
      </c>
      <c r="M10" s="254">
        <f t="shared" ref="M10:O10" si="1">SUM(M11:M25)</f>
        <v>121695637113</v>
      </c>
      <c r="N10" s="254">
        <f t="shared" si="1"/>
        <v>0</v>
      </c>
      <c r="O10" s="254">
        <f t="shared" si="1"/>
        <v>121695637113</v>
      </c>
      <c r="P10" s="89"/>
      <c r="Q10" s="89"/>
      <c r="R10" s="89"/>
      <c r="S10" s="256">
        <f>K10/C10*100%</f>
        <v>1</v>
      </c>
      <c r="T10" s="256">
        <f t="shared" ref="T10:W10" si="2">L10/D10*100%</f>
        <v>1</v>
      </c>
      <c r="U10" s="256">
        <f t="shared" si="2"/>
        <v>1</v>
      </c>
      <c r="V10" s="256">
        <v>0</v>
      </c>
      <c r="W10" s="256">
        <f t="shared" si="2"/>
        <v>1</v>
      </c>
      <c r="X10" s="256">
        <v>0</v>
      </c>
      <c r="Y10" s="256">
        <v>0</v>
      </c>
      <c r="Z10" s="256">
        <v>0</v>
      </c>
    </row>
    <row r="11" spans="1:31" s="95" customFormat="1" ht="29.25" customHeight="1">
      <c r="A11" s="194">
        <v>1</v>
      </c>
      <c r="B11" s="224" t="s">
        <v>595</v>
      </c>
      <c r="C11" s="225">
        <f>D11+E11</f>
        <v>5678818817</v>
      </c>
      <c r="D11" s="225">
        <f>L11</f>
        <v>4115000000</v>
      </c>
      <c r="E11" s="225">
        <f>F11+G11</f>
        <v>1563818817</v>
      </c>
      <c r="F11" s="225">
        <v>0</v>
      </c>
      <c r="G11" s="225">
        <f>O11</f>
        <v>1563818817</v>
      </c>
      <c r="H11" s="225">
        <v>0</v>
      </c>
      <c r="I11" s="225">
        <v>0</v>
      </c>
      <c r="J11" s="225">
        <v>0</v>
      </c>
      <c r="K11" s="225">
        <f>L11+M11</f>
        <v>5678818817</v>
      </c>
      <c r="L11" s="225">
        <v>4115000000</v>
      </c>
      <c r="M11" s="225">
        <f>N11+O11</f>
        <v>1563818817</v>
      </c>
      <c r="N11" s="250">
        <v>0</v>
      </c>
      <c r="O11" s="225">
        <v>1563818817</v>
      </c>
      <c r="P11" s="225">
        <v>0</v>
      </c>
      <c r="Q11" s="225">
        <v>0</v>
      </c>
      <c r="R11" s="225">
        <v>0</v>
      </c>
      <c r="S11" s="257">
        <f>K11/C11*100%</f>
        <v>1</v>
      </c>
      <c r="T11" s="257">
        <f>L11/D11*100%</f>
        <v>1</v>
      </c>
      <c r="U11" s="257">
        <f>M11/E11*100%</f>
        <v>1</v>
      </c>
      <c r="V11" s="257">
        <v>0</v>
      </c>
      <c r="W11" s="257">
        <f>O11/G11*100%</f>
        <v>1</v>
      </c>
      <c r="X11" s="257">
        <v>0</v>
      </c>
      <c r="Y11" s="257">
        <v>0</v>
      </c>
      <c r="Z11" s="257">
        <v>0</v>
      </c>
    </row>
    <row r="12" spans="1:31" s="95" customFormat="1" ht="29.25" customHeight="1">
      <c r="A12" s="194">
        <v>2</v>
      </c>
      <c r="B12" s="224" t="s">
        <v>596</v>
      </c>
      <c r="C12" s="225">
        <f t="shared" ref="C12:C25" si="3">D12+E12</f>
        <v>14671030642</v>
      </c>
      <c r="D12" s="225">
        <f t="shared" ref="D12:D24" si="4">L12</f>
        <v>5473000000</v>
      </c>
      <c r="E12" s="225">
        <f t="shared" ref="E12:E25" si="5">F12+G12</f>
        <v>9198030642</v>
      </c>
      <c r="F12" s="225">
        <v>0</v>
      </c>
      <c r="G12" s="225">
        <v>9198030642</v>
      </c>
      <c r="H12" s="225">
        <v>0</v>
      </c>
      <c r="I12" s="225">
        <v>0</v>
      </c>
      <c r="J12" s="225">
        <v>0</v>
      </c>
      <c r="K12" s="225">
        <f t="shared" ref="K12:K25" si="6">L12+M12</f>
        <v>14671030642</v>
      </c>
      <c r="L12" s="225">
        <v>5473000000</v>
      </c>
      <c r="M12" s="225">
        <f>N12+O12</f>
        <v>9198030642</v>
      </c>
      <c r="N12" s="250">
        <v>0</v>
      </c>
      <c r="O12" s="225">
        <v>9198030642</v>
      </c>
      <c r="P12" s="225">
        <v>0</v>
      </c>
      <c r="Q12" s="225">
        <v>0</v>
      </c>
      <c r="R12" s="225">
        <v>0</v>
      </c>
      <c r="S12" s="257">
        <f t="shared" ref="S12:S25" si="7">K12/C12*100%</f>
        <v>1</v>
      </c>
      <c r="T12" s="257">
        <v>0</v>
      </c>
      <c r="U12" s="257">
        <f t="shared" ref="U12:U25" si="8">M12/E12*100%</f>
        <v>1</v>
      </c>
      <c r="V12" s="257">
        <v>0</v>
      </c>
      <c r="W12" s="257">
        <f t="shared" ref="W12:W25" si="9">O12/G12*100%</f>
        <v>1</v>
      </c>
      <c r="X12" s="257">
        <v>0</v>
      </c>
      <c r="Y12" s="257">
        <v>0</v>
      </c>
      <c r="Z12" s="257">
        <v>0</v>
      </c>
      <c r="AD12" s="322">
        <v>11210142</v>
      </c>
      <c r="AE12" s="323">
        <f>G12-AD12</f>
        <v>9186820500</v>
      </c>
    </row>
    <row r="13" spans="1:31" s="95" customFormat="1" ht="29.25" customHeight="1">
      <c r="A13" s="194">
        <v>3</v>
      </c>
      <c r="B13" s="224" t="s">
        <v>597</v>
      </c>
      <c r="C13" s="225">
        <f t="shared" si="3"/>
        <v>17410523887</v>
      </c>
      <c r="D13" s="225">
        <f t="shared" si="4"/>
        <v>4492765100</v>
      </c>
      <c r="E13" s="225">
        <f t="shared" si="5"/>
        <v>12917758787</v>
      </c>
      <c r="F13" s="225">
        <v>0</v>
      </c>
      <c r="G13" s="225">
        <v>12917758787</v>
      </c>
      <c r="H13" s="225">
        <v>0</v>
      </c>
      <c r="I13" s="225">
        <v>0</v>
      </c>
      <c r="J13" s="225">
        <v>0</v>
      </c>
      <c r="K13" s="225">
        <f t="shared" si="6"/>
        <v>17410523887</v>
      </c>
      <c r="L13" s="225">
        <v>4492765100</v>
      </c>
      <c r="M13" s="225">
        <f t="shared" ref="M13:M25" si="10">N13+O13</f>
        <v>12917758787</v>
      </c>
      <c r="N13" s="250">
        <v>0</v>
      </c>
      <c r="O13" s="225">
        <v>12917758787</v>
      </c>
      <c r="P13" s="225">
        <v>0</v>
      </c>
      <c r="Q13" s="225">
        <v>0</v>
      </c>
      <c r="R13" s="225">
        <v>0</v>
      </c>
      <c r="S13" s="257">
        <f t="shared" si="7"/>
        <v>1</v>
      </c>
      <c r="T13" s="257">
        <v>0</v>
      </c>
      <c r="U13" s="257">
        <f t="shared" si="8"/>
        <v>1</v>
      </c>
      <c r="V13" s="257">
        <v>0</v>
      </c>
      <c r="W13" s="257">
        <f t="shared" si="9"/>
        <v>1</v>
      </c>
      <c r="X13" s="257">
        <v>0</v>
      </c>
      <c r="Y13" s="257">
        <v>0</v>
      </c>
      <c r="Z13" s="257">
        <v>0</v>
      </c>
      <c r="AD13" s="322">
        <v>4684617</v>
      </c>
      <c r="AE13" s="323">
        <f t="shared" ref="AE13:AE25" si="11">G13-AD13</f>
        <v>12913074170</v>
      </c>
    </row>
    <row r="14" spans="1:31" s="95" customFormat="1" ht="29.25" customHeight="1">
      <c r="A14" s="194">
        <v>4</v>
      </c>
      <c r="B14" s="224" t="s">
        <v>598</v>
      </c>
      <c r="C14" s="225">
        <f t="shared" si="3"/>
        <v>12872033000</v>
      </c>
      <c r="D14" s="225">
        <f t="shared" si="4"/>
        <v>5245000000</v>
      </c>
      <c r="E14" s="225">
        <f t="shared" si="5"/>
        <v>7627033000</v>
      </c>
      <c r="F14" s="225">
        <v>0</v>
      </c>
      <c r="G14" s="225">
        <v>7627033000</v>
      </c>
      <c r="H14" s="225">
        <v>0</v>
      </c>
      <c r="I14" s="225">
        <v>0</v>
      </c>
      <c r="J14" s="225">
        <v>0</v>
      </c>
      <c r="K14" s="225">
        <f t="shared" si="6"/>
        <v>12872033000</v>
      </c>
      <c r="L14" s="225">
        <v>5245000000</v>
      </c>
      <c r="M14" s="225">
        <f t="shared" si="10"/>
        <v>7627033000</v>
      </c>
      <c r="N14" s="250">
        <v>0</v>
      </c>
      <c r="O14" s="225">
        <v>7627033000</v>
      </c>
      <c r="P14" s="225">
        <v>0</v>
      </c>
      <c r="Q14" s="225">
        <v>0</v>
      </c>
      <c r="R14" s="225">
        <v>0</v>
      </c>
      <c r="S14" s="257">
        <f t="shared" si="7"/>
        <v>1</v>
      </c>
      <c r="T14" s="257">
        <v>0</v>
      </c>
      <c r="U14" s="257">
        <f t="shared" si="8"/>
        <v>1</v>
      </c>
      <c r="V14" s="257">
        <v>0</v>
      </c>
      <c r="W14" s="257">
        <f t="shared" si="9"/>
        <v>1</v>
      </c>
      <c r="X14" s="257">
        <v>0</v>
      </c>
      <c r="Y14" s="257">
        <v>0</v>
      </c>
      <c r="Z14" s="257">
        <v>0</v>
      </c>
      <c r="AD14" s="322">
        <v>54304500</v>
      </c>
      <c r="AE14" s="323">
        <f t="shared" si="11"/>
        <v>7572728500</v>
      </c>
    </row>
    <row r="15" spans="1:31" s="95" customFormat="1" ht="29.25" customHeight="1">
      <c r="A15" s="194">
        <v>5</v>
      </c>
      <c r="B15" s="224" t="s">
        <v>599</v>
      </c>
      <c r="C15" s="225">
        <f t="shared" si="3"/>
        <v>10154441675</v>
      </c>
      <c r="D15" s="225">
        <f t="shared" si="4"/>
        <v>4374000000</v>
      </c>
      <c r="E15" s="225">
        <f t="shared" si="5"/>
        <v>5780441675</v>
      </c>
      <c r="F15" s="225">
        <v>0</v>
      </c>
      <c r="G15" s="225">
        <v>5780441675</v>
      </c>
      <c r="H15" s="225">
        <v>0</v>
      </c>
      <c r="I15" s="225">
        <v>0</v>
      </c>
      <c r="J15" s="225">
        <v>0</v>
      </c>
      <c r="K15" s="225">
        <f t="shared" si="6"/>
        <v>10154441675</v>
      </c>
      <c r="L15" s="225">
        <v>4374000000</v>
      </c>
      <c r="M15" s="225">
        <f t="shared" si="10"/>
        <v>5780441675</v>
      </c>
      <c r="N15" s="250">
        <v>0</v>
      </c>
      <c r="O15" s="225">
        <v>5780441675</v>
      </c>
      <c r="P15" s="225">
        <v>0</v>
      </c>
      <c r="Q15" s="225">
        <v>0</v>
      </c>
      <c r="R15" s="225">
        <v>0</v>
      </c>
      <c r="S15" s="257">
        <f t="shared" si="7"/>
        <v>1</v>
      </c>
      <c r="T15" s="257">
        <v>0</v>
      </c>
      <c r="U15" s="257">
        <f t="shared" si="8"/>
        <v>1</v>
      </c>
      <c r="V15" s="257">
        <v>0</v>
      </c>
      <c r="W15" s="257">
        <f t="shared" si="9"/>
        <v>1</v>
      </c>
      <c r="X15" s="257">
        <v>0</v>
      </c>
      <c r="Y15" s="257">
        <v>0</v>
      </c>
      <c r="Z15" s="257">
        <v>0</v>
      </c>
      <c r="AD15" s="322">
        <v>13838625</v>
      </c>
      <c r="AE15" s="323">
        <f t="shared" si="11"/>
        <v>5766603050</v>
      </c>
    </row>
    <row r="16" spans="1:31" s="95" customFormat="1" ht="29.25" customHeight="1">
      <c r="A16" s="194">
        <v>6</v>
      </c>
      <c r="B16" s="224" t="s">
        <v>600</v>
      </c>
      <c r="C16" s="225">
        <f t="shared" si="3"/>
        <v>17049831905</v>
      </c>
      <c r="D16" s="225">
        <f t="shared" si="4"/>
        <v>5021000000</v>
      </c>
      <c r="E16" s="225">
        <f t="shared" si="5"/>
        <v>12028831905</v>
      </c>
      <c r="F16" s="225">
        <v>0</v>
      </c>
      <c r="G16" s="225">
        <v>12028831905</v>
      </c>
      <c r="H16" s="225">
        <v>0</v>
      </c>
      <c r="I16" s="225">
        <v>0</v>
      </c>
      <c r="J16" s="225">
        <v>0</v>
      </c>
      <c r="K16" s="225">
        <f t="shared" si="6"/>
        <v>17049831905</v>
      </c>
      <c r="L16" s="225">
        <v>5021000000</v>
      </c>
      <c r="M16" s="225">
        <f t="shared" si="10"/>
        <v>12028831905</v>
      </c>
      <c r="N16" s="250">
        <v>0</v>
      </c>
      <c r="O16" s="225">
        <v>12028831905</v>
      </c>
      <c r="P16" s="225">
        <v>0</v>
      </c>
      <c r="Q16" s="225">
        <v>0</v>
      </c>
      <c r="R16" s="225">
        <v>0</v>
      </c>
      <c r="S16" s="257">
        <f t="shared" si="7"/>
        <v>1</v>
      </c>
      <c r="T16" s="257">
        <v>0</v>
      </c>
      <c r="U16" s="257">
        <f t="shared" si="8"/>
        <v>1</v>
      </c>
      <c r="V16" s="257">
        <v>0</v>
      </c>
      <c r="W16" s="257">
        <f t="shared" si="9"/>
        <v>1</v>
      </c>
      <c r="X16" s="257">
        <v>0</v>
      </c>
      <c r="Y16" s="257">
        <v>0</v>
      </c>
      <c r="Z16" s="257">
        <v>0</v>
      </c>
      <c r="AD16" s="322">
        <v>201604500</v>
      </c>
      <c r="AE16" s="323">
        <f t="shared" si="11"/>
        <v>11827227405</v>
      </c>
    </row>
    <row r="17" spans="1:31" s="95" customFormat="1" ht="29.25" customHeight="1">
      <c r="A17" s="194">
        <v>7</v>
      </c>
      <c r="B17" s="224" t="s">
        <v>601</v>
      </c>
      <c r="C17" s="225">
        <f t="shared" si="3"/>
        <v>8437032136</v>
      </c>
      <c r="D17" s="225">
        <f t="shared" si="4"/>
        <v>4777000000</v>
      </c>
      <c r="E17" s="225">
        <f t="shared" si="5"/>
        <v>3660032136</v>
      </c>
      <c r="F17" s="225">
        <v>0</v>
      </c>
      <c r="G17" s="225">
        <v>3660032136</v>
      </c>
      <c r="H17" s="225">
        <v>0</v>
      </c>
      <c r="I17" s="225">
        <v>0</v>
      </c>
      <c r="J17" s="225">
        <v>0</v>
      </c>
      <c r="K17" s="225">
        <f t="shared" si="6"/>
        <v>8437032136</v>
      </c>
      <c r="L17" s="225">
        <v>4777000000</v>
      </c>
      <c r="M17" s="225">
        <f t="shared" si="10"/>
        <v>3660032136</v>
      </c>
      <c r="N17" s="250">
        <v>0</v>
      </c>
      <c r="O17" s="225">
        <v>3660032136</v>
      </c>
      <c r="P17" s="225">
        <v>0</v>
      </c>
      <c r="Q17" s="225">
        <v>0</v>
      </c>
      <c r="R17" s="225">
        <v>0</v>
      </c>
      <c r="S17" s="257">
        <f t="shared" si="7"/>
        <v>1</v>
      </c>
      <c r="T17" s="257">
        <v>0</v>
      </c>
      <c r="U17" s="257">
        <f t="shared" si="8"/>
        <v>1</v>
      </c>
      <c r="V17" s="257">
        <v>0</v>
      </c>
      <c r="W17" s="257">
        <f t="shared" si="9"/>
        <v>1</v>
      </c>
      <c r="X17" s="257">
        <v>0</v>
      </c>
      <c r="Y17" s="257">
        <v>0</v>
      </c>
      <c r="Z17" s="257">
        <v>0</v>
      </c>
      <c r="AD17" s="322">
        <v>1017364</v>
      </c>
      <c r="AE17" s="323">
        <f t="shared" si="11"/>
        <v>3659014772</v>
      </c>
    </row>
    <row r="18" spans="1:31" s="95" customFormat="1" ht="29.25" customHeight="1">
      <c r="A18" s="194">
        <v>8</v>
      </c>
      <c r="B18" s="224" t="s">
        <v>602</v>
      </c>
      <c r="C18" s="225">
        <f t="shared" si="3"/>
        <v>15459484056</v>
      </c>
      <c r="D18" s="225">
        <f t="shared" si="4"/>
        <v>5061946290</v>
      </c>
      <c r="E18" s="225">
        <f t="shared" si="5"/>
        <v>10397537766</v>
      </c>
      <c r="F18" s="225">
        <v>0</v>
      </c>
      <c r="G18" s="225">
        <v>10397537766</v>
      </c>
      <c r="H18" s="225">
        <v>0</v>
      </c>
      <c r="I18" s="225">
        <v>0</v>
      </c>
      <c r="J18" s="225">
        <v>0</v>
      </c>
      <c r="K18" s="225">
        <f t="shared" si="6"/>
        <v>15459484056</v>
      </c>
      <c r="L18" s="225">
        <v>5061946290</v>
      </c>
      <c r="M18" s="225">
        <f t="shared" si="10"/>
        <v>10397537766</v>
      </c>
      <c r="N18" s="250">
        <v>0</v>
      </c>
      <c r="O18" s="225">
        <v>10397537766</v>
      </c>
      <c r="P18" s="225">
        <v>0</v>
      </c>
      <c r="Q18" s="225">
        <v>0</v>
      </c>
      <c r="R18" s="225">
        <v>0</v>
      </c>
      <c r="S18" s="257">
        <f t="shared" si="7"/>
        <v>1</v>
      </c>
      <c r="T18" s="257">
        <v>0</v>
      </c>
      <c r="U18" s="257">
        <f t="shared" si="8"/>
        <v>1</v>
      </c>
      <c r="V18" s="257">
        <v>0</v>
      </c>
      <c r="W18" s="257">
        <f t="shared" si="9"/>
        <v>1</v>
      </c>
      <c r="X18" s="257">
        <v>0</v>
      </c>
      <c r="Y18" s="257">
        <v>0</v>
      </c>
      <c r="Z18" s="257">
        <v>0</v>
      </c>
      <c r="AD18" s="322">
        <v>125583000</v>
      </c>
      <c r="AE18" s="323">
        <f t="shared" si="11"/>
        <v>10271954766</v>
      </c>
    </row>
    <row r="19" spans="1:31" s="95" customFormat="1" ht="29.25" customHeight="1">
      <c r="A19" s="194">
        <v>9</v>
      </c>
      <c r="B19" s="224" t="s">
        <v>603</v>
      </c>
      <c r="C19" s="225">
        <f t="shared" si="3"/>
        <v>10881377888</v>
      </c>
      <c r="D19" s="225">
        <f t="shared" si="4"/>
        <v>4813000000</v>
      </c>
      <c r="E19" s="225">
        <f t="shared" si="5"/>
        <v>6068377888</v>
      </c>
      <c r="F19" s="225">
        <v>0</v>
      </c>
      <c r="G19" s="225">
        <v>6068377888</v>
      </c>
      <c r="H19" s="225">
        <v>0</v>
      </c>
      <c r="I19" s="225">
        <v>0</v>
      </c>
      <c r="J19" s="225">
        <v>0</v>
      </c>
      <c r="K19" s="225">
        <f t="shared" si="6"/>
        <v>10881377888</v>
      </c>
      <c r="L19" s="225">
        <v>4813000000</v>
      </c>
      <c r="M19" s="225">
        <f t="shared" si="10"/>
        <v>6068377888</v>
      </c>
      <c r="N19" s="250">
        <v>0</v>
      </c>
      <c r="O19" s="225">
        <v>6068377888</v>
      </c>
      <c r="P19" s="225">
        <v>0</v>
      </c>
      <c r="Q19" s="225">
        <v>0</v>
      </c>
      <c r="R19" s="225">
        <v>0</v>
      </c>
      <c r="S19" s="257">
        <f t="shared" si="7"/>
        <v>1</v>
      </c>
      <c r="T19" s="257">
        <v>0</v>
      </c>
      <c r="U19" s="257">
        <f t="shared" si="8"/>
        <v>1</v>
      </c>
      <c r="V19" s="257">
        <v>0</v>
      </c>
      <c r="W19" s="257">
        <f t="shared" si="9"/>
        <v>1</v>
      </c>
      <c r="X19" s="257">
        <v>0</v>
      </c>
      <c r="Y19" s="257">
        <v>0</v>
      </c>
      <c r="Z19" s="257">
        <v>0</v>
      </c>
      <c r="AD19" s="322">
        <v>22224909</v>
      </c>
      <c r="AE19" s="323">
        <f t="shared" si="11"/>
        <v>6046152979</v>
      </c>
    </row>
    <row r="20" spans="1:31" s="95" customFormat="1" ht="29.25" customHeight="1">
      <c r="A20" s="194">
        <v>10</v>
      </c>
      <c r="B20" s="224" t="s">
        <v>604</v>
      </c>
      <c r="C20" s="225">
        <f t="shared" si="3"/>
        <v>17865674361</v>
      </c>
      <c r="D20" s="225">
        <f t="shared" si="4"/>
        <v>5392000000</v>
      </c>
      <c r="E20" s="225">
        <f t="shared" si="5"/>
        <v>12473674361</v>
      </c>
      <c r="F20" s="225">
        <v>0</v>
      </c>
      <c r="G20" s="225">
        <v>12473674361</v>
      </c>
      <c r="H20" s="225">
        <v>0</v>
      </c>
      <c r="I20" s="225">
        <v>0</v>
      </c>
      <c r="J20" s="225">
        <v>0</v>
      </c>
      <c r="K20" s="225">
        <f t="shared" si="6"/>
        <v>17865674361</v>
      </c>
      <c r="L20" s="225">
        <v>5392000000</v>
      </c>
      <c r="M20" s="225">
        <f t="shared" si="10"/>
        <v>12473674361</v>
      </c>
      <c r="N20" s="250">
        <v>0</v>
      </c>
      <c r="O20" s="225">
        <v>12473674361</v>
      </c>
      <c r="P20" s="225">
        <v>0</v>
      </c>
      <c r="Q20" s="225">
        <v>0</v>
      </c>
      <c r="R20" s="225">
        <v>0</v>
      </c>
      <c r="S20" s="257">
        <f t="shared" si="7"/>
        <v>1</v>
      </c>
      <c r="T20" s="257">
        <v>0</v>
      </c>
      <c r="U20" s="257">
        <f t="shared" si="8"/>
        <v>1</v>
      </c>
      <c r="V20" s="257">
        <v>0</v>
      </c>
      <c r="W20" s="257">
        <f t="shared" si="9"/>
        <v>1</v>
      </c>
      <c r="X20" s="257">
        <v>0</v>
      </c>
      <c r="Y20" s="257">
        <v>0</v>
      </c>
      <c r="Z20" s="257">
        <v>0</v>
      </c>
      <c r="AD20" s="322">
        <v>222711800</v>
      </c>
      <c r="AE20" s="323">
        <f t="shared" si="11"/>
        <v>12250962561</v>
      </c>
    </row>
    <row r="21" spans="1:31" s="95" customFormat="1" ht="29.25" customHeight="1">
      <c r="A21" s="194">
        <v>11</v>
      </c>
      <c r="B21" s="224" t="s">
        <v>605</v>
      </c>
      <c r="C21" s="225">
        <f t="shared" si="3"/>
        <v>13485632300</v>
      </c>
      <c r="D21" s="225">
        <f t="shared" si="4"/>
        <v>5145500000</v>
      </c>
      <c r="E21" s="225">
        <f t="shared" si="5"/>
        <v>8340132300</v>
      </c>
      <c r="F21" s="225">
        <v>0</v>
      </c>
      <c r="G21" s="225">
        <v>8340132300</v>
      </c>
      <c r="H21" s="225">
        <v>0</v>
      </c>
      <c r="I21" s="225">
        <v>0</v>
      </c>
      <c r="J21" s="225">
        <v>0</v>
      </c>
      <c r="K21" s="225">
        <f t="shared" si="6"/>
        <v>13485632300</v>
      </c>
      <c r="L21" s="225">
        <v>5145500000</v>
      </c>
      <c r="M21" s="225">
        <f t="shared" si="10"/>
        <v>8340132300</v>
      </c>
      <c r="N21" s="250">
        <v>0</v>
      </c>
      <c r="O21" s="225">
        <v>8340132300</v>
      </c>
      <c r="P21" s="225">
        <v>0</v>
      </c>
      <c r="Q21" s="225">
        <v>0</v>
      </c>
      <c r="R21" s="225">
        <v>0</v>
      </c>
      <c r="S21" s="257">
        <f t="shared" si="7"/>
        <v>1</v>
      </c>
      <c r="T21" s="257">
        <v>0</v>
      </c>
      <c r="U21" s="257">
        <f t="shared" si="8"/>
        <v>1</v>
      </c>
      <c r="V21" s="257">
        <v>0</v>
      </c>
      <c r="W21" s="257">
        <f t="shared" si="9"/>
        <v>1</v>
      </c>
      <c r="X21" s="257">
        <v>0</v>
      </c>
      <c r="Y21" s="257">
        <v>0</v>
      </c>
      <c r="Z21" s="257">
        <v>0</v>
      </c>
      <c r="AD21" s="322">
        <v>60761200</v>
      </c>
      <c r="AE21" s="323">
        <f t="shared" si="11"/>
        <v>8279371100</v>
      </c>
    </row>
    <row r="22" spans="1:31" s="95" customFormat="1" ht="29.25" customHeight="1">
      <c r="A22" s="194">
        <v>12</v>
      </c>
      <c r="B22" s="224" t="s">
        <v>606</v>
      </c>
      <c r="C22" s="225">
        <f t="shared" si="3"/>
        <v>8085428800</v>
      </c>
      <c r="D22" s="225">
        <f t="shared" si="4"/>
        <v>4518000000</v>
      </c>
      <c r="E22" s="225">
        <f t="shared" si="5"/>
        <v>3567428800</v>
      </c>
      <c r="F22" s="225">
        <v>0</v>
      </c>
      <c r="G22" s="225">
        <v>3567428800</v>
      </c>
      <c r="H22" s="225">
        <v>0</v>
      </c>
      <c r="I22" s="225">
        <v>0</v>
      </c>
      <c r="J22" s="225">
        <v>0</v>
      </c>
      <c r="K22" s="225">
        <f t="shared" si="6"/>
        <v>8085428800</v>
      </c>
      <c r="L22" s="225">
        <v>4518000000</v>
      </c>
      <c r="M22" s="225">
        <f t="shared" si="10"/>
        <v>3567428800</v>
      </c>
      <c r="N22" s="250">
        <v>0</v>
      </c>
      <c r="O22" s="225">
        <v>3567428800</v>
      </c>
      <c r="P22" s="225">
        <v>0</v>
      </c>
      <c r="Q22" s="225">
        <v>0</v>
      </c>
      <c r="R22" s="225">
        <v>0</v>
      </c>
      <c r="S22" s="257">
        <f t="shared" si="7"/>
        <v>1</v>
      </c>
      <c r="T22" s="257">
        <v>0</v>
      </c>
      <c r="U22" s="257">
        <f t="shared" si="8"/>
        <v>1</v>
      </c>
      <c r="V22" s="257">
        <v>0</v>
      </c>
      <c r="W22" s="257">
        <f t="shared" si="9"/>
        <v>1</v>
      </c>
      <c r="X22" s="257">
        <v>0</v>
      </c>
      <c r="Y22" s="257">
        <v>0</v>
      </c>
      <c r="Z22" s="257">
        <v>0</v>
      </c>
      <c r="AD22" s="322">
        <v>237591200</v>
      </c>
      <c r="AE22" s="323">
        <f t="shared" si="11"/>
        <v>3329837600</v>
      </c>
    </row>
    <row r="23" spans="1:31" s="95" customFormat="1" ht="29.25" customHeight="1">
      <c r="A23" s="194">
        <v>13</v>
      </c>
      <c r="B23" s="224" t="s">
        <v>607</v>
      </c>
      <c r="C23" s="225">
        <f t="shared" si="3"/>
        <v>11839151723</v>
      </c>
      <c r="D23" s="225">
        <f t="shared" si="4"/>
        <v>5224606909</v>
      </c>
      <c r="E23" s="225">
        <f t="shared" si="5"/>
        <v>6614544814</v>
      </c>
      <c r="F23" s="225">
        <v>0</v>
      </c>
      <c r="G23" s="225">
        <v>6614544814</v>
      </c>
      <c r="H23" s="225">
        <v>0</v>
      </c>
      <c r="I23" s="225">
        <v>0</v>
      </c>
      <c r="J23" s="225">
        <v>0</v>
      </c>
      <c r="K23" s="225">
        <f t="shared" si="6"/>
        <v>11839151723</v>
      </c>
      <c r="L23" s="225">
        <v>5224606909</v>
      </c>
      <c r="M23" s="225">
        <f t="shared" si="10"/>
        <v>6614544814</v>
      </c>
      <c r="N23" s="250">
        <v>0</v>
      </c>
      <c r="O23" s="225">
        <v>6614544814</v>
      </c>
      <c r="P23" s="225">
        <v>0</v>
      </c>
      <c r="Q23" s="225">
        <v>0</v>
      </c>
      <c r="R23" s="225">
        <v>0</v>
      </c>
      <c r="S23" s="257">
        <f t="shared" si="7"/>
        <v>1</v>
      </c>
      <c r="T23" s="257">
        <v>0</v>
      </c>
      <c r="U23" s="257">
        <f t="shared" si="8"/>
        <v>1</v>
      </c>
      <c r="V23" s="257">
        <v>0</v>
      </c>
      <c r="W23" s="257">
        <f t="shared" si="9"/>
        <v>1</v>
      </c>
      <c r="X23" s="257">
        <v>0</v>
      </c>
      <c r="Y23" s="257">
        <v>0</v>
      </c>
      <c r="Z23" s="257">
        <v>0</v>
      </c>
      <c r="AD23" s="322">
        <v>38496086</v>
      </c>
      <c r="AE23" s="323">
        <f t="shared" si="11"/>
        <v>6576048728</v>
      </c>
    </row>
    <row r="24" spans="1:31" s="95" customFormat="1" ht="29.25" customHeight="1">
      <c r="A24" s="194">
        <v>14</v>
      </c>
      <c r="B24" s="224" t="s">
        <v>608</v>
      </c>
      <c r="C24" s="225">
        <f t="shared" si="3"/>
        <v>14733790722</v>
      </c>
      <c r="D24" s="225">
        <f t="shared" si="4"/>
        <v>5629000000</v>
      </c>
      <c r="E24" s="225">
        <f t="shared" si="5"/>
        <v>9104790722</v>
      </c>
      <c r="F24" s="225">
        <v>0</v>
      </c>
      <c r="G24" s="225">
        <v>9104790722</v>
      </c>
      <c r="H24" s="225">
        <v>0</v>
      </c>
      <c r="I24" s="225">
        <v>0</v>
      </c>
      <c r="J24" s="225">
        <v>0</v>
      </c>
      <c r="K24" s="225">
        <f t="shared" si="6"/>
        <v>14733790722</v>
      </c>
      <c r="L24" s="225">
        <v>5629000000</v>
      </c>
      <c r="M24" s="225">
        <f t="shared" si="10"/>
        <v>9104790722</v>
      </c>
      <c r="N24" s="250">
        <v>0</v>
      </c>
      <c r="O24" s="225">
        <v>9104790722</v>
      </c>
      <c r="P24" s="225">
        <v>0</v>
      </c>
      <c r="Q24" s="225">
        <v>0</v>
      </c>
      <c r="R24" s="225">
        <v>0</v>
      </c>
      <c r="S24" s="257">
        <f t="shared" si="7"/>
        <v>1</v>
      </c>
      <c r="T24" s="257">
        <v>0</v>
      </c>
      <c r="U24" s="257">
        <f t="shared" si="8"/>
        <v>1</v>
      </c>
      <c r="V24" s="257">
        <v>0</v>
      </c>
      <c r="W24" s="257">
        <f t="shared" si="9"/>
        <v>1</v>
      </c>
      <c r="X24" s="257">
        <v>0</v>
      </c>
      <c r="Y24" s="257">
        <v>0</v>
      </c>
      <c r="Z24" s="257">
        <v>0</v>
      </c>
      <c r="AD24" s="322">
        <v>64107593</v>
      </c>
      <c r="AE24" s="323">
        <f t="shared" si="11"/>
        <v>9040683129</v>
      </c>
    </row>
    <row r="25" spans="1:31" s="95" customFormat="1" ht="29.25" customHeight="1">
      <c r="A25" s="194">
        <v>15</v>
      </c>
      <c r="B25" s="224" t="s">
        <v>609</v>
      </c>
      <c r="C25" s="225">
        <f t="shared" si="3"/>
        <v>17328650100</v>
      </c>
      <c r="D25" s="225">
        <f>L25</f>
        <v>4975446600</v>
      </c>
      <c r="E25" s="225">
        <f t="shared" si="5"/>
        <v>12353203500</v>
      </c>
      <c r="F25" s="225">
        <v>0</v>
      </c>
      <c r="G25" s="225">
        <v>12353203500</v>
      </c>
      <c r="H25" s="225">
        <v>0</v>
      </c>
      <c r="I25" s="225">
        <v>0</v>
      </c>
      <c r="J25" s="225">
        <v>0</v>
      </c>
      <c r="K25" s="225">
        <f t="shared" si="6"/>
        <v>17328650100</v>
      </c>
      <c r="L25" s="225">
        <v>4975446600</v>
      </c>
      <c r="M25" s="225">
        <f t="shared" si="10"/>
        <v>12353203500</v>
      </c>
      <c r="N25" s="250">
        <v>0</v>
      </c>
      <c r="O25" s="225">
        <v>12353203500</v>
      </c>
      <c r="P25" s="225">
        <v>0</v>
      </c>
      <c r="Q25" s="225">
        <v>0</v>
      </c>
      <c r="R25" s="225">
        <v>0</v>
      </c>
      <c r="S25" s="257">
        <f t="shared" si="7"/>
        <v>1</v>
      </c>
      <c r="T25" s="257">
        <v>0</v>
      </c>
      <c r="U25" s="257">
        <f t="shared" si="8"/>
        <v>1</v>
      </c>
      <c r="V25" s="257">
        <v>0</v>
      </c>
      <c r="W25" s="257">
        <f t="shared" si="9"/>
        <v>1</v>
      </c>
      <c r="X25" s="257">
        <v>0</v>
      </c>
      <c r="Y25" s="257">
        <v>0</v>
      </c>
      <c r="Z25" s="257">
        <v>0</v>
      </c>
      <c r="AC25" s="322"/>
      <c r="AD25" s="322">
        <v>7555200</v>
      </c>
      <c r="AE25" s="323">
        <f t="shared" si="11"/>
        <v>12345648300</v>
      </c>
    </row>
    <row r="26" spans="1:31">
      <c r="A26" s="255" t="s">
        <v>1076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31" ht="19.5">
      <c r="A27" s="96"/>
      <c r="V27" s="246" t="s">
        <v>1085</v>
      </c>
    </row>
    <row r="28" spans="1:31" ht="19.5">
      <c r="V28" s="247" t="s">
        <v>1072</v>
      </c>
    </row>
    <row r="29" spans="1:31" ht="19.5">
      <c r="V29" s="246" t="s">
        <v>1073</v>
      </c>
    </row>
  </sheetData>
  <mergeCells count="31">
    <mergeCell ref="A2:Z2"/>
    <mergeCell ref="A3:Z3"/>
    <mergeCell ref="N7:O7"/>
    <mergeCell ref="P7:P8"/>
    <mergeCell ref="Q7:Q8"/>
    <mergeCell ref="R7:R8"/>
    <mergeCell ref="U7:U8"/>
    <mergeCell ref="V7:W7"/>
    <mergeCell ref="M6:R6"/>
    <mergeCell ref="S6:S8"/>
    <mergeCell ref="T6:T8"/>
    <mergeCell ref="U6:Z6"/>
    <mergeCell ref="E7:E8"/>
    <mergeCell ref="A5:A8"/>
    <mergeCell ref="B5:B8"/>
    <mergeCell ref="C5:J5"/>
    <mergeCell ref="K5:R5"/>
    <mergeCell ref="S5:Z5"/>
    <mergeCell ref="C6:C8"/>
    <mergeCell ref="D6:D8"/>
    <mergeCell ref="E6:J6"/>
    <mergeCell ref="K6:K8"/>
    <mergeCell ref="L6:L8"/>
    <mergeCell ref="F7:G7"/>
    <mergeCell ref="H7:H8"/>
    <mergeCell ref="I7:I8"/>
    <mergeCell ref="J7:J8"/>
    <mergeCell ref="M7:M8"/>
    <mergeCell ref="X7:X8"/>
    <mergeCell ref="Y7:Y8"/>
    <mergeCell ref="Z7:Z8"/>
  </mergeCells>
  <pageMargins left="0.2" right="0" top="0.75" bottom="0.75" header="0.3" footer="0.3"/>
  <pageSetup paperSize="9" scale="5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50"/>
  </sheetPr>
  <dimension ref="A1:J27"/>
  <sheetViews>
    <sheetView topLeftCell="A19" workbookViewId="0">
      <selection sqref="A1:H23"/>
    </sheetView>
  </sheetViews>
  <sheetFormatPr defaultColWidth="9" defaultRowHeight="15.75"/>
  <cols>
    <col min="1" max="1" width="4.5" style="8" customWidth="1"/>
    <col min="2" max="2" width="24.25" style="8" customWidth="1"/>
    <col min="3" max="3" width="18.5" style="8" customWidth="1"/>
    <col min="4" max="4" width="15.375" style="8" customWidth="1"/>
    <col min="5" max="5" width="16.5" style="8" customWidth="1"/>
    <col min="6" max="6" width="10.5" style="8" customWidth="1"/>
    <col min="7" max="7" width="17" style="8" customWidth="1"/>
    <col min="8" max="8" width="15.5" style="8" customWidth="1"/>
    <col min="9" max="9" width="9" style="8"/>
    <col min="10" max="10" width="12.75" style="8" customWidth="1"/>
    <col min="11" max="16384" width="9" style="8"/>
  </cols>
  <sheetData>
    <row r="1" spans="1:10">
      <c r="H1" s="15" t="s">
        <v>182</v>
      </c>
    </row>
    <row r="2" spans="1:10">
      <c r="A2" s="339" t="s">
        <v>611</v>
      </c>
      <c r="B2" s="339"/>
      <c r="C2" s="339"/>
      <c r="D2" s="339"/>
      <c r="E2" s="339"/>
      <c r="F2" s="339"/>
      <c r="G2" s="339"/>
      <c r="H2" s="339"/>
    </row>
    <row r="3" spans="1:10">
      <c r="A3" s="340" t="s">
        <v>1110</v>
      </c>
      <c r="B3" s="340"/>
      <c r="C3" s="340"/>
      <c r="D3" s="340"/>
      <c r="E3" s="340"/>
      <c r="F3" s="340"/>
      <c r="G3" s="340"/>
      <c r="H3" s="340"/>
    </row>
    <row r="4" spans="1:10">
      <c r="H4" s="16" t="s">
        <v>271</v>
      </c>
    </row>
    <row r="5" spans="1:10">
      <c r="A5" s="341" t="s">
        <v>2</v>
      </c>
      <c r="B5" s="341" t="s">
        <v>128</v>
      </c>
      <c r="C5" s="341" t="s">
        <v>183</v>
      </c>
      <c r="D5" s="341" t="s">
        <v>134</v>
      </c>
      <c r="E5" s="341"/>
      <c r="F5" s="341"/>
      <c r="G5" s="341"/>
      <c r="H5" s="341"/>
    </row>
    <row r="6" spans="1:10" ht="63">
      <c r="A6" s="341"/>
      <c r="B6" s="341"/>
      <c r="C6" s="341"/>
      <c r="D6" s="17" t="s">
        <v>184</v>
      </c>
      <c r="E6" s="17" t="s">
        <v>185</v>
      </c>
      <c r="F6" s="17" t="s">
        <v>186</v>
      </c>
      <c r="G6" s="17" t="s">
        <v>27</v>
      </c>
      <c r="H6" s="17" t="s">
        <v>187</v>
      </c>
    </row>
    <row r="7" spans="1:10">
      <c r="A7" s="17" t="s">
        <v>9</v>
      </c>
      <c r="B7" s="17" t="s">
        <v>10</v>
      </c>
      <c r="C7" s="17">
        <v>1</v>
      </c>
      <c r="D7" s="17">
        <v>2</v>
      </c>
      <c r="E7" s="17">
        <v>3</v>
      </c>
      <c r="F7" s="17">
        <v>4</v>
      </c>
      <c r="G7" s="17">
        <v>5</v>
      </c>
      <c r="H7" s="17">
        <v>6</v>
      </c>
    </row>
    <row r="8" spans="1:10" ht="33.75" customHeight="1">
      <c r="A8" s="17"/>
      <c r="B8" s="88" t="s">
        <v>131</v>
      </c>
      <c r="C8" s="98">
        <f>+D8+E8+F8+G8+H8</f>
        <v>107159639398</v>
      </c>
      <c r="D8" s="98">
        <f>+SUM(D9:D23)</f>
        <v>13575144899</v>
      </c>
      <c r="E8" s="98">
        <f>+SUM(E9:E23)</f>
        <v>74257264899</v>
      </c>
      <c r="F8" s="98">
        <f t="shared" ref="F8" si="0">+SUM(F9:F23)</f>
        <v>0</v>
      </c>
      <c r="G8" s="98">
        <f>+SUM(G9:G23)</f>
        <v>12745821006</v>
      </c>
      <c r="H8" s="98">
        <f>+SUM(H9:H23)</f>
        <v>6581408594</v>
      </c>
    </row>
    <row r="9" spans="1:10" ht="33.75" customHeight="1">
      <c r="A9" s="51">
        <v>1</v>
      </c>
      <c r="B9" s="50" t="s">
        <v>595</v>
      </c>
      <c r="C9" s="99">
        <f>D9+E9+G9+H9</f>
        <v>6076573401</v>
      </c>
      <c r="D9" s="99">
        <v>1169471241</v>
      </c>
      <c r="E9" s="99">
        <v>4115000000</v>
      </c>
      <c r="F9" s="99">
        <v>0</v>
      </c>
      <c r="G9" s="99">
        <v>274617289</v>
      </c>
      <c r="H9" s="99">
        <v>517484871</v>
      </c>
    </row>
    <row r="10" spans="1:10" ht="33.75" customHeight="1">
      <c r="A10" s="51">
        <v>2</v>
      </c>
      <c r="B10" s="50" t="s">
        <v>605</v>
      </c>
      <c r="C10" s="99">
        <f t="shared" ref="C10:C23" si="1">D10+E10+G10+H10</f>
        <v>5770987497</v>
      </c>
      <c r="D10" s="99">
        <v>119439239</v>
      </c>
      <c r="E10" s="99">
        <v>5145500000</v>
      </c>
      <c r="F10" s="99">
        <v>0</v>
      </c>
      <c r="G10" s="99">
        <v>406545507</v>
      </c>
      <c r="H10" s="99">
        <v>99502751</v>
      </c>
    </row>
    <row r="11" spans="1:10" ht="33.75" customHeight="1">
      <c r="A11" s="51">
        <v>3</v>
      </c>
      <c r="B11" s="50" t="s">
        <v>602</v>
      </c>
      <c r="C11" s="99">
        <f t="shared" si="1"/>
        <v>5690198146</v>
      </c>
      <c r="D11" s="99">
        <v>108036702</v>
      </c>
      <c r="E11" s="99">
        <v>5061946290</v>
      </c>
      <c r="F11" s="99">
        <v>0</v>
      </c>
      <c r="G11" s="99">
        <v>464584934</v>
      </c>
      <c r="H11" s="99">
        <v>55630220</v>
      </c>
    </row>
    <row r="12" spans="1:10" ht="33.75" customHeight="1">
      <c r="A12" s="51">
        <v>4</v>
      </c>
      <c r="B12" s="50" t="s">
        <v>607</v>
      </c>
      <c r="C12" s="99">
        <f t="shared" si="1"/>
        <v>5900699362</v>
      </c>
      <c r="D12" s="99">
        <v>55282671</v>
      </c>
      <c r="E12" s="99">
        <v>5224606909</v>
      </c>
      <c r="F12" s="99">
        <v>0</v>
      </c>
      <c r="G12" s="99">
        <v>585316749</v>
      </c>
      <c r="H12" s="99">
        <v>35493033</v>
      </c>
    </row>
    <row r="13" spans="1:10" ht="33.75" customHeight="1">
      <c r="A13" s="51">
        <v>5</v>
      </c>
      <c r="B13" s="50" t="s">
        <v>609</v>
      </c>
      <c r="C13" s="99">
        <f t="shared" si="1"/>
        <v>5436134496</v>
      </c>
      <c r="D13" s="99">
        <v>179026934</v>
      </c>
      <c r="E13" s="99">
        <v>4975446600</v>
      </c>
      <c r="F13" s="99">
        <v>0</v>
      </c>
      <c r="G13" s="99">
        <v>205634000</v>
      </c>
      <c r="H13" s="99">
        <v>76026962</v>
      </c>
    </row>
    <row r="14" spans="1:10" ht="33.75" customHeight="1">
      <c r="A14" s="51">
        <v>6</v>
      </c>
      <c r="B14" s="50" t="s">
        <v>606</v>
      </c>
      <c r="C14" s="99">
        <f t="shared" si="1"/>
        <v>5624394911</v>
      </c>
      <c r="D14" s="99">
        <v>50750580</v>
      </c>
      <c r="E14" s="99">
        <v>4518000000</v>
      </c>
      <c r="F14" s="99">
        <v>0</v>
      </c>
      <c r="G14" s="99">
        <v>876245615</v>
      </c>
      <c r="H14" s="99">
        <v>179398716</v>
      </c>
    </row>
    <row r="15" spans="1:10" ht="33.75" customHeight="1">
      <c r="A15" s="51">
        <v>7</v>
      </c>
      <c r="B15" s="50" t="s">
        <v>603</v>
      </c>
      <c r="C15" s="99">
        <f t="shared" si="1"/>
        <v>13591809027</v>
      </c>
      <c r="D15" s="99">
        <v>6910537224</v>
      </c>
      <c r="E15" s="99">
        <v>4813000000</v>
      </c>
      <c r="F15" s="99">
        <v>0</v>
      </c>
      <c r="G15" s="99">
        <v>1063992766</v>
      </c>
      <c r="H15" s="99">
        <v>804279037</v>
      </c>
    </row>
    <row r="16" spans="1:10" ht="33.75" customHeight="1">
      <c r="A16" s="51">
        <v>8</v>
      </c>
      <c r="B16" s="50" t="s">
        <v>597</v>
      </c>
      <c r="C16" s="99">
        <f t="shared" si="1"/>
        <v>5461932352</v>
      </c>
      <c r="D16" s="99">
        <v>187241559</v>
      </c>
      <c r="E16" s="99">
        <v>4492765100</v>
      </c>
      <c r="F16" s="99">
        <v>0</v>
      </c>
      <c r="G16" s="99">
        <v>632951304</v>
      </c>
      <c r="H16" s="99">
        <v>148974389</v>
      </c>
      <c r="J16" s="18"/>
    </row>
    <row r="17" spans="1:8" ht="33.75" customHeight="1">
      <c r="A17" s="51">
        <v>9</v>
      </c>
      <c r="B17" s="50" t="s">
        <v>599</v>
      </c>
      <c r="C17" s="99">
        <f t="shared" si="1"/>
        <v>9401049624</v>
      </c>
      <c r="D17" s="99">
        <v>1300119755</v>
      </c>
      <c r="E17" s="99">
        <v>4374000000</v>
      </c>
      <c r="F17" s="99">
        <v>0</v>
      </c>
      <c r="G17" s="99">
        <v>2861185383</v>
      </c>
      <c r="H17" s="99">
        <v>865744486</v>
      </c>
    </row>
    <row r="18" spans="1:8" ht="33.75" customHeight="1">
      <c r="A18" s="51">
        <v>10</v>
      </c>
      <c r="B18" s="50" t="s">
        <v>601</v>
      </c>
      <c r="C18" s="99">
        <f t="shared" si="1"/>
        <v>6235847720</v>
      </c>
      <c r="D18" s="99">
        <v>850346252</v>
      </c>
      <c r="E18" s="99">
        <v>4777000000</v>
      </c>
      <c r="F18" s="99">
        <v>0</v>
      </c>
      <c r="G18" s="99">
        <v>348236824</v>
      </c>
      <c r="H18" s="99">
        <v>260264644</v>
      </c>
    </row>
    <row r="19" spans="1:8" ht="33.75" customHeight="1">
      <c r="A19" s="51">
        <v>11</v>
      </c>
      <c r="B19" s="50" t="s">
        <v>608</v>
      </c>
      <c r="C19" s="99">
        <f t="shared" si="1"/>
        <v>8134973782</v>
      </c>
      <c r="D19" s="99">
        <v>1060764809</v>
      </c>
      <c r="E19" s="99">
        <v>5629000000</v>
      </c>
      <c r="F19" s="99">
        <v>0</v>
      </c>
      <c r="G19" s="99">
        <v>515321741</v>
      </c>
      <c r="H19" s="99">
        <v>929887232</v>
      </c>
    </row>
    <row r="20" spans="1:8" ht="33.75" customHeight="1">
      <c r="A20" s="51">
        <v>12</v>
      </c>
      <c r="B20" s="50" t="s">
        <v>604</v>
      </c>
      <c r="C20" s="99">
        <f t="shared" si="1"/>
        <v>8296489164</v>
      </c>
      <c r="D20" s="99">
        <v>570065826</v>
      </c>
      <c r="E20" s="99">
        <v>5392000000</v>
      </c>
      <c r="F20" s="99">
        <v>0</v>
      </c>
      <c r="G20" s="99">
        <v>723455089</v>
      </c>
      <c r="H20" s="99">
        <v>1610968249</v>
      </c>
    </row>
    <row r="21" spans="1:8" ht="33.75" customHeight="1">
      <c r="A21" s="51">
        <v>13</v>
      </c>
      <c r="B21" s="50" t="s">
        <v>600</v>
      </c>
      <c r="C21" s="99">
        <f t="shared" si="1"/>
        <v>8445330120</v>
      </c>
      <c r="D21" s="99">
        <v>253060378</v>
      </c>
      <c r="E21" s="99">
        <v>5021000000</v>
      </c>
      <c r="F21" s="99">
        <v>0</v>
      </c>
      <c r="G21" s="99">
        <v>3077148386</v>
      </c>
      <c r="H21" s="99">
        <v>94121356</v>
      </c>
    </row>
    <row r="22" spans="1:8" ht="33.75" customHeight="1">
      <c r="A22" s="51">
        <v>14</v>
      </c>
      <c r="B22" s="50" t="s">
        <v>598</v>
      </c>
      <c r="C22" s="99">
        <f t="shared" si="1"/>
        <v>6491004016</v>
      </c>
      <c r="D22" s="99">
        <v>252301615</v>
      </c>
      <c r="E22" s="99">
        <v>5245000000</v>
      </c>
      <c r="F22" s="99">
        <v>0</v>
      </c>
      <c r="G22" s="99">
        <v>389730803</v>
      </c>
      <c r="H22" s="99">
        <v>603971598</v>
      </c>
    </row>
    <row r="23" spans="1:8" ht="33.75" customHeight="1">
      <c r="A23" s="97">
        <v>15</v>
      </c>
      <c r="B23" s="50" t="s">
        <v>596</v>
      </c>
      <c r="C23" s="99">
        <f t="shared" si="1"/>
        <v>6602215780</v>
      </c>
      <c r="D23" s="99">
        <v>508700114</v>
      </c>
      <c r="E23" s="99">
        <v>5473000000</v>
      </c>
      <c r="F23" s="99">
        <v>0</v>
      </c>
      <c r="G23" s="99">
        <v>320854616</v>
      </c>
      <c r="H23" s="99">
        <v>299661050</v>
      </c>
    </row>
    <row r="25" spans="1:8" ht="16.5">
      <c r="F25" s="262" t="s">
        <v>1085</v>
      </c>
    </row>
    <row r="26" spans="1:8" ht="16.5">
      <c r="F26" s="263" t="s">
        <v>1072</v>
      </c>
    </row>
    <row r="27" spans="1:8" ht="16.5">
      <c r="F27" s="262" t="s">
        <v>1073</v>
      </c>
    </row>
  </sheetData>
  <mergeCells count="6">
    <mergeCell ref="A5:A6"/>
    <mergeCell ref="B5:B6"/>
    <mergeCell ref="C5:C6"/>
    <mergeCell ref="D5:H5"/>
    <mergeCell ref="A2:H2"/>
    <mergeCell ref="A3:H3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R51"/>
  <sheetViews>
    <sheetView topLeftCell="I1" workbookViewId="0">
      <selection sqref="A1:Q44"/>
    </sheetView>
  </sheetViews>
  <sheetFormatPr defaultColWidth="8.75" defaultRowHeight="15.75"/>
  <cols>
    <col min="1" max="1" width="4.875" style="2" customWidth="1"/>
    <col min="2" max="2" width="21" style="2" customWidth="1"/>
    <col min="3" max="3" width="15.25" style="2" customWidth="1"/>
    <col min="4" max="4" width="15.5" style="2" customWidth="1"/>
    <col min="5" max="5" width="14.5" style="2" customWidth="1"/>
    <col min="6" max="6" width="4.625" style="2" customWidth="1"/>
    <col min="7" max="7" width="14.75" style="2" customWidth="1"/>
    <col min="8" max="8" width="14.875" style="2" customWidth="1"/>
    <col min="9" max="9" width="14" style="2" customWidth="1"/>
    <col min="10" max="10" width="14.625" style="2" customWidth="1"/>
    <col min="11" max="12" width="14.875" style="2" customWidth="1"/>
    <col min="13" max="13" width="5.875" style="2" customWidth="1"/>
    <col min="14" max="14" width="14.5" style="2" customWidth="1"/>
    <col min="15" max="15" width="13.75" style="2" customWidth="1"/>
    <col min="16" max="16" width="7" style="2" customWidth="1"/>
    <col min="17" max="17" width="9.75" style="2" hidden="1" customWidth="1"/>
    <col min="18" max="252" width="8.75" style="2"/>
    <col min="253" max="253" width="4.875" style="2" customWidth="1"/>
    <col min="254" max="254" width="21" style="2" customWidth="1"/>
    <col min="255" max="255" width="7.625" style="2" customWidth="1"/>
    <col min="256" max="256" width="8" style="2" customWidth="1"/>
    <col min="257" max="257" width="8.5" style="2" customWidth="1"/>
    <col min="258" max="258" width="4.625" style="2" customWidth="1"/>
    <col min="259" max="259" width="7.625" style="2" customWidth="1"/>
    <col min="260" max="260" width="7.875" style="2" customWidth="1"/>
    <col min="261" max="261" width="8.5" style="2" customWidth="1"/>
    <col min="262" max="263" width="7.625" style="2" customWidth="1"/>
    <col min="264" max="264" width="7.75" style="2" customWidth="1"/>
    <col min="265" max="265" width="7.125" style="2" customWidth="1"/>
    <col min="266" max="266" width="7.25" style="2" customWidth="1"/>
    <col min="267" max="268" width="7.625" style="2" customWidth="1"/>
    <col min="269" max="269" width="5.5" style="2" customWidth="1"/>
    <col min="270" max="272" width="8.75" style="2"/>
    <col min="273" max="273" width="7.75" style="2" customWidth="1"/>
    <col min="274" max="508" width="8.75" style="2"/>
    <col min="509" max="509" width="4.875" style="2" customWidth="1"/>
    <col min="510" max="510" width="21" style="2" customWidth="1"/>
    <col min="511" max="511" width="7.625" style="2" customWidth="1"/>
    <col min="512" max="512" width="8" style="2" customWidth="1"/>
    <col min="513" max="513" width="8.5" style="2" customWidth="1"/>
    <col min="514" max="514" width="4.625" style="2" customWidth="1"/>
    <col min="515" max="515" width="7.625" style="2" customWidth="1"/>
    <col min="516" max="516" width="7.875" style="2" customWidth="1"/>
    <col min="517" max="517" width="8.5" style="2" customWidth="1"/>
    <col min="518" max="519" width="7.625" style="2" customWidth="1"/>
    <col min="520" max="520" width="7.75" style="2" customWidth="1"/>
    <col min="521" max="521" width="7.125" style="2" customWidth="1"/>
    <col min="522" max="522" width="7.25" style="2" customWidth="1"/>
    <col min="523" max="524" width="7.625" style="2" customWidth="1"/>
    <col min="525" max="525" width="5.5" style="2" customWidth="1"/>
    <col min="526" max="528" width="8.75" style="2"/>
    <col min="529" max="529" width="7.75" style="2" customWidth="1"/>
    <col min="530" max="764" width="8.75" style="2"/>
    <col min="765" max="765" width="4.875" style="2" customWidth="1"/>
    <col min="766" max="766" width="21" style="2" customWidth="1"/>
    <col min="767" max="767" width="7.625" style="2" customWidth="1"/>
    <col min="768" max="768" width="8" style="2" customWidth="1"/>
    <col min="769" max="769" width="8.5" style="2" customWidth="1"/>
    <col min="770" max="770" width="4.625" style="2" customWidth="1"/>
    <col min="771" max="771" width="7.625" style="2" customWidth="1"/>
    <col min="772" max="772" width="7.875" style="2" customWidth="1"/>
    <col min="773" max="773" width="8.5" style="2" customWidth="1"/>
    <col min="774" max="775" width="7.625" style="2" customWidth="1"/>
    <col min="776" max="776" width="7.75" style="2" customWidth="1"/>
    <col min="777" max="777" width="7.125" style="2" customWidth="1"/>
    <col min="778" max="778" width="7.25" style="2" customWidth="1"/>
    <col min="779" max="780" width="7.625" style="2" customWidth="1"/>
    <col min="781" max="781" width="5.5" style="2" customWidth="1"/>
    <col min="782" max="784" width="8.75" style="2"/>
    <col min="785" max="785" width="7.75" style="2" customWidth="1"/>
    <col min="786" max="1020" width="8.75" style="2"/>
    <col min="1021" max="1021" width="4.875" style="2" customWidth="1"/>
    <col min="1022" max="1022" width="21" style="2" customWidth="1"/>
    <col min="1023" max="1023" width="7.625" style="2" customWidth="1"/>
    <col min="1024" max="1024" width="8" style="2" customWidth="1"/>
    <col min="1025" max="1025" width="8.5" style="2" customWidth="1"/>
    <col min="1026" max="1026" width="4.625" style="2" customWidth="1"/>
    <col min="1027" max="1027" width="7.625" style="2" customWidth="1"/>
    <col min="1028" max="1028" width="7.875" style="2" customWidth="1"/>
    <col min="1029" max="1029" width="8.5" style="2" customWidth="1"/>
    <col min="1030" max="1031" width="7.625" style="2" customWidth="1"/>
    <col min="1032" max="1032" width="7.75" style="2" customWidth="1"/>
    <col min="1033" max="1033" width="7.125" style="2" customWidth="1"/>
    <col min="1034" max="1034" width="7.25" style="2" customWidth="1"/>
    <col min="1035" max="1036" width="7.625" style="2" customWidth="1"/>
    <col min="1037" max="1037" width="5.5" style="2" customWidth="1"/>
    <col min="1038" max="1040" width="8.75" style="2"/>
    <col min="1041" max="1041" width="7.75" style="2" customWidth="1"/>
    <col min="1042" max="1276" width="8.75" style="2"/>
    <col min="1277" max="1277" width="4.875" style="2" customWidth="1"/>
    <col min="1278" max="1278" width="21" style="2" customWidth="1"/>
    <col min="1279" max="1279" width="7.625" style="2" customWidth="1"/>
    <col min="1280" max="1280" width="8" style="2" customWidth="1"/>
    <col min="1281" max="1281" width="8.5" style="2" customWidth="1"/>
    <col min="1282" max="1282" width="4.625" style="2" customWidth="1"/>
    <col min="1283" max="1283" width="7.625" style="2" customWidth="1"/>
    <col min="1284" max="1284" width="7.875" style="2" customWidth="1"/>
    <col min="1285" max="1285" width="8.5" style="2" customWidth="1"/>
    <col min="1286" max="1287" width="7.625" style="2" customWidth="1"/>
    <col min="1288" max="1288" width="7.75" style="2" customWidth="1"/>
    <col min="1289" max="1289" width="7.125" style="2" customWidth="1"/>
    <col min="1290" max="1290" width="7.25" style="2" customWidth="1"/>
    <col min="1291" max="1292" width="7.625" style="2" customWidth="1"/>
    <col min="1293" max="1293" width="5.5" style="2" customWidth="1"/>
    <col min="1294" max="1296" width="8.75" style="2"/>
    <col min="1297" max="1297" width="7.75" style="2" customWidth="1"/>
    <col min="1298" max="1532" width="8.75" style="2"/>
    <col min="1533" max="1533" width="4.875" style="2" customWidth="1"/>
    <col min="1534" max="1534" width="21" style="2" customWidth="1"/>
    <col min="1535" max="1535" width="7.625" style="2" customWidth="1"/>
    <col min="1536" max="1536" width="8" style="2" customWidth="1"/>
    <col min="1537" max="1537" width="8.5" style="2" customWidth="1"/>
    <col min="1538" max="1538" width="4.625" style="2" customWidth="1"/>
    <col min="1539" max="1539" width="7.625" style="2" customWidth="1"/>
    <col min="1540" max="1540" width="7.875" style="2" customWidth="1"/>
    <col min="1541" max="1541" width="8.5" style="2" customWidth="1"/>
    <col min="1542" max="1543" width="7.625" style="2" customWidth="1"/>
    <col min="1544" max="1544" width="7.75" style="2" customWidth="1"/>
    <col min="1545" max="1545" width="7.125" style="2" customWidth="1"/>
    <col min="1546" max="1546" width="7.25" style="2" customWidth="1"/>
    <col min="1547" max="1548" width="7.625" style="2" customWidth="1"/>
    <col min="1549" max="1549" width="5.5" style="2" customWidth="1"/>
    <col min="1550" max="1552" width="8.75" style="2"/>
    <col min="1553" max="1553" width="7.75" style="2" customWidth="1"/>
    <col min="1554" max="1788" width="8.75" style="2"/>
    <col min="1789" max="1789" width="4.875" style="2" customWidth="1"/>
    <col min="1790" max="1790" width="21" style="2" customWidth="1"/>
    <col min="1791" max="1791" width="7.625" style="2" customWidth="1"/>
    <col min="1792" max="1792" width="8" style="2" customWidth="1"/>
    <col min="1793" max="1793" width="8.5" style="2" customWidth="1"/>
    <col min="1794" max="1794" width="4.625" style="2" customWidth="1"/>
    <col min="1795" max="1795" width="7.625" style="2" customWidth="1"/>
    <col min="1796" max="1796" width="7.875" style="2" customWidth="1"/>
    <col min="1797" max="1797" width="8.5" style="2" customWidth="1"/>
    <col min="1798" max="1799" width="7.625" style="2" customWidth="1"/>
    <col min="1800" max="1800" width="7.75" style="2" customWidth="1"/>
    <col min="1801" max="1801" width="7.125" style="2" customWidth="1"/>
    <col min="1802" max="1802" width="7.25" style="2" customWidth="1"/>
    <col min="1803" max="1804" width="7.625" style="2" customWidth="1"/>
    <col min="1805" max="1805" width="5.5" style="2" customWidth="1"/>
    <col min="1806" max="1808" width="8.75" style="2"/>
    <col min="1809" max="1809" width="7.75" style="2" customWidth="1"/>
    <col min="1810" max="2044" width="8.75" style="2"/>
    <col min="2045" max="2045" width="4.875" style="2" customWidth="1"/>
    <col min="2046" max="2046" width="21" style="2" customWidth="1"/>
    <col min="2047" max="2047" width="7.625" style="2" customWidth="1"/>
    <col min="2048" max="2048" width="8" style="2" customWidth="1"/>
    <col min="2049" max="2049" width="8.5" style="2" customWidth="1"/>
    <col min="2050" max="2050" width="4.625" style="2" customWidth="1"/>
    <col min="2051" max="2051" width="7.625" style="2" customWidth="1"/>
    <col min="2052" max="2052" width="7.875" style="2" customWidth="1"/>
    <col min="2053" max="2053" width="8.5" style="2" customWidth="1"/>
    <col min="2054" max="2055" width="7.625" style="2" customWidth="1"/>
    <col min="2056" max="2056" width="7.75" style="2" customWidth="1"/>
    <col min="2057" max="2057" width="7.125" style="2" customWidth="1"/>
    <col min="2058" max="2058" width="7.25" style="2" customWidth="1"/>
    <col min="2059" max="2060" width="7.625" style="2" customWidth="1"/>
    <col min="2061" max="2061" width="5.5" style="2" customWidth="1"/>
    <col min="2062" max="2064" width="8.75" style="2"/>
    <col min="2065" max="2065" width="7.75" style="2" customWidth="1"/>
    <col min="2066" max="2300" width="8.75" style="2"/>
    <col min="2301" max="2301" width="4.875" style="2" customWidth="1"/>
    <col min="2302" max="2302" width="21" style="2" customWidth="1"/>
    <col min="2303" max="2303" width="7.625" style="2" customWidth="1"/>
    <col min="2304" max="2304" width="8" style="2" customWidth="1"/>
    <col min="2305" max="2305" width="8.5" style="2" customWidth="1"/>
    <col min="2306" max="2306" width="4.625" style="2" customWidth="1"/>
    <col min="2307" max="2307" width="7.625" style="2" customWidth="1"/>
    <col min="2308" max="2308" width="7.875" style="2" customWidth="1"/>
    <col min="2309" max="2309" width="8.5" style="2" customWidth="1"/>
    <col min="2310" max="2311" width="7.625" style="2" customWidth="1"/>
    <col min="2312" max="2312" width="7.75" style="2" customWidth="1"/>
    <col min="2313" max="2313" width="7.125" style="2" customWidth="1"/>
    <col min="2314" max="2314" width="7.25" style="2" customWidth="1"/>
    <col min="2315" max="2316" width="7.625" style="2" customWidth="1"/>
    <col min="2317" max="2317" width="5.5" style="2" customWidth="1"/>
    <col min="2318" max="2320" width="8.75" style="2"/>
    <col min="2321" max="2321" width="7.75" style="2" customWidth="1"/>
    <col min="2322" max="2556" width="8.75" style="2"/>
    <col min="2557" max="2557" width="4.875" style="2" customWidth="1"/>
    <col min="2558" max="2558" width="21" style="2" customWidth="1"/>
    <col min="2559" max="2559" width="7.625" style="2" customWidth="1"/>
    <col min="2560" max="2560" width="8" style="2" customWidth="1"/>
    <col min="2561" max="2561" width="8.5" style="2" customWidth="1"/>
    <col min="2562" max="2562" width="4.625" style="2" customWidth="1"/>
    <col min="2563" max="2563" width="7.625" style="2" customWidth="1"/>
    <col min="2564" max="2564" width="7.875" style="2" customWidth="1"/>
    <col min="2565" max="2565" width="8.5" style="2" customWidth="1"/>
    <col min="2566" max="2567" width="7.625" style="2" customWidth="1"/>
    <col min="2568" max="2568" width="7.75" style="2" customWidth="1"/>
    <col min="2569" max="2569" width="7.125" style="2" customWidth="1"/>
    <col min="2570" max="2570" width="7.25" style="2" customWidth="1"/>
    <col min="2571" max="2572" width="7.625" style="2" customWidth="1"/>
    <col min="2573" max="2573" width="5.5" style="2" customWidth="1"/>
    <col min="2574" max="2576" width="8.75" style="2"/>
    <col min="2577" max="2577" width="7.75" style="2" customWidth="1"/>
    <col min="2578" max="2812" width="8.75" style="2"/>
    <col min="2813" max="2813" width="4.875" style="2" customWidth="1"/>
    <col min="2814" max="2814" width="21" style="2" customWidth="1"/>
    <col min="2815" max="2815" width="7.625" style="2" customWidth="1"/>
    <col min="2816" max="2816" width="8" style="2" customWidth="1"/>
    <col min="2817" max="2817" width="8.5" style="2" customWidth="1"/>
    <col min="2818" max="2818" width="4.625" style="2" customWidth="1"/>
    <col min="2819" max="2819" width="7.625" style="2" customWidth="1"/>
    <col min="2820" max="2820" width="7.875" style="2" customWidth="1"/>
    <col min="2821" max="2821" width="8.5" style="2" customWidth="1"/>
    <col min="2822" max="2823" width="7.625" style="2" customWidth="1"/>
    <col min="2824" max="2824" width="7.75" style="2" customWidth="1"/>
    <col min="2825" max="2825" width="7.125" style="2" customWidth="1"/>
    <col min="2826" max="2826" width="7.25" style="2" customWidth="1"/>
    <col min="2827" max="2828" width="7.625" style="2" customWidth="1"/>
    <col min="2829" max="2829" width="5.5" style="2" customWidth="1"/>
    <col min="2830" max="2832" width="8.75" style="2"/>
    <col min="2833" max="2833" width="7.75" style="2" customWidth="1"/>
    <col min="2834" max="3068" width="8.75" style="2"/>
    <col min="3069" max="3069" width="4.875" style="2" customWidth="1"/>
    <col min="3070" max="3070" width="21" style="2" customWidth="1"/>
    <col min="3071" max="3071" width="7.625" style="2" customWidth="1"/>
    <col min="3072" max="3072" width="8" style="2" customWidth="1"/>
    <col min="3073" max="3073" width="8.5" style="2" customWidth="1"/>
    <col min="3074" max="3074" width="4.625" style="2" customWidth="1"/>
    <col min="3075" max="3075" width="7.625" style="2" customWidth="1"/>
    <col min="3076" max="3076" width="7.875" style="2" customWidth="1"/>
    <col min="3077" max="3077" width="8.5" style="2" customWidth="1"/>
    <col min="3078" max="3079" width="7.625" style="2" customWidth="1"/>
    <col min="3080" max="3080" width="7.75" style="2" customWidth="1"/>
    <col min="3081" max="3081" width="7.125" style="2" customWidth="1"/>
    <col min="3082" max="3082" width="7.25" style="2" customWidth="1"/>
    <col min="3083" max="3084" width="7.625" style="2" customWidth="1"/>
    <col min="3085" max="3085" width="5.5" style="2" customWidth="1"/>
    <col min="3086" max="3088" width="8.75" style="2"/>
    <col min="3089" max="3089" width="7.75" style="2" customWidth="1"/>
    <col min="3090" max="3324" width="8.75" style="2"/>
    <col min="3325" max="3325" width="4.875" style="2" customWidth="1"/>
    <col min="3326" max="3326" width="21" style="2" customWidth="1"/>
    <col min="3327" max="3327" width="7.625" style="2" customWidth="1"/>
    <col min="3328" max="3328" width="8" style="2" customWidth="1"/>
    <col min="3329" max="3329" width="8.5" style="2" customWidth="1"/>
    <col min="3330" max="3330" width="4.625" style="2" customWidth="1"/>
    <col min="3331" max="3331" width="7.625" style="2" customWidth="1"/>
    <col min="3332" max="3332" width="7.875" style="2" customWidth="1"/>
    <col min="3333" max="3333" width="8.5" style="2" customWidth="1"/>
    <col min="3334" max="3335" width="7.625" style="2" customWidth="1"/>
    <col min="3336" max="3336" width="7.75" style="2" customWidth="1"/>
    <col min="3337" max="3337" width="7.125" style="2" customWidth="1"/>
    <col min="3338" max="3338" width="7.25" style="2" customWidth="1"/>
    <col min="3339" max="3340" width="7.625" style="2" customWidth="1"/>
    <col min="3341" max="3341" width="5.5" style="2" customWidth="1"/>
    <col min="3342" max="3344" width="8.75" style="2"/>
    <col min="3345" max="3345" width="7.75" style="2" customWidth="1"/>
    <col min="3346" max="3580" width="8.75" style="2"/>
    <col min="3581" max="3581" width="4.875" style="2" customWidth="1"/>
    <col min="3582" max="3582" width="21" style="2" customWidth="1"/>
    <col min="3583" max="3583" width="7.625" style="2" customWidth="1"/>
    <col min="3584" max="3584" width="8" style="2" customWidth="1"/>
    <col min="3585" max="3585" width="8.5" style="2" customWidth="1"/>
    <col min="3586" max="3586" width="4.625" style="2" customWidth="1"/>
    <col min="3587" max="3587" width="7.625" style="2" customWidth="1"/>
    <col min="3588" max="3588" width="7.875" style="2" customWidth="1"/>
    <col min="3589" max="3589" width="8.5" style="2" customWidth="1"/>
    <col min="3590" max="3591" width="7.625" style="2" customWidth="1"/>
    <col min="3592" max="3592" width="7.75" style="2" customWidth="1"/>
    <col min="3593" max="3593" width="7.125" style="2" customWidth="1"/>
    <col min="3594" max="3594" width="7.25" style="2" customWidth="1"/>
    <col min="3595" max="3596" width="7.625" style="2" customWidth="1"/>
    <col min="3597" max="3597" width="5.5" style="2" customWidth="1"/>
    <col min="3598" max="3600" width="8.75" style="2"/>
    <col min="3601" max="3601" width="7.75" style="2" customWidth="1"/>
    <col min="3602" max="3836" width="8.75" style="2"/>
    <col min="3837" max="3837" width="4.875" style="2" customWidth="1"/>
    <col min="3838" max="3838" width="21" style="2" customWidth="1"/>
    <col min="3839" max="3839" width="7.625" style="2" customWidth="1"/>
    <col min="3840" max="3840" width="8" style="2" customWidth="1"/>
    <col min="3841" max="3841" width="8.5" style="2" customWidth="1"/>
    <col min="3842" max="3842" width="4.625" style="2" customWidth="1"/>
    <col min="3843" max="3843" width="7.625" style="2" customWidth="1"/>
    <col min="3844" max="3844" width="7.875" style="2" customWidth="1"/>
    <col min="3845" max="3845" width="8.5" style="2" customWidth="1"/>
    <col min="3846" max="3847" width="7.625" style="2" customWidth="1"/>
    <col min="3848" max="3848" width="7.75" style="2" customWidth="1"/>
    <col min="3849" max="3849" width="7.125" style="2" customWidth="1"/>
    <col min="3850" max="3850" width="7.25" style="2" customWidth="1"/>
    <col min="3851" max="3852" width="7.625" style="2" customWidth="1"/>
    <col min="3853" max="3853" width="5.5" style="2" customWidth="1"/>
    <col min="3854" max="3856" width="8.75" style="2"/>
    <col min="3857" max="3857" width="7.75" style="2" customWidth="1"/>
    <col min="3858" max="4092" width="8.75" style="2"/>
    <col min="4093" max="4093" width="4.875" style="2" customWidth="1"/>
    <col min="4094" max="4094" width="21" style="2" customWidth="1"/>
    <col min="4095" max="4095" width="7.625" style="2" customWidth="1"/>
    <col min="4096" max="4096" width="8" style="2" customWidth="1"/>
    <col min="4097" max="4097" width="8.5" style="2" customWidth="1"/>
    <col min="4098" max="4098" width="4.625" style="2" customWidth="1"/>
    <col min="4099" max="4099" width="7.625" style="2" customWidth="1"/>
    <col min="4100" max="4100" width="7.875" style="2" customWidth="1"/>
    <col min="4101" max="4101" width="8.5" style="2" customWidth="1"/>
    <col min="4102" max="4103" width="7.625" style="2" customWidth="1"/>
    <col min="4104" max="4104" width="7.75" style="2" customWidth="1"/>
    <col min="4105" max="4105" width="7.125" style="2" customWidth="1"/>
    <col min="4106" max="4106" width="7.25" style="2" customWidth="1"/>
    <col min="4107" max="4108" width="7.625" style="2" customWidth="1"/>
    <col min="4109" max="4109" width="5.5" style="2" customWidth="1"/>
    <col min="4110" max="4112" width="8.75" style="2"/>
    <col min="4113" max="4113" width="7.75" style="2" customWidth="1"/>
    <col min="4114" max="4348" width="8.75" style="2"/>
    <col min="4349" max="4349" width="4.875" style="2" customWidth="1"/>
    <col min="4350" max="4350" width="21" style="2" customWidth="1"/>
    <col min="4351" max="4351" width="7.625" style="2" customWidth="1"/>
    <col min="4352" max="4352" width="8" style="2" customWidth="1"/>
    <col min="4353" max="4353" width="8.5" style="2" customWidth="1"/>
    <col min="4354" max="4354" width="4.625" style="2" customWidth="1"/>
    <col min="4355" max="4355" width="7.625" style="2" customWidth="1"/>
    <col min="4356" max="4356" width="7.875" style="2" customWidth="1"/>
    <col min="4357" max="4357" width="8.5" style="2" customWidth="1"/>
    <col min="4358" max="4359" width="7.625" style="2" customWidth="1"/>
    <col min="4360" max="4360" width="7.75" style="2" customWidth="1"/>
    <col min="4361" max="4361" width="7.125" style="2" customWidth="1"/>
    <col min="4362" max="4362" width="7.25" style="2" customWidth="1"/>
    <col min="4363" max="4364" width="7.625" style="2" customWidth="1"/>
    <col min="4365" max="4365" width="5.5" style="2" customWidth="1"/>
    <col min="4366" max="4368" width="8.75" style="2"/>
    <col min="4369" max="4369" width="7.75" style="2" customWidth="1"/>
    <col min="4370" max="4604" width="8.75" style="2"/>
    <col min="4605" max="4605" width="4.875" style="2" customWidth="1"/>
    <col min="4606" max="4606" width="21" style="2" customWidth="1"/>
    <col min="4607" max="4607" width="7.625" style="2" customWidth="1"/>
    <col min="4608" max="4608" width="8" style="2" customWidth="1"/>
    <col min="4609" max="4609" width="8.5" style="2" customWidth="1"/>
    <col min="4610" max="4610" width="4.625" style="2" customWidth="1"/>
    <col min="4611" max="4611" width="7.625" style="2" customWidth="1"/>
    <col min="4612" max="4612" width="7.875" style="2" customWidth="1"/>
    <col min="4613" max="4613" width="8.5" style="2" customWidth="1"/>
    <col min="4614" max="4615" width="7.625" style="2" customWidth="1"/>
    <col min="4616" max="4616" width="7.75" style="2" customWidth="1"/>
    <col min="4617" max="4617" width="7.125" style="2" customWidth="1"/>
    <col min="4618" max="4618" width="7.25" style="2" customWidth="1"/>
    <col min="4619" max="4620" width="7.625" style="2" customWidth="1"/>
    <col min="4621" max="4621" width="5.5" style="2" customWidth="1"/>
    <col min="4622" max="4624" width="8.75" style="2"/>
    <col min="4625" max="4625" width="7.75" style="2" customWidth="1"/>
    <col min="4626" max="4860" width="8.75" style="2"/>
    <col min="4861" max="4861" width="4.875" style="2" customWidth="1"/>
    <col min="4862" max="4862" width="21" style="2" customWidth="1"/>
    <col min="4863" max="4863" width="7.625" style="2" customWidth="1"/>
    <col min="4864" max="4864" width="8" style="2" customWidth="1"/>
    <col min="4865" max="4865" width="8.5" style="2" customWidth="1"/>
    <col min="4866" max="4866" width="4.625" style="2" customWidth="1"/>
    <col min="4867" max="4867" width="7.625" style="2" customWidth="1"/>
    <col min="4868" max="4868" width="7.875" style="2" customWidth="1"/>
    <col min="4869" max="4869" width="8.5" style="2" customWidth="1"/>
    <col min="4870" max="4871" width="7.625" style="2" customWidth="1"/>
    <col min="4872" max="4872" width="7.75" style="2" customWidth="1"/>
    <col min="4873" max="4873" width="7.125" style="2" customWidth="1"/>
    <col min="4874" max="4874" width="7.25" style="2" customWidth="1"/>
    <col min="4875" max="4876" width="7.625" style="2" customWidth="1"/>
    <col min="4877" max="4877" width="5.5" style="2" customWidth="1"/>
    <col min="4878" max="4880" width="8.75" style="2"/>
    <col min="4881" max="4881" width="7.75" style="2" customWidth="1"/>
    <col min="4882" max="5116" width="8.75" style="2"/>
    <col min="5117" max="5117" width="4.875" style="2" customWidth="1"/>
    <col min="5118" max="5118" width="21" style="2" customWidth="1"/>
    <col min="5119" max="5119" width="7.625" style="2" customWidth="1"/>
    <col min="5120" max="5120" width="8" style="2" customWidth="1"/>
    <col min="5121" max="5121" width="8.5" style="2" customWidth="1"/>
    <col min="5122" max="5122" width="4.625" style="2" customWidth="1"/>
    <col min="5123" max="5123" width="7.625" style="2" customWidth="1"/>
    <col min="5124" max="5124" width="7.875" style="2" customWidth="1"/>
    <col min="5125" max="5125" width="8.5" style="2" customWidth="1"/>
    <col min="5126" max="5127" width="7.625" style="2" customWidth="1"/>
    <col min="5128" max="5128" width="7.75" style="2" customWidth="1"/>
    <col min="5129" max="5129" width="7.125" style="2" customWidth="1"/>
    <col min="5130" max="5130" width="7.25" style="2" customWidth="1"/>
    <col min="5131" max="5132" width="7.625" style="2" customWidth="1"/>
    <col min="5133" max="5133" width="5.5" style="2" customWidth="1"/>
    <col min="5134" max="5136" width="8.75" style="2"/>
    <col min="5137" max="5137" width="7.75" style="2" customWidth="1"/>
    <col min="5138" max="5372" width="8.75" style="2"/>
    <col min="5373" max="5373" width="4.875" style="2" customWidth="1"/>
    <col min="5374" max="5374" width="21" style="2" customWidth="1"/>
    <col min="5375" max="5375" width="7.625" style="2" customWidth="1"/>
    <col min="5376" max="5376" width="8" style="2" customWidth="1"/>
    <col min="5377" max="5377" width="8.5" style="2" customWidth="1"/>
    <col min="5378" max="5378" width="4.625" style="2" customWidth="1"/>
    <col min="5379" max="5379" width="7.625" style="2" customWidth="1"/>
    <col min="5380" max="5380" width="7.875" style="2" customWidth="1"/>
    <col min="5381" max="5381" width="8.5" style="2" customWidth="1"/>
    <col min="5382" max="5383" width="7.625" style="2" customWidth="1"/>
    <col min="5384" max="5384" width="7.75" style="2" customWidth="1"/>
    <col min="5385" max="5385" width="7.125" style="2" customWidth="1"/>
    <col min="5386" max="5386" width="7.25" style="2" customWidth="1"/>
    <col min="5387" max="5388" width="7.625" style="2" customWidth="1"/>
    <col min="5389" max="5389" width="5.5" style="2" customWidth="1"/>
    <col min="5390" max="5392" width="8.75" style="2"/>
    <col min="5393" max="5393" width="7.75" style="2" customWidth="1"/>
    <col min="5394" max="5628" width="8.75" style="2"/>
    <col min="5629" max="5629" width="4.875" style="2" customWidth="1"/>
    <col min="5630" max="5630" width="21" style="2" customWidth="1"/>
    <col min="5631" max="5631" width="7.625" style="2" customWidth="1"/>
    <col min="5632" max="5632" width="8" style="2" customWidth="1"/>
    <col min="5633" max="5633" width="8.5" style="2" customWidth="1"/>
    <col min="5634" max="5634" width="4.625" style="2" customWidth="1"/>
    <col min="5635" max="5635" width="7.625" style="2" customWidth="1"/>
    <col min="5636" max="5636" width="7.875" style="2" customWidth="1"/>
    <col min="5637" max="5637" width="8.5" style="2" customWidth="1"/>
    <col min="5638" max="5639" width="7.625" style="2" customWidth="1"/>
    <col min="5640" max="5640" width="7.75" style="2" customWidth="1"/>
    <col min="5641" max="5641" width="7.125" style="2" customWidth="1"/>
    <col min="5642" max="5642" width="7.25" style="2" customWidth="1"/>
    <col min="5643" max="5644" width="7.625" style="2" customWidth="1"/>
    <col min="5645" max="5645" width="5.5" style="2" customWidth="1"/>
    <col min="5646" max="5648" width="8.75" style="2"/>
    <col min="5649" max="5649" width="7.75" style="2" customWidth="1"/>
    <col min="5650" max="5884" width="8.75" style="2"/>
    <col min="5885" max="5885" width="4.875" style="2" customWidth="1"/>
    <col min="5886" max="5886" width="21" style="2" customWidth="1"/>
    <col min="5887" max="5887" width="7.625" style="2" customWidth="1"/>
    <col min="5888" max="5888" width="8" style="2" customWidth="1"/>
    <col min="5889" max="5889" width="8.5" style="2" customWidth="1"/>
    <col min="5890" max="5890" width="4.625" style="2" customWidth="1"/>
    <col min="5891" max="5891" width="7.625" style="2" customWidth="1"/>
    <col min="5892" max="5892" width="7.875" style="2" customWidth="1"/>
    <col min="5893" max="5893" width="8.5" style="2" customWidth="1"/>
    <col min="5894" max="5895" width="7.625" style="2" customWidth="1"/>
    <col min="5896" max="5896" width="7.75" style="2" customWidth="1"/>
    <col min="5897" max="5897" width="7.125" style="2" customWidth="1"/>
    <col min="5898" max="5898" width="7.25" style="2" customWidth="1"/>
    <col min="5899" max="5900" width="7.625" style="2" customWidth="1"/>
    <col min="5901" max="5901" width="5.5" style="2" customWidth="1"/>
    <col min="5902" max="5904" width="8.75" style="2"/>
    <col min="5905" max="5905" width="7.75" style="2" customWidth="1"/>
    <col min="5906" max="6140" width="8.75" style="2"/>
    <col min="6141" max="6141" width="4.875" style="2" customWidth="1"/>
    <col min="6142" max="6142" width="21" style="2" customWidth="1"/>
    <col min="6143" max="6143" width="7.625" style="2" customWidth="1"/>
    <col min="6144" max="6144" width="8" style="2" customWidth="1"/>
    <col min="6145" max="6145" width="8.5" style="2" customWidth="1"/>
    <col min="6146" max="6146" width="4.625" style="2" customWidth="1"/>
    <col min="6147" max="6147" width="7.625" style="2" customWidth="1"/>
    <col min="6148" max="6148" width="7.875" style="2" customWidth="1"/>
    <col min="6149" max="6149" width="8.5" style="2" customWidth="1"/>
    <col min="6150" max="6151" width="7.625" style="2" customWidth="1"/>
    <col min="6152" max="6152" width="7.75" style="2" customWidth="1"/>
    <col min="6153" max="6153" width="7.125" style="2" customWidth="1"/>
    <col min="6154" max="6154" width="7.25" style="2" customWidth="1"/>
    <col min="6155" max="6156" width="7.625" style="2" customWidth="1"/>
    <col min="6157" max="6157" width="5.5" style="2" customWidth="1"/>
    <col min="6158" max="6160" width="8.75" style="2"/>
    <col min="6161" max="6161" width="7.75" style="2" customWidth="1"/>
    <col min="6162" max="6396" width="8.75" style="2"/>
    <col min="6397" max="6397" width="4.875" style="2" customWidth="1"/>
    <col min="6398" max="6398" width="21" style="2" customWidth="1"/>
    <col min="6399" max="6399" width="7.625" style="2" customWidth="1"/>
    <col min="6400" max="6400" width="8" style="2" customWidth="1"/>
    <col min="6401" max="6401" width="8.5" style="2" customWidth="1"/>
    <col min="6402" max="6402" width="4.625" style="2" customWidth="1"/>
    <col min="6403" max="6403" width="7.625" style="2" customWidth="1"/>
    <col min="6404" max="6404" width="7.875" style="2" customWidth="1"/>
    <col min="6405" max="6405" width="8.5" style="2" customWidth="1"/>
    <col min="6406" max="6407" width="7.625" style="2" customWidth="1"/>
    <col min="6408" max="6408" width="7.75" style="2" customWidth="1"/>
    <col min="6409" max="6409" width="7.125" style="2" customWidth="1"/>
    <col min="6410" max="6410" width="7.25" style="2" customWidth="1"/>
    <col min="6411" max="6412" width="7.625" style="2" customWidth="1"/>
    <col min="6413" max="6413" width="5.5" style="2" customWidth="1"/>
    <col min="6414" max="6416" width="8.75" style="2"/>
    <col min="6417" max="6417" width="7.75" style="2" customWidth="1"/>
    <col min="6418" max="6652" width="8.75" style="2"/>
    <col min="6653" max="6653" width="4.875" style="2" customWidth="1"/>
    <col min="6654" max="6654" width="21" style="2" customWidth="1"/>
    <col min="6655" max="6655" width="7.625" style="2" customWidth="1"/>
    <col min="6656" max="6656" width="8" style="2" customWidth="1"/>
    <col min="6657" max="6657" width="8.5" style="2" customWidth="1"/>
    <col min="6658" max="6658" width="4.625" style="2" customWidth="1"/>
    <col min="6659" max="6659" width="7.625" style="2" customWidth="1"/>
    <col min="6660" max="6660" width="7.875" style="2" customWidth="1"/>
    <col min="6661" max="6661" width="8.5" style="2" customWidth="1"/>
    <col min="6662" max="6663" width="7.625" style="2" customWidth="1"/>
    <col min="6664" max="6664" width="7.75" style="2" customWidth="1"/>
    <col min="6665" max="6665" width="7.125" style="2" customWidth="1"/>
    <col min="6666" max="6666" width="7.25" style="2" customWidth="1"/>
    <col min="6667" max="6668" width="7.625" style="2" customWidth="1"/>
    <col min="6669" max="6669" width="5.5" style="2" customWidth="1"/>
    <col min="6670" max="6672" width="8.75" style="2"/>
    <col min="6673" max="6673" width="7.75" style="2" customWidth="1"/>
    <col min="6674" max="6908" width="8.75" style="2"/>
    <col min="6909" max="6909" width="4.875" style="2" customWidth="1"/>
    <col min="6910" max="6910" width="21" style="2" customWidth="1"/>
    <col min="6911" max="6911" width="7.625" style="2" customWidth="1"/>
    <col min="6912" max="6912" width="8" style="2" customWidth="1"/>
    <col min="6913" max="6913" width="8.5" style="2" customWidth="1"/>
    <col min="6914" max="6914" width="4.625" style="2" customWidth="1"/>
    <col min="6915" max="6915" width="7.625" style="2" customWidth="1"/>
    <col min="6916" max="6916" width="7.875" style="2" customWidth="1"/>
    <col min="6917" max="6917" width="8.5" style="2" customWidth="1"/>
    <col min="6918" max="6919" width="7.625" style="2" customWidth="1"/>
    <col min="6920" max="6920" width="7.75" style="2" customWidth="1"/>
    <col min="6921" max="6921" width="7.125" style="2" customWidth="1"/>
    <col min="6922" max="6922" width="7.25" style="2" customWidth="1"/>
    <col min="6923" max="6924" width="7.625" style="2" customWidth="1"/>
    <col min="6925" max="6925" width="5.5" style="2" customWidth="1"/>
    <col min="6926" max="6928" width="8.75" style="2"/>
    <col min="6929" max="6929" width="7.75" style="2" customWidth="1"/>
    <col min="6930" max="7164" width="8.75" style="2"/>
    <col min="7165" max="7165" width="4.875" style="2" customWidth="1"/>
    <col min="7166" max="7166" width="21" style="2" customWidth="1"/>
    <col min="7167" max="7167" width="7.625" style="2" customWidth="1"/>
    <col min="7168" max="7168" width="8" style="2" customWidth="1"/>
    <col min="7169" max="7169" width="8.5" style="2" customWidth="1"/>
    <col min="7170" max="7170" width="4.625" style="2" customWidth="1"/>
    <col min="7171" max="7171" width="7.625" style="2" customWidth="1"/>
    <col min="7172" max="7172" width="7.875" style="2" customWidth="1"/>
    <col min="7173" max="7173" width="8.5" style="2" customWidth="1"/>
    <col min="7174" max="7175" width="7.625" style="2" customWidth="1"/>
    <col min="7176" max="7176" width="7.75" style="2" customWidth="1"/>
    <col min="7177" max="7177" width="7.125" style="2" customWidth="1"/>
    <col min="7178" max="7178" width="7.25" style="2" customWidth="1"/>
    <col min="7179" max="7180" width="7.625" style="2" customWidth="1"/>
    <col min="7181" max="7181" width="5.5" style="2" customWidth="1"/>
    <col min="7182" max="7184" width="8.75" style="2"/>
    <col min="7185" max="7185" width="7.75" style="2" customWidth="1"/>
    <col min="7186" max="7420" width="8.75" style="2"/>
    <col min="7421" max="7421" width="4.875" style="2" customWidth="1"/>
    <col min="7422" max="7422" width="21" style="2" customWidth="1"/>
    <col min="7423" max="7423" width="7.625" style="2" customWidth="1"/>
    <col min="7424" max="7424" width="8" style="2" customWidth="1"/>
    <col min="7425" max="7425" width="8.5" style="2" customWidth="1"/>
    <col min="7426" max="7426" width="4.625" style="2" customWidth="1"/>
    <col min="7427" max="7427" width="7.625" style="2" customWidth="1"/>
    <col min="7428" max="7428" width="7.875" style="2" customWidth="1"/>
    <col min="7429" max="7429" width="8.5" style="2" customWidth="1"/>
    <col min="7430" max="7431" width="7.625" style="2" customWidth="1"/>
    <col min="7432" max="7432" width="7.75" style="2" customWidth="1"/>
    <col min="7433" max="7433" width="7.125" style="2" customWidth="1"/>
    <col min="7434" max="7434" width="7.25" style="2" customWidth="1"/>
    <col min="7435" max="7436" width="7.625" style="2" customWidth="1"/>
    <col min="7437" max="7437" width="5.5" style="2" customWidth="1"/>
    <col min="7438" max="7440" width="8.75" style="2"/>
    <col min="7441" max="7441" width="7.75" style="2" customWidth="1"/>
    <col min="7442" max="7676" width="8.75" style="2"/>
    <col min="7677" max="7677" width="4.875" style="2" customWidth="1"/>
    <col min="7678" max="7678" width="21" style="2" customWidth="1"/>
    <col min="7679" max="7679" width="7.625" style="2" customWidth="1"/>
    <col min="7680" max="7680" width="8" style="2" customWidth="1"/>
    <col min="7681" max="7681" width="8.5" style="2" customWidth="1"/>
    <col min="7682" max="7682" width="4.625" style="2" customWidth="1"/>
    <col min="7683" max="7683" width="7.625" style="2" customWidth="1"/>
    <col min="7684" max="7684" width="7.875" style="2" customWidth="1"/>
    <col min="7685" max="7685" width="8.5" style="2" customWidth="1"/>
    <col min="7686" max="7687" width="7.625" style="2" customWidth="1"/>
    <col min="7688" max="7688" width="7.75" style="2" customWidth="1"/>
    <col min="7689" max="7689" width="7.125" style="2" customWidth="1"/>
    <col min="7690" max="7690" width="7.25" style="2" customWidth="1"/>
    <col min="7691" max="7692" width="7.625" style="2" customWidth="1"/>
    <col min="7693" max="7693" width="5.5" style="2" customWidth="1"/>
    <col min="7694" max="7696" width="8.75" style="2"/>
    <col min="7697" max="7697" width="7.75" style="2" customWidth="1"/>
    <col min="7698" max="7932" width="8.75" style="2"/>
    <col min="7933" max="7933" width="4.875" style="2" customWidth="1"/>
    <col min="7934" max="7934" width="21" style="2" customWidth="1"/>
    <col min="7935" max="7935" width="7.625" style="2" customWidth="1"/>
    <col min="7936" max="7936" width="8" style="2" customWidth="1"/>
    <col min="7937" max="7937" width="8.5" style="2" customWidth="1"/>
    <col min="7938" max="7938" width="4.625" style="2" customWidth="1"/>
    <col min="7939" max="7939" width="7.625" style="2" customWidth="1"/>
    <col min="7940" max="7940" width="7.875" style="2" customWidth="1"/>
    <col min="7941" max="7941" width="8.5" style="2" customWidth="1"/>
    <col min="7942" max="7943" width="7.625" style="2" customWidth="1"/>
    <col min="7944" max="7944" width="7.75" style="2" customWidth="1"/>
    <col min="7945" max="7945" width="7.125" style="2" customWidth="1"/>
    <col min="7946" max="7946" width="7.25" style="2" customWidth="1"/>
    <col min="7947" max="7948" width="7.625" style="2" customWidth="1"/>
    <col min="7949" max="7949" width="5.5" style="2" customWidth="1"/>
    <col min="7950" max="7952" width="8.75" style="2"/>
    <col min="7953" max="7953" width="7.75" style="2" customWidth="1"/>
    <col min="7954" max="8188" width="8.75" style="2"/>
    <col min="8189" max="8189" width="4.875" style="2" customWidth="1"/>
    <col min="8190" max="8190" width="21" style="2" customWidth="1"/>
    <col min="8191" max="8191" width="7.625" style="2" customWidth="1"/>
    <col min="8192" max="8192" width="8" style="2" customWidth="1"/>
    <col min="8193" max="8193" width="8.5" style="2" customWidth="1"/>
    <col min="8194" max="8194" width="4.625" style="2" customWidth="1"/>
    <col min="8195" max="8195" width="7.625" style="2" customWidth="1"/>
    <col min="8196" max="8196" width="7.875" style="2" customWidth="1"/>
    <col min="8197" max="8197" width="8.5" style="2" customWidth="1"/>
    <col min="8198" max="8199" width="7.625" style="2" customWidth="1"/>
    <col min="8200" max="8200" width="7.75" style="2" customWidth="1"/>
    <col min="8201" max="8201" width="7.125" style="2" customWidth="1"/>
    <col min="8202" max="8202" width="7.25" style="2" customWidth="1"/>
    <col min="8203" max="8204" width="7.625" style="2" customWidth="1"/>
    <col min="8205" max="8205" width="5.5" style="2" customWidth="1"/>
    <col min="8206" max="8208" width="8.75" style="2"/>
    <col min="8209" max="8209" width="7.75" style="2" customWidth="1"/>
    <col min="8210" max="8444" width="8.75" style="2"/>
    <col min="8445" max="8445" width="4.875" style="2" customWidth="1"/>
    <col min="8446" max="8446" width="21" style="2" customWidth="1"/>
    <col min="8447" max="8447" width="7.625" style="2" customWidth="1"/>
    <col min="8448" max="8448" width="8" style="2" customWidth="1"/>
    <col min="8449" max="8449" width="8.5" style="2" customWidth="1"/>
    <col min="8450" max="8450" width="4.625" style="2" customWidth="1"/>
    <col min="8451" max="8451" width="7.625" style="2" customWidth="1"/>
    <col min="8452" max="8452" width="7.875" style="2" customWidth="1"/>
    <col min="8453" max="8453" width="8.5" style="2" customWidth="1"/>
    <col min="8454" max="8455" width="7.625" style="2" customWidth="1"/>
    <col min="8456" max="8456" width="7.75" style="2" customWidth="1"/>
    <col min="8457" max="8457" width="7.125" style="2" customWidth="1"/>
    <col min="8458" max="8458" width="7.25" style="2" customWidth="1"/>
    <col min="8459" max="8460" width="7.625" style="2" customWidth="1"/>
    <col min="8461" max="8461" width="5.5" style="2" customWidth="1"/>
    <col min="8462" max="8464" width="8.75" style="2"/>
    <col min="8465" max="8465" width="7.75" style="2" customWidth="1"/>
    <col min="8466" max="8700" width="8.75" style="2"/>
    <col min="8701" max="8701" width="4.875" style="2" customWidth="1"/>
    <col min="8702" max="8702" width="21" style="2" customWidth="1"/>
    <col min="8703" max="8703" width="7.625" style="2" customWidth="1"/>
    <col min="8704" max="8704" width="8" style="2" customWidth="1"/>
    <col min="8705" max="8705" width="8.5" style="2" customWidth="1"/>
    <col min="8706" max="8706" width="4.625" style="2" customWidth="1"/>
    <col min="8707" max="8707" width="7.625" style="2" customWidth="1"/>
    <col min="8708" max="8708" width="7.875" style="2" customWidth="1"/>
    <col min="8709" max="8709" width="8.5" style="2" customWidth="1"/>
    <col min="8710" max="8711" width="7.625" style="2" customWidth="1"/>
    <col min="8712" max="8712" width="7.75" style="2" customWidth="1"/>
    <col min="8713" max="8713" width="7.125" style="2" customWidth="1"/>
    <col min="8714" max="8714" width="7.25" style="2" customWidth="1"/>
    <col min="8715" max="8716" width="7.625" style="2" customWidth="1"/>
    <col min="8717" max="8717" width="5.5" style="2" customWidth="1"/>
    <col min="8718" max="8720" width="8.75" style="2"/>
    <col min="8721" max="8721" width="7.75" style="2" customWidth="1"/>
    <col min="8722" max="8956" width="8.75" style="2"/>
    <col min="8957" max="8957" width="4.875" style="2" customWidth="1"/>
    <col min="8958" max="8958" width="21" style="2" customWidth="1"/>
    <col min="8959" max="8959" width="7.625" style="2" customWidth="1"/>
    <col min="8960" max="8960" width="8" style="2" customWidth="1"/>
    <col min="8961" max="8961" width="8.5" style="2" customWidth="1"/>
    <col min="8962" max="8962" width="4.625" style="2" customWidth="1"/>
    <col min="8963" max="8963" width="7.625" style="2" customWidth="1"/>
    <col min="8964" max="8964" width="7.875" style="2" customWidth="1"/>
    <col min="8965" max="8965" width="8.5" style="2" customWidth="1"/>
    <col min="8966" max="8967" width="7.625" style="2" customWidth="1"/>
    <col min="8968" max="8968" width="7.75" style="2" customWidth="1"/>
    <col min="8969" max="8969" width="7.125" style="2" customWidth="1"/>
    <col min="8970" max="8970" width="7.25" style="2" customWidth="1"/>
    <col min="8971" max="8972" width="7.625" style="2" customWidth="1"/>
    <col min="8973" max="8973" width="5.5" style="2" customWidth="1"/>
    <col min="8974" max="8976" width="8.75" style="2"/>
    <col min="8977" max="8977" width="7.75" style="2" customWidth="1"/>
    <col min="8978" max="9212" width="8.75" style="2"/>
    <col min="9213" max="9213" width="4.875" style="2" customWidth="1"/>
    <col min="9214" max="9214" width="21" style="2" customWidth="1"/>
    <col min="9215" max="9215" width="7.625" style="2" customWidth="1"/>
    <col min="9216" max="9216" width="8" style="2" customWidth="1"/>
    <col min="9217" max="9217" width="8.5" style="2" customWidth="1"/>
    <col min="9218" max="9218" width="4.625" style="2" customWidth="1"/>
    <col min="9219" max="9219" width="7.625" style="2" customWidth="1"/>
    <col min="9220" max="9220" width="7.875" style="2" customWidth="1"/>
    <col min="9221" max="9221" width="8.5" style="2" customWidth="1"/>
    <col min="9222" max="9223" width="7.625" style="2" customWidth="1"/>
    <col min="9224" max="9224" width="7.75" style="2" customWidth="1"/>
    <col min="9225" max="9225" width="7.125" style="2" customWidth="1"/>
    <col min="9226" max="9226" width="7.25" style="2" customWidth="1"/>
    <col min="9227" max="9228" width="7.625" style="2" customWidth="1"/>
    <col min="9229" max="9229" width="5.5" style="2" customWidth="1"/>
    <col min="9230" max="9232" width="8.75" style="2"/>
    <col min="9233" max="9233" width="7.75" style="2" customWidth="1"/>
    <col min="9234" max="9468" width="8.75" style="2"/>
    <col min="9469" max="9469" width="4.875" style="2" customWidth="1"/>
    <col min="9470" max="9470" width="21" style="2" customWidth="1"/>
    <col min="9471" max="9471" width="7.625" style="2" customWidth="1"/>
    <col min="9472" max="9472" width="8" style="2" customWidth="1"/>
    <col min="9473" max="9473" width="8.5" style="2" customWidth="1"/>
    <col min="9474" max="9474" width="4.625" style="2" customWidth="1"/>
    <col min="9475" max="9475" width="7.625" style="2" customWidth="1"/>
    <col min="9476" max="9476" width="7.875" style="2" customWidth="1"/>
    <col min="9477" max="9477" width="8.5" style="2" customWidth="1"/>
    <col min="9478" max="9479" width="7.625" style="2" customWidth="1"/>
    <col min="9480" max="9480" width="7.75" style="2" customWidth="1"/>
    <col min="9481" max="9481" width="7.125" style="2" customWidth="1"/>
    <col min="9482" max="9482" width="7.25" style="2" customWidth="1"/>
    <col min="9483" max="9484" width="7.625" style="2" customWidth="1"/>
    <col min="9485" max="9485" width="5.5" style="2" customWidth="1"/>
    <col min="9486" max="9488" width="8.75" style="2"/>
    <col min="9489" max="9489" width="7.75" style="2" customWidth="1"/>
    <col min="9490" max="9724" width="8.75" style="2"/>
    <col min="9725" max="9725" width="4.875" style="2" customWidth="1"/>
    <col min="9726" max="9726" width="21" style="2" customWidth="1"/>
    <col min="9727" max="9727" width="7.625" style="2" customWidth="1"/>
    <col min="9728" max="9728" width="8" style="2" customWidth="1"/>
    <col min="9729" max="9729" width="8.5" style="2" customWidth="1"/>
    <col min="9730" max="9730" width="4.625" style="2" customWidth="1"/>
    <col min="9731" max="9731" width="7.625" style="2" customWidth="1"/>
    <col min="9732" max="9732" width="7.875" style="2" customWidth="1"/>
    <col min="9733" max="9733" width="8.5" style="2" customWidth="1"/>
    <col min="9734" max="9735" width="7.625" style="2" customWidth="1"/>
    <col min="9736" max="9736" width="7.75" style="2" customWidth="1"/>
    <col min="9737" max="9737" width="7.125" style="2" customWidth="1"/>
    <col min="9738" max="9738" width="7.25" style="2" customWidth="1"/>
    <col min="9739" max="9740" width="7.625" style="2" customWidth="1"/>
    <col min="9741" max="9741" width="5.5" style="2" customWidth="1"/>
    <col min="9742" max="9744" width="8.75" style="2"/>
    <col min="9745" max="9745" width="7.75" style="2" customWidth="1"/>
    <col min="9746" max="9980" width="8.75" style="2"/>
    <col min="9981" max="9981" width="4.875" style="2" customWidth="1"/>
    <col min="9982" max="9982" width="21" style="2" customWidth="1"/>
    <col min="9983" max="9983" width="7.625" style="2" customWidth="1"/>
    <col min="9984" max="9984" width="8" style="2" customWidth="1"/>
    <col min="9985" max="9985" width="8.5" style="2" customWidth="1"/>
    <col min="9986" max="9986" width="4.625" style="2" customWidth="1"/>
    <col min="9987" max="9987" width="7.625" style="2" customWidth="1"/>
    <col min="9988" max="9988" width="7.875" style="2" customWidth="1"/>
    <col min="9989" max="9989" width="8.5" style="2" customWidth="1"/>
    <col min="9990" max="9991" width="7.625" style="2" customWidth="1"/>
    <col min="9992" max="9992" width="7.75" style="2" customWidth="1"/>
    <col min="9993" max="9993" width="7.125" style="2" customWidth="1"/>
    <col min="9994" max="9994" width="7.25" style="2" customWidth="1"/>
    <col min="9995" max="9996" width="7.625" style="2" customWidth="1"/>
    <col min="9997" max="9997" width="5.5" style="2" customWidth="1"/>
    <col min="9998" max="10000" width="8.75" style="2"/>
    <col min="10001" max="10001" width="7.75" style="2" customWidth="1"/>
    <col min="10002" max="10236" width="8.75" style="2"/>
    <col min="10237" max="10237" width="4.875" style="2" customWidth="1"/>
    <col min="10238" max="10238" width="21" style="2" customWidth="1"/>
    <col min="10239" max="10239" width="7.625" style="2" customWidth="1"/>
    <col min="10240" max="10240" width="8" style="2" customWidth="1"/>
    <col min="10241" max="10241" width="8.5" style="2" customWidth="1"/>
    <col min="10242" max="10242" width="4.625" style="2" customWidth="1"/>
    <col min="10243" max="10243" width="7.625" style="2" customWidth="1"/>
    <col min="10244" max="10244" width="7.875" style="2" customWidth="1"/>
    <col min="10245" max="10245" width="8.5" style="2" customWidth="1"/>
    <col min="10246" max="10247" width="7.625" style="2" customWidth="1"/>
    <col min="10248" max="10248" width="7.75" style="2" customWidth="1"/>
    <col min="10249" max="10249" width="7.125" style="2" customWidth="1"/>
    <col min="10250" max="10250" width="7.25" style="2" customWidth="1"/>
    <col min="10251" max="10252" width="7.625" style="2" customWidth="1"/>
    <col min="10253" max="10253" width="5.5" style="2" customWidth="1"/>
    <col min="10254" max="10256" width="8.75" style="2"/>
    <col min="10257" max="10257" width="7.75" style="2" customWidth="1"/>
    <col min="10258" max="10492" width="8.75" style="2"/>
    <col min="10493" max="10493" width="4.875" style="2" customWidth="1"/>
    <col min="10494" max="10494" width="21" style="2" customWidth="1"/>
    <col min="10495" max="10495" width="7.625" style="2" customWidth="1"/>
    <col min="10496" max="10496" width="8" style="2" customWidth="1"/>
    <col min="10497" max="10497" width="8.5" style="2" customWidth="1"/>
    <col min="10498" max="10498" width="4.625" style="2" customWidth="1"/>
    <col min="10499" max="10499" width="7.625" style="2" customWidth="1"/>
    <col min="10500" max="10500" width="7.875" style="2" customWidth="1"/>
    <col min="10501" max="10501" width="8.5" style="2" customWidth="1"/>
    <col min="10502" max="10503" width="7.625" style="2" customWidth="1"/>
    <col min="10504" max="10504" width="7.75" style="2" customWidth="1"/>
    <col min="10505" max="10505" width="7.125" style="2" customWidth="1"/>
    <col min="10506" max="10506" width="7.25" style="2" customWidth="1"/>
    <col min="10507" max="10508" width="7.625" style="2" customWidth="1"/>
    <col min="10509" max="10509" width="5.5" style="2" customWidth="1"/>
    <col min="10510" max="10512" width="8.75" style="2"/>
    <col min="10513" max="10513" width="7.75" style="2" customWidth="1"/>
    <col min="10514" max="10748" width="8.75" style="2"/>
    <col min="10749" max="10749" width="4.875" style="2" customWidth="1"/>
    <col min="10750" max="10750" width="21" style="2" customWidth="1"/>
    <col min="10751" max="10751" width="7.625" style="2" customWidth="1"/>
    <col min="10752" max="10752" width="8" style="2" customWidth="1"/>
    <col min="10753" max="10753" width="8.5" style="2" customWidth="1"/>
    <col min="10754" max="10754" width="4.625" style="2" customWidth="1"/>
    <col min="10755" max="10755" width="7.625" style="2" customWidth="1"/>
    <col min="10756" max="10756" width="7.875" style="2" customWidth="1"/>
    <col min="10757" max="10757" width="8.5" style="2" customWidth="1"/>
    <col min="10758" max="10759" width="7.625" style="2" customWidth="1"/>
    <col min="10760" max="10760" width="7.75" style="2" customWidth="1"/>
    <col min="10761" max="10761" width="7.125" style="2" customWidth="1"/>
    <col min="10762" max="10762" width="7.25" style="2" customWidth="1"/>
    <col min="10763" max="10764" width="7.625" style="2" customWidth="1"/>
    <col min="10765" max="10765" width="5.5" style="2" customWidth="1"/>
    <col min="10766" max="10768" width="8.75" style="2"/>
    <col min="10769" max="10769" width="7.75" style="2" customWidth="1"/>
    <col min="10770" max="11004" width="8.75" style="2"/>
    <col min="11005" max="11005" width="4.875" style="2" customWidth="1"/>
    <col min="11006" max="11006" width="21" style="2" customWidth="1"/>
    <col min="11007" max="11007" width="7.625" style="2" customWidth="1"/>
    <col min="11008" max="11008" width="8" style="2" customWidth="1"/>
    <col min="11009" max="11009" width="8.5" style="2" customWidth="1"/>
    <col min="11010" max="11010" width="4.625" style="2" customWidth="1"/>
    <col min="11011" max="11011" width="7.625" style="2" customWidth="1"/>
    <col min="11012" max="11012" width="7.875" style="2" customWidth="1"/>
    <col min="11013" max="11013" width="8.5" style="2" customWidth="1"/>
    <col min="11014" max="11015" width="7.625" style="2" customWidth="1"/>
    <col min="11016" max="11016" width="7.75" style="2" customWidth="1"/>
    <col min="11017" max="11017" width="7.125" style="2" customWidth="1"/>
    <col min="11018" max="11018" width="7.25" style="2" customWidth="1"/>
    <col min="11019" max="11020" width="7.625" style="2" customWidth="1"/>
    <col min="11021" max="11021" width="5.5" style="2" customWidth="1"/>
    <col min="11022" max="11024" width="8.75" style="2"/>
    <col min="11025" max="11025" width="7.75" style="2" customWidth="1"/>
    <col min="11026" max="11260" width="8.75" style="2"/>
    <col min="11261" max="11261" width="4.875" style="2" customWidth="1"/>
    <col min="11262" max="11262" width="21" style="2" customWidth="1"/>
    <col min="11263" max="11263" width="7.625" style="2" customWidth="1"/>
    <col min="11264" max="11264" width="8" style="2" customWidth="1"/>
    <col min="11265" max="11265" width="8.5" style="2" customWidth="1"/>
    <col min="11266" max="11266" width="4.625" style="2" customWidth="1"/>
    <col min="11267" max="11267" width="7.625" style="2" customWidth="1"/>
    <col min="11268" max="11268" width="7.875" style="2" customWidth="1"/>
    <col min="11269" max="11269" width="8.5" style="2" customWidth="1"/>
    <col min="11270" max="11271" width="7.625" style="2" customWidth="1"/>
    <col min="11272" max="11272" width="7.75" style="2" customWidth="1"/>
    <col min="11273" max="11273" width="7.125" style="2" customWidth="1"/>
    <col min="11274" max="11274" width="7.25" style="2" customWidth="1"/>
    <col min="11275" max="11276" width="7.625" style="2" customWidth="1"/>
    <col min="11277" max="11277" width="5.5" style="2" customWidth="1"/>
    <col min="11278" max="11280" width="8.75" style="2"/>
    <col min="11281" max="11281" width="7.75" style="2" customWidth="1"/>
    <col min="11282" max="11516" width="8.75" style="2"/>
    <col min="11517" max="11517" width="4.875" style="2" customWidth="1"/>
    <col min="11518" max="11518" width="21" style="2" customWidth="1"/>
    <col min="11519" max="11519" width="7.625" style="2" customWidth="1"/>
    <col min="11520" max="11520" width="8" style="2" customWidth="1"/>
    <col min="11521" max="11521" width="8.5" style="2" customWidth="1"/>
    <col min="11522" max="11522" width="4.625" style="2" customWidth="1"/>
    <col min="11523" max="11523" width="7.625" style="2" customWidth="1"/>
    <col min="11524" max="11524" width="7.875" style="2" customWidth="1"/>
    <col min="11525" max="11525" width="8.5" style="2" customWidth="1"/>
    <col min="11526" max="11527" width="7.625" style="2" customWidth="1"/>
    <col min="11528" max="11528" width="7.75" style="2" customWidth="1"/>
    <col min="11529" max="11529" width="7.125" style="2" customWidth="1"/>
    <col min="11530" max="11530" width="7.25" style="2" customWidth="1"/>
    <col min="11531" max="11532" width="7.625" style="2" customWidth="1"/>
    <col min="11533" max="11533" width="5.5" style="2" customWidth="1"/>
    <col min="11534" max="11536" width="8.75" style="2"/>
    <col min="11537" max="11537" width="7.75" style="2" customWidth="1"/>
    <col min="11538" max="11772" width="8.75" style="2"/>
    <col min="11773" max="11773" width="4.875" style="2" customWidth="1"/>
    <col min="11774" max="11774" width="21" style="2" customWidth="1"/>
    <col min="11775" max="11775" width="7.625" style="2" customWidth="1"/>
    <col min="11776" max="11776" width="8" style="2" customWidth="1"/>
    <col min="11777" max="11777" width="8.5" style="2" customWidth="1"/>
    <col min="11778" max="11778" width="4.625" style="2" customWidth="1"/>
    <col min="11779" max="11779" width="7.625" style="2" customWidth="1"/>
    <col min="11780" max="11780" width="7.875" style="2" customWidth="1"/>
    <col min="11781" max="11781" width="8.5" style="2" customWidth="1"/>
    <col min="11782" max="11783" width="7.625" style="2" customWidth="1"/>
    <col min="11784" max="11784" width="7.75" style="2" customWidth="1"/>
    <col min="11785" max="11785" width="7.125" style="2" customWidth="1"/>
    <col min="11786" max="11786" width="7.25" style="2" customWidth="1"/>
    <col min="11787" max="11788" width="7.625" style="2" customWidth="1"/>
    <col min="11789" max="11789" width="5.5" style="2" customWidth="1"/>
    <col min="11790" max="11792" width="8.75" style="2"/>
    <col min="11793" max="11793" width="7.75" style="2" customWidth="1"/>
    <col min="11794" max="12028" width="8.75" style="2"/>
    <col min="12029" max="12029" width="4.875" style="2" customWidth="1"/>
    <col min="12030" max="12030" width="21" style="2" customWidth="1"/>
    <col min="12031" max="12031" width="7.625" style="2" customWidth="1"/>
    <col min="12032" max="12032" width="8" style="2" customWidth="1"/>
    <col min="12033" max="12033" width="8.5" style="2" customWidth="1"/>
    <col min="12034" max="12034" width="4.625" style="2" customWidth="1"/>
    <col min="12035" max="12035" width="7.625" style="2" customWidth="1"/>
    <col min="12036" max="12036" width="7.875" style="2" customWidth="1"/>
    <col min="12037" max="12037" width="8.5" style="2" customWidth="1"/>
    <col min="12038" max="12039" width="7.625" style="2" customWidth="1"/>
    <col min="12040" max="12040" width="7.75" style="2" customWidth="1"/>
    <col min="12041" max="12041" width="7.125" style="2" customWidth="1"/>
    <col min="12042" max="12042" width="7.25" style="2" customWidth="1"/>
    <col min="12043" max="12044" width="7.625" style="2" customWidth="1"/>
    <col min="12045" max="12045" width="5.5" style="2" customWidth="1"/>
    <col min="12046" max="12048" width="8.75" style="2"/>
    <col min="12049" max="12049" width="7.75" style="2" customWidth="1"/>
    <col min="12050" max="12284" width="8.75" style="2"/>
    <col min="12285" max="12285" width="4.875" style="2" customWidth="1"/>
    <col min="12286" max="12286" width="21" style="2" customWidth="1"/>
    <col min="12287" max="12287" width="7.625" style="2" customWidth="1"/>
    <col min="12288" max="12288" width="8" style="2" customWidth="1"/>
    <col min="12289" max="12289" width="8.5" style="2" customWidth="1"/>
    <col min="12290" max="12290" width="4.625" style="2" customWidth="1"/>
    <col min="12291" max="12291" width="7.625" style="2" customWidth="1"/>
    <col min="12292" max="12292" width="7.875" style="2" customWidth="1"/>
    <col min="12293" max="12293" width="8.5" style="2" customWidth="1"/>
    <col min="12294" max="12295" width="7.625" style="2" customWidth="1"/>
    <col min="12296" max="12296" width="7.75" style="2" customWidth="1"/>
    <col min="12297" max="12297" width="7.125" style="2" customWidth="1"/>
    <col min="12298" max="12298" width="7.25" style="2" customWidth="1"/>
    <col min="12299" max="12300" width="7.625" style="2" customWidth="1"/>
    <col min="12301" max="12301" width="5.5" style="2" customWidth="1"/>
    <col min="12302" max="12304" width="8.75" style="2"/>
    <col min="12305" max="12305" width="7.75" style="2" customWidth="1"/>
    <col min="12306" max="12540" width="8.75" style="2"/>
    <col min="12541" max="12541" width="4.875" style="2" customWidth="1"/>
    <col min="12542" max="12542" width="21" style="2" customWidth="1"/>
    <col min="12543" max="12543" width="7.625" style="2" customWidth="1"/>
    <col min="12544" max="12544" width="8" style="2" customWidth="1"/>
    <col min="12545" max="12545" width="8.5" style="2" customWidth="1"/>
    <col min="12546" max="12546" width="4.625" style="2" customWidth="1"/>
    <col min="12547" max="12547" width="7.625" style="2" customWidth="1"/>
    <col min="12548" max="12548" width="7.875" style="2" customWidth="1"/>
    <col min="12549" max="12549" width="8.5" style="2" customWidth="1"/>
    <col min="12550" max="12551" width="7.625" style="2" customWidth="1"/>
    <col min="12552" max="12552" width="7.75" style="2" customWidth="1"/>
    <col min="12553" max="12553" width="7.125" style="2" customWidth="1"/>
    <col min="12554" max="12554" width="7.25" style="2" customWidth="1"/>
    <col min="12555" max="12556" width="7.625" style="2" customWidth="1"/>
    <col min="12557" max="12557" width="5.5" style="2" customWidth="1"/>
    <col min="12558" max="12560" width="8.75" style="2"/>
    <col min="12561" max="12561" width="7.75" style="2" customWidth="1"/>
    <col min="12562" max="12796" width="8.75" style="2"/>
    <col min="12797" max="12797" width="4.875" style="2" customWidth="1"/>
    <col min="12798" max="12798" width="21" style="2" customWidth="1"/>
    <col min="12799" max="12799" width="7.625" style="2" customWidth="1"/>
    <col min="12800" max="12800" width="8" style="2" customWidth="1"/>
    <col min="12801" max="12801" width="8.5" style="2" customWidth="1"/>
    <col min="12802" max="12802" width="4.625" style="2" customWidth="1"/>
    <col min="12803" max="12803" width="7.625" style="2" customWidth="1"/>
    <col min="12804" max="12804" width="7.875" style="2" customWidth="1"/>
    <col min="12805" max="12805" width="8.5" style="2" customWidth="1"/>
    <col min="12806" max="12807" width="7.625" style="2" customWidth="1"/>
    <col min="12808" max="12808" width="7.75" style="2" customWidth="1"/>
    <col min="12809" max="12809" width="7.125" style="2" customWidth="1"/>
    <col min="12810" max="12810" width="7.25" style="2" customWidth="1"/>
    <col min="12811" max="12812" width="7.625" style="2" customWidth="1"/>
    <col min="12813" max="12813" width="5.5" style="2" customWidth="1"/>
    <col min="12814" max="12816" width="8.75" style="2"/>
    <col min="12817" max="12817" width="7.75" style="2" customWidth="1"/>
    <col min="12818" max="13052" width="8.75" style="2"/>
    <col min="13053" max="13053" width="4.875" style="2" customWidth="1"/>
    <col min="13054" max="13054" width="21" style="2" customWidth="1"/>
    <col min="13055" max="13055" width="7.625" style="2" customWidth="1"/>
    <col min="13056" max="13056" width="8" style="2" customWidth="1"/>
    <col min="13057" max="13057" width="8.5" style="2" customWidth="1"/>
    <col min="13058" max="13058" width="4.625" style="2" customWidth="1"/>
    <col min="13059" max="13059" width="7.625" style="2" customWidth="1"/>
    <col min="13060" max="13060" width="7.875" style="2" customWidth="1"/>
    <col min="13061" max="13061" width="8.5" style="2" customWidth="1"/>
    <col min="13062" max="13063" width="7.625" style="2" customWidth="1"/>
    <col min="13064" max="13064" width="7.75" style="2" customWidth="1"/>
    <col min="13065" max="13065" width="7.125" style="2" customWidth="1"/>
    <col min="13066" max="13066" width="7.25" style="2" customWidth="1"/>
    <col min="13067" max="13068" width="7.625" style="2" customWidth="1"/>
    <col min="13069" max="13069" width="5.5" style="2" customWidth="1"/>
    <col min="13070" max="13072" width="8.75" style="2"/>
    <col min="13073" max="13073" width="7.75" style="2" customWidth="1"/>
    <col min="13074" max="13308" width="8.75" style="2"/>
    <col min="13309" max="13309" width="4.875" style="2" customWidth="1"/>
    <col min="13310" max="13310" width="21" style="2" customWidth="1"/>
    <col min="13311" max="13311" width="7.625" style="2" customWidth="1"/>
    <col min="13312" max="13312" width="8" style="2" customWidth="1"/>
    <col min="13313" max="13313" width="8.5" style="2" customWidth="1"/>
    <col min="13314" max="13314" width="4.625" style="2" customWidth="1"/>
    <col min="13315" max="13315" width="7.625" style="2" customWidth="1"/>
    <col min="13316" max="13316" width="7.875" style="2" customWidth="1"/>
    <col min="13317" max="13317" width="8.5" style="2" customWidth="1"/>
    <col min="13318" max="13319" width="7.625" style="2" customWidth="1"/>
    <col min="13320" max="13320" width="7.75" style="2" customWidth="1"/>
    <col min="13321" max="13321" width="7.125" style="2" customWidth="1"/>
    <col min="13322" max="13322" width="7.25" style="2" customWidth="1"/>
    <col min="13323" max="13324" width="7.625" style="2" customWidth="1"/>
    <col min="13325" max="13325" width="5.5" style="2" customWidth="1"/>
    <col min="13326" max="13328" width="8.75" style="2"/>
    <col min="13329" max="13329" width="7.75" style="2" customWidth="1"/>
    <col min="13330" max="13564" width="8.75" style="2"/>
    <col min="13565" max="13565" width="4.875" style="2" customWidth="1"/>
    <col min="13566" max="13566" width="21" style="2" customWidth="1"/>
    <col min="13567" max="13567" width="7.625" style="2" customWidth="1"/>
    <col min="13568" max="13568" width="8" style="2" customWidth="1"/>
    <col min="13569" max="13569" width="8.5" style="2" customWidth="1"/>
    <col min="13570" max="13570" width="4.625" style="2" customWidth="1"/>
    <col min="13571" max="13571" width="7.625" style="2" customWidth="1"/>
    <col min="13572" max="13572" width="7.875" style="2" customWidth="1"/>
    <col min="13573" max="13573" width="8.5" style="2" customWidth="1"/>
    <col min="13574" max="13575" width="7.625" style="2" customWidth="1"/>
    <col min="13576" max="13576" width="7.75" style="2" customWidth="1"/>
    <col min="13577" max="13577" width="7.125" style="2" customWidth="1"/>
    <col min="13578" max="13578" width="7.25" style="2" customWidth="1"/>
    <col min="13579" max="13580" width="7.625" style="2" customWidth="1"/>
    <col min="13581" max="13581" width="5.5" style="2" customWidth="1"/>
    <col min="13582" max="13584" width="8.75" style="2"/>
    <col min="13585" max="13585" width="7.75" style="2" customWidth="1"/>
    <col min="13586" max="13820" width="8.75" style="2"/>
    <col min="13821" max="13821" width="4.875" style="2" customWidth="1"/>
    <col min="13822" max="13822" width="21" style="2" customWidth="1"/>
    <col min="13823" max="13823" width="7.625" style="2" customWidth="1"/>
    <col min="13824" max="13824" width="8" style="2" customWidth="1"/>
    <col min="13825" max="13825" width="8.5" style="2" customWidth="1"/>
    <col min="13826" max="13826" width="4.625" style="2" customWidth="1"/>
    <col min="13827" max="13827" width="7.625" style="2" customWidth="1"/>
    <col min="13828" max="13828" width="7.875" style="2" customWidth="1"/>
    <col min="13829" max="13829" width="8.5" style="2" customWidth="1"/>
    <col min="13830" max="13831" width="7.625" style="2" customWidth="1"/>
    <col min="13832" max="13832" width="7.75" style="2" customWidth="1"/>
    <col min="13833" max="13833" width="7.125" style="2" customWidth="1"/>
    <col min="13834" max="13834" width="7.25" style="2" customWidth="1"/>
    <col min="13835" max="13836" width="7.625" style="2" customWidth="1"/>
    <col min="13837" max="13837" width="5.5" style="2" customWidth="1"/>
    <col min="13838" max="13840" width="8.75" style="2"/>
    <col min="13841" max="13841" width="7.75" style="2" customWidth="1"/>
    <col min="13842" max="14076" width="8.75" style="2"/>
    <col min="14077" max="14077" width="4.875" style="2" customWidth="1"/>
    <col min="14078" max="14078" width="21" style="2" customWidth="1"/>
    <col min="14079" max="14079" width="7.625" style="2" customWidth="1"/>
    <col min="14080" max="14080" width="8" style="2" customWidth="1"/>
    <col min="14081" max="14081" width="8.5" style="2" customWidth="1"/>
    <col min="14082" max="14082" width="4.625" style="2" customWidth="1"/>
    <col min="14083" max="14083" width="7.625" style="2" customWidth="1"/>
    <col min="14084" max="14084" width="7.875" style="2" customWidth="1"/>
    <col min="14085" max="14085" width="8.5" style="2" customWidth="1"/>
    <col min="14086" max="14087" width="7.625" style="2" customWidth="1"/>
    <col min="14088" max="14088" width="7.75" style="2" customWidth="1"/>
    <col min="14089" max="14089" width="7.125" style="2" customWidth="1"/>
    <col min="14090" max="14090" width="7.25" style="2" customWidth="1"/>
    <col min="14091" max="14092" width="7.625" style="2" customWidth="1"/>
    <col min="14093" max="14093" width="5.5" style="2" customWidth="1"/>
    <col min="14094" max="14096" width="8.75" style="2"/>
    <col min="14097" max="14097" width="7.75" style="2" customWidth="1"/>
    <col min="14098" max="14332" width="8.75" style="2"/>
    <col min="14333" max="14333" width="4.875" style="2" customWidth="1"/>
    <col min="14334" max="14334" width="21" style="2" customWidth="1"/>
    <col min="14335" max="14335" width="7.625" style="2" customWidth="1"/>
    <col min="14336" max="14336" width="8" style="2" customWidth="1"/>
    <col min="14337" max="14337" width="8.5" style="2" customWidth="1"/>
    <col min="14338" max="14338" width="4.625" style="2" customWidth="1"/>
    <col min="14339" max="14339" width="7.625" style="2" customWidth="1"/>
    <col min="14340" max="14340" width="7.875" style="2" customWidth="1"/>
    <col min="14341" max="14341" width="8.5" style="2" customWidth="1"/>
    <col min="14342" max="14343" width="7.625" style="2" customWidth="1"/>
    <col min="14344" max="14344" width="7.75" style="2" customWidth="1"/>
    <col min="14345" max="14345" width="7.125" style="2" customWidth="1"/>
    <col min="14346" max="14346" width="7.25" style="2" customWidth="1"/>
    <col min="14347" max="14348" width="7.625" style="2" customWidth="1"/>
    <col min="14349" max="14349" width="5.5" style="2" customWidth="1"/>
    <col min="14350" max="14352" width="8.75" style="2"/>
    <col min="14353" max="14353" width="7.75" style="2" customWidth="1"/>
    <col min="14354" max="14588" width="8.75" style="2"/>
    <col min="14589" max="14589" width="4.875" style="2" customWidth="1"/>
    <col min="14590" max="14590" width="21" style="2" customWidth="1"/>
    <col min="14591" max="14591" width="7.625" style="2" customWidth="1"/>
    <col min="14592" max="14592" width="8" style="2" customWidth="1"/>
    <col min="14593" max="14593" width="8.5" style="2" customWidth="1"/>
    <col min="14594" max="14594" width="4.625" style="2" customWidth="1"/>
    <col min="14595" max="14595" width="7.625" style="2" customWidth="1"/>
    <col min="14596" max="14596" width="7.875" style="2" customWidth="1"/>
    <col min="14597" max="14597" width="8.5" style="2" customWidth="1"/>
    <col min="14598" max="14599" width="7.625" style="2" customWidth="1"/>
    <col min="14600" max="14600" width="7.75" style="2" customWidth="1"/>
    <col min="14601" max="14601" width="7.125" style="2" customWidth="1"/>
    <col min="14602" max="14602" width="7.25" style="2" customWidth="1"/>
    <col min="14603" max="14604" width="7.625" style="2" customWidth="1"/>
    <col min="14605" max="14605" width="5.5" style="2" customWidth="1"/>
    <col min="14606" max="14608" width="8.75" style="2"/>
    <col min="14609" max="14609" width="7.75" style="2" customWidth="1"/>
    <col min="14610" max="14844" width="8.75" style="2"/>
    <col min="14845" max="14845" width="4.875" style="2" customWidth="1"/>
    <col min="14846" max="14846" width="21" style="2" customWidth="1"/>
    <col min="14847" max="14847" width="7.625" style="2" customWidth="1"/>
    <col min="14848" max="14848" width="8" style="2" customWidth="1"/>
    <col min="14849" max="14849" width="8.5" style="2" customWidth="1"/>
    <col min="14850" max="14850" width="4.625" style="2" customWidth="1"/>
    <col min="14851" max="14851" width="7.625" style="2" customWidth="1"/>
    <col min="14852" max="14852" width="7.875" style="2" customWidth="1"/>
    <col min="14853" max="14853" width="8.5" style="2" customWidth="1"/>
    <col min="14854" max="14855" width="7.625" style="2" customWidth="1"/>
    <col min="14856" max="14856" width="7.75" style="2" customWidth="1"/>
    <col min="14857" max="14857" width="7.125" style="2" customWidth="1"/>
    <col min="14858" max="14858" width="7.25" style="2" customWidth="1"/>
    <col min="14859" max="14860" width="7.625" style="2" customWidth="1"/>
    <col min="14861" max="14861" width="5.5" style="2" customWidth="1"/>
    <col min="14862" max="14864" width="8.75" style="2"/>
    <col min="14865" max="14865" width="7.75" style="2" customWidth="1"/>
    <col min="14866" max="15100" width="8.75" style="2"/>
    <col min="15101" max="15101" width="4.875" style="2" customWidth="1"/>
    <col min="15102" max="15102" width="21" style="2" customWidth="1"/>
    <col min="15103" max="15103" width="7.625" style="2" customWidth="1"/>
    <col min="15104" max="15104" width="8" style="2" customWidth="1"/>
    <col min="15105" max="15105" width="8.5" style="2" customWidth="1"/>
    <col min="15106" max="15106" width="4.625" style="2" customWidth="1"/>
    <col min="15107" max="15107" width="7.625" style="2" customWidth="1"/>
    <col min="15108" max="15108" width="7.875" style="2" customWidth="1"/>
    <col min="15109" max="15109" width="8.5" style="2" customWidth="1"/>
    <col min="15110" max="15111" width="7.625" style="2" customWidth="1"/>
    <col min="15112" max="15112" width="7.75" style="2" customWidth="1"/>
    <col min="15113" max="15113" width="7.125" style="2" customWidth="1"/>
    <col min="15114" max="15114" width="7.25" style="2" customWidth="1"/>
    <col min="15115" max="15116" width="7.625" style="2" customWidth="1"/>
    <col min="15117" max="15117" width="5.5" style="2" customWidth="1"/>
    <col min="15118" max="15120" width="8.75" style="2"/>
    <col min="15121" max="15121" width="7.75" style="2" customWidth="1"/>
    <col min="15122" max="15356" width="8.75" style="2"/>
    <col min="15357" max="15357" width="4.875" style="2" customWidth="1"/>
    <col min="15358" max="15358" width="21" style="2" customWidth="1"/>
    <col min="15359" max="15359" width="7.625" style="2" customWidth="1"/>
    <col min="15360" max="15360" width="8" style="2" customWidth="1"/>
    <col min="15361" max="15361" width="8.5" style="2" customWidth="1"/>
    <col min="15362" max="15362" width="4.625" style="2" customWidth="1"/>
    <col min="15363" max="15363" width="7.625" style="2" customWidth="1"/>
    <col min="15364" max="15364" width="7.875" style="2" customWidth="1"/>
    <col min="15365" max="15365" width="8.5" style="2" customWidth="1"/>
    <col min="15366" max="15367" width="7.625" style="2" customWidth="1"/>
    <col min="15368" max="15368" width="7.75" style="2" customWidth="1"/>
    <col min="15369" max="15369" width="7.125" style="2" customWidth="1"/>
    <col min="15370" max="15370" width="7.25" style="2" customWidth="1"/>
    <col min="15371" max="15372" width="7.625" style="2" customWidth="1"/>
    <col min="15373" max="15373" width="5.5" style="2" customWidth="1"/>
    <col min="15374" max="15376" width="8.75" style="2"/>
    <col min="15377" max="15377" width="7.75" style="2" customWidth="1"/>
    <col min="15378" max="15612" width="8.75" style="2"/>
    <col min="15613" max="15613" width="4.875" style="2" customWidth="1"/>
    <col min="15614" max="15614" width="21" style="2" customWidth="1"/>
    <col min="15615" max="15615" width="7.625" style="2" customWidth="1"/>
    <col min="15616" max="15616" width="8" style="2" customWidth="1"/>
    <col min="15617" max="15617" width="8.5" style="2" customWidth="1"/>
    <col min="15618" max="15618" width="4.625" style="2" customWidth="1"/>
    <col min="15619" max="15619" width="7.625" style="2" customWidth="1"/>
    <col min="15620" max="15620" width="7.875" style="2" customWidth="1"/>
    <col min="15621" max="15621" width="8.5" style="2" customWidth="1"/>
    <col min="15622" max="15623" width="7.625" style="2" customWidth="1"/>
    <col min="15624" max="15624" width="7.75" style="2" customWidth="1"/>
    <col min="15625" max="15625" width="7.125" style="2" customWidth="1"/>
    <col min="15626" max="15626" width="7.25" style="2" customWidth="1"/>
    <col min="15627" max="15628" width="7.625" style="2" customWidth="1"/>
    <col min="15629" max="15629" width="5.5" style="2" customWidth="1"/>
    <col min="15630" max="15632" width="8.75" style="2"/>
    <col min="15633" max="15633" width="7.75" style="2" customWidth="1"/>
    <col min="15634" max="15868" width="8.75" style="2"/>
    <col min="15869" max="15869" width="4.875" style="2" customWidth="1"/>
    <col min="15870" max="15870" width="21" style="2" customWidth="1"/>
    <col min="15871" max="15871" width="7.625" style="2" customWidth="1"/>
    <col min="15872" max="15872" width="8" style="2" customWidth="1"/>
    <col min="15873" max="15873" width="8.5" style="2" customWidth="1"/>
    <col min="15874" max="15874" width="4.625" style="2" customWidth="1"/>
    <col min="15875" max="15875" width="7.625" style="2" customWidth="1"/>
    <col min="15876" max="15876" width="7.875" style="2" customWidth="1"/>
    <col min="15877" max="15877" width="8.5" style="2" customWidth="1"/>
    <col min="15878" max="15879" width="7.625" style="2" customWidth="1"/>
    <col min="15880" max="15880" width="7.75" style="2" customWidth="1"/>
    <col min="15881" max="15881" width="7.125" style="2" customWidth="1"/>
    <col min="15882" max="15882" width="7.25" style="2" customWidth="1"/>
    <col min="15883" max="15884" width="7.625" style="2" customWidth="1"/>
    <col min="15885" max="15885" width="5.5" style="2" customWidth="1"/>
    <col min="15886" max="15888" width="8.75" style="2"/>
    <col min="15889" max="15889" width="7.75" style="2" customWidth="1"/>
    <col min="15890" max="16124" width="8.75" style="2"/>
    <col min="16125" max="16125" width="4.875" style="2" customWidth="1"/>
    <col min="16126" max="16126" width="21" style="2" customWidth="1"/>
    <col min="16127" max="16127" width="7.625" style="2" customWidth="1"/>
    <col min="16128" max="16128" width="8" style="2" customWidth="1"/>
    <col min="16129" max="16129" width="8.5" style="2" customWidth="1"/>
    <col min="16130" max="16130" width="4.625" style="2" customWidth="1"/>
    <col min="16131" max="16131" width="7.625" style="2" customWidth="1"/>
    <col min="16132" max="16132" width="7.875" style="2" customWidth="1"/>
    <col min="16133" max="16133" width="8.5" style="2" customWidth="1"/>
    <col min="16134" max="16135" width="7.625" style="2" customWidth="1"/>
    <col min="16136" max="16136" width="7.75" style="2" customWidth="1"/>
    <col min="16137" max="16137" width="7.125" style="2" customWidth="1"/>
    <col min="16138" max="16138" width="7.25" style="2" customWidth="1"/>
    <col min="16139" max="16140" width="7.625" style="2" customWidth="1"/>
    <col min="16141" max="16141" width="5.5" style="2" customWidth="1"/>
    <col min="16142" max="16144" width="8.75" style="2"/>
    <col min="16145" max="16145" width="7.75" style="2" customWidth="1"/>
    <col min="16146" max="16384" width="8.75" style="2"/>
  </cols>
  <sheetData>
    <row r="1" spans="1:17" ht="18.75">
      <c r="A1" s="9"/>
      <c r="B1" s="10"/>
      <c r="C1" s="10"/>
      <c r="D1" s="10"/>
      <c r="E1" s="10"/>
      <c r="F1" s="10"/>
      <c r="G1" s="10"/>
      <c r="H1" s="10"/>
      <c r="I1" s="1"/>
      <c r="J1" s="1"/>
      <c r="K1" s="1"/>
      <c r="L1" s="1"/>
      <c r="M1" s="10"/>
      <c r="N1" s="10"/>
      <c r="O1" s="2" t="s">
        <v>197</v>
      </c>
    </row>
    <row r="2" spans="1:17" ht="10.5" customHeight="1">
      <c r="A2" s="10"/>
      <c r="B2" s="10"/>
      <c r="C2" s="10"/>
      <c r="D2" s="10"/>
      <c r="E2" s="10"/>
      <c r="F2" s="10"/>
      <c r="G2" s="10"/>
      <c r="H2" s="10"/>
      <c r="I2" s="1"/>
      <c r="J2" s="1"/>
      <c r="K2" s="1"/>
      <c r="L2" s="1"/>
      <c r="M2" s="10"/>
      <c r="N2" s="10"/>
      <c r="O2" s="10"/>
      <c r="P2" s="10"/>
    </row>
    <row r="3" spans="1:17" ht="18.75">
      <c r="A3" s="410" t="s">
        <v>196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</row>
    <row r="4" spans="1:17" ht="16.5" customHeight="1">
      <c r="A4" s="411" t="s">
        <v>1110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</row>
    <row r="5" spans="1:17" ht="18.75">
      <c r="A5" s="3"/>
      <c r="B5" s="3"/>
      <c r="C5" s="3"/>
      <c r="D5" s="3"/>
      <c r="E5" s="3"/>
      <c r="F5" s="3"/>
      <c r="G5" s="4"/>
      <c r="H5" s="4"/>
      <c r="I5" s="4"/>
      <c r="J5" s="4"/>
      <c r="K5" s="4"/>
      <c r="L5" s="4"/>
      <c r="M5" s="3"/>
      <c r="N5" s="3"/>
      <c r="O5" s="3"/>
      <c r="P5" s="5" t="s">
        <v>615</v>
      </c>
    </row>
    <row r="6" spans="1:17" ht="19.5" customHeight="1">
      <c r="A6" s="412" t="s">
        <v>2</v>
      </c>
      <c r="B6" s="413" t="s">
        <v>53</v>
      </c>
      <c r="C6" s="414" t="s">
        <v>4</v>
      </c>
      <c r="D6" s="415"/>
      <c r="E6" s="415"/>
      <c r="F6" s="415"/>
      <c r="G6" s="414" t="s">
        <v>5</v>
      </c>
      <c r="H6" s="414"/>
      <c r="I6" s="414"/>
      <c r="J6" s="414"/>
      <c r="K6" s="414"/>
      <c r="L6" s="414"/>
      <c r="M6" s="414"/>
      <c r="N6" s="414"/>
      <c r="O6" s="414"/>
      <c r="P6" s="414"/>
      <c r="Q6" s="414"/>
    </row>
    <row r="7" spans="1:17" ht="22.15" customHeight="1">
      <c r="A7" s="412"/>
      <c r="B7" s="413"/>
      <c r="C7" s="412" t="s">
        <v>129</v>
      </c>
      <c r="D7" s="412" t="s">
        <v>134</v>
      </c>
      <c r="E7" s="412"/>
      <c r="F7" s="416" t="s">
        <v>130</v>
      </c>
      <c r="G7" s="412" t="s">
        <v>129</v>
      </c>
      <c r="H7" s="412" t="s">
        <v>134</v>
      </c>
      <c r="I7" s="412"/>
      <c r="J7" s="413" t="s">
        <v>198</v>
      </c>
      <c r="K7" s="417"/>
      <c r="L7" s="417"/>
      <c r="M7" s="417"/>
      <c r="N7" s="417"/>
      <c r="O7" s="417"/>
      <c r="P7" s="417"/>
      <c r="Q7" s="418" t="s">
        <v>130</v>
      </c>
    </row>
    <row r="8" spans="1:17" ht="22.15" customHeight="1">
      <c r="A8" s="412"/>
      <c r="B8" s="413"/>
      <c r="C8" s="412"/>
      <c r="D8" s="416" t="s">
        <v>188</v>
      </c>
      <c r="E8" s="416" t="s">
        <v>189</v>
      </c>
      <c r="F8" s="416"/>
      <c r="G8" s="412"/>
      <c r="H8" s="416" t="s">
        <v>188</v>
      </c>
      <c r="I8" s="416" t="s">
        <v>189</v>
      </c>
      <c r="J8" s="412" t="s">
        <v>129</v>
      </c>
      <c r="K8" s="416" t="s">
        <v>188</v>
      </c>
      <c r="L8" s="416"/>
      <c r="M8" s="416"/>
      <c r="N8" s="416" t="s">
        <v>189</v>
      </c>
      <c r="O8" s="416"/>
      <c r="P8" s="416"/>
      <c r="Q8" s="419"/>
    </row>
    <row r="9" spans="1:17" ht="47.25">
      <c r="A9" s="412"/>
      <c r="B9" s="413"/>
      <c r="C9" s="412"/>
      <c r="D9" s="416"/>
      <c r="E9" s="416"/>
      <c r="F9" s="416"/>
      <c r="G9" s="412"/>
      <c r="H9" s="416"/>
      <c r="I9" s="416"/>
      <c r="J9" s="412"/>
      <c r="K9" s="101" t="s">
        <v>129</v>
      </c>
      <c r="L9" s="101" t="s">
        <v>171</v>
      </c>
      <c r="M9" s="101" t="s">
        <v>170</v>
      </c>
      <c r="N9" s="101" t="s">
        <v>129</v>
      </c>
      <c r="O9" s="101" t="s">
        <v>171</v>
      </c>
      <c r="P9" s="101" t="s">
        <v>170</v>
      </c>
      <c r="Q9" s="420"/>
    </row>
    <row r="10" spans="1:17" s="13" customFormat="1" ht="12">
      <c r="A10" s="11" t="s">
        <v>9</v>
      </c>
      <c r="B10" s="11" t="s">
        <v>10</v>
      </c>
      <c r="C10" s="11">
        <v>1</v>
      </c>
      <c r="D10" s="11">
        <v>2</v>
      </c>
      <c r="E10" s="11">
        <v>3</v>
      </c>
      <c r="F10" s="11">
        <v>4</v>
      </c>
      <c r="G10" s="11" t="s">
        <v>190</v>
      </c>
      <c r="H10" s="11">
        <v>6</v>
      </c>
      <c r="I10" s="11">
        <v>7</v>
      </c>
      <c r="J10" s="11" t="s">
        <v>191</v>
      </c>
      <c r="K10" s="11" t="s">
        <v>192</v>
      </c>
      <c r="L10" s="11">
        <v>10</v>
      </c>
      <c r="M10" s="11">
        <v>11</v>
      </c>
      <c r="N10" s="11" t="s">
        <v>193</v>
      </c>
      <c r="O10" s="11">
        <v>13</v>
      </c>
      <c r="P10" s="11">
        <v>14</v>
      </c>
      <c r="Q10" s="12">
        <v>15</v>
      </c>
    </row>
    <row r="11" spans="1:17" s="4" customFormat="1" ht="18.75">
      <c r="A11" s="100"/>
      <c r="B11" s="102" t="s">
        <v>131</v>
      </c>
      <c r="C11" s="103">
        <f t="shared" ref="C11:P11" si="0">+C12+C29</f>
        <v>165555245541</v>
      </c>
      <c r="D11" s="103">
        <f t="shared" si="0"/>
        <v>120800095285</v>
      </c>
      <c r="E11" s="103">
        <f t="shared" si="0"/>
        <v>44755150256</v>
      </c>
      <c r="F11" s="103">
        <f t="shared" si="0"/>
        <v>0</v>
      </c>
      <c r="G11" s="103">
        <f t="shared" si="0"/>
        <v>148864619916</v>
      </c>
      <c r="H11" s="103">
        <f t="shared" si="0"/>
        <v>112384737685</v>
      </c>
      <c r="I11" s="103">
        <f t="shared" si="0"/>
        <v>36479882231</v>
      </c>
      <c r="J11" s="103">
        <f t="shared" si="0"/>
        <v>148864619916</v>
      </c>
      <c r="K11" s="103">
        <f t="shared" si="0"/>
        <v>112384737685</v>
      </c>
      <c r="L11" s="103">
        <f t="shared" si="0"/>
        <v>112384737685</v>
      </c>
      <c r="M11" s="103">
        <f t="shared" si="0"/>
        <v>0</v>
      </c>
      <c r="N11" s="103">
        <f t="shared" si="0"/>
        <v>36479882231</v>
      </c>
      <c r="O11" s="103">
        <f t="shared" si="0"/>
        <v>36479882231</v>
      </c>
      <c r="P11" s="103">
        <f t="shared" si="0"/>
        <v>0</v>
      </c>
      <c r="Q11" s="104"/>
    </row>
    <row r="12" spans="1:17" s="4" customFormat="1" ht="18.75">
      <c r="A12" s="100" t="s">
        <v>14</v>
      </c>
      <c r="B12" s="102" t="s">
        <v>194</v>
      </c>
      <c r="C12" s="103">
        <f t="shared" ref="C12:C41" si="1">+D12+E12</f>
        <v>86719298843</v>
      </c>
      <c r="D12" s="103">
        <f>+SUM(D13:D28)</f>
        <v>63569811000</v>
      </c>
      <c r="E12" s="103">
        <f>+SUM(E13:E28)</f>
        <v>23149487843</v>
      </c>
      <c r="F12" s="103">
        <f>+SUM(F13:F13)</f>
        <v>0</v>
      </c>
      <c r="G12" s="103">
        <f t="shared" ref="G12:P12" si="2">+SUM(G13:G28)</f>
        <v>73988037268</v>
      </c>
      <c r="H12" s="103">
        <f t="shared" si="2"/>
        <v>58272967000</v>
      </c>
      <c r="I12" s="103">
        <f t="shared" si="2"/>
        <v>15715070268</v>
      </c>
      <c r="J12" s="103">
        <f t="shared" si="2"/>
        <v>73988037268</v>
      </c>
      <c r="K12" s="103">
        <f t="shared" si="2"/>
        <v>58272967000</v>
      </c>
      <c r="L12" s="103">
        <f t="shared" si="2"/>
        <v>58272967000</v>
      </c>
      <c r="M12" s="103">
        <f t="shared" si="2"/>
        <v>0</v>
      </c>
      <c r="N12" s="103">
        <f t="shared" si="2"/>
        <v>15715070268</v>
      </c>
      <c r="O12" s="103">
        <f t="shared" si="2"/>
        <v>15715070268</v>
      </c>
      <c r="P12" s="103">
        <f t="shared" si="2"/>
        <v>0</v>
      </c>
      <c r="Q12" s="104"/>
    </row>
    <row r="13" spans="1:17" s="4" customFormat="1" ht="30">
      <c r="A13" s="105">
        <v>1</v>
      </c>
      <c r="B13" s="106" t="s">
        <v>374</v>
      </c>
      <c r="C13" s="107">
        <f>+E13</f>
        <v>5020000000</v>
      </c>
      <c r="D13" s="107">
        <v>0</v>
      </c>
      <c r="E13" s="107">
        <v>5020000000</v>
      </c>
      <c r="F13" s="103"/>
      <c r="G13" s="104">
        <f t="shared" ref="G13:G41" si="3">+H13+I13</f>
        <v>420830860</v>
      </c>
      <c r="H13" s="104">
        <f t="shared" ref="H13" si="4">+K13</f>
        <v>0</v>
      </c>
      <c r="I13" s="104">
        <f>+N13</f>
        <v>420830860</v>
      </c>
      <c r="J13" s="104">
        <f t="shared" ref="J13:J41" si="5">+K13+N13</f>
        <v>420830860</v>
      </c>
      <c r="K13" s="104">
        <f t="shared" ref="K13:K41" si="6">+L13+M13</f>
        <v>0</v>
      </c>
      <c r="L13" s="104"/>
      <c r="M13" s="104"/>
      <c r="N13" s="104">
        <f t="shared" ref="N13:N41" si="7">+O13+P13</f>
        <v>420830860</v>
      </c>
      <c r="O13" s="104">
        <v>420830860</v>
      </c>
      <c r="P13" s="104"/>
      <c r="Q13" s="104"/>
    </row>
    <row r="14" spans="1:17" s="4" customFormat="1" ht="18.75">
      <c r="A14" s="105">
        <v>2</v>
      </c>
      <c r="B14" s="106" t="s">
        <v>375</v>
      </c>
      <c r="C14" s="107">
        <v>100000000</v>
      </c>
      <c r="D14" s="107">
        <v>0</v>
      </c>
      <c r="E14" s="107">
        <v>100000000</v>
      </c>
      <c r="F14" s="103"/>
      <c r="G14" s="104">
        <f t="shared" ref="G14:G28" si="8">+H14+I14</f>
        <v>100000000</v>
      </c>
      <c r="H14" s="104">
        <f t="shared" ref="H14:H28" si="9">+K14</f>
        <v>0</v>
      </c>
      <c r="I14" s="104">
        <f t="shared" ref="I14:I28" si="10">+N14</f>
        <v>100000000</v>
      </c>
      <c r="J14" s="104">
        <f t="shared" ref="J14:J28" si="11">+K14+N14</f>
        <v>100000000</v>
      </c>
      <c r="K14" s="104">
        <f t="shared" ref="K14:K28" si="12">+L14+M14</f>
        <v>0</v>
      </c>
      <c r="L14" s="104"/>
      <c r="M14" s="104"/>
      <c r="N14" s="104">
        <f t="shared" ref="N14:N28" si="13">+O14+P14</f>
        <v>100000000</v>
      </c>
      <c r="O14" s="104">
        <v>100000000</v>
      </c>
      <c r="P14" s="104"/>
      <c r="Q14" s="104"/>
    </row>
    <row r="15" spans="1:17" s="4" customFormat="1" ht="30">
      <c r="A15" s="105">
        <v>3</v>
      </c>
      <c r="B15" s="106" t="s">
        <v>378</v>
      </c>
      <c r="C15" s="107">
        <v>2383000000</v>
      </c>
      <c r="D15" s="107">
        <v>0</v>
      </c>
      <c r="E15" s="107">
        <v>2383000000</v>
      </c>
      <c r="F15" s="103"/>
      <c r="G15" s="104">
        <f t="shared" si="8"/>
        <v>2323413000</v>
      </c>
      <c r="H15" s="104">
        <f t="shared" si="9"/>
        <v>0</v>
      </c>
      <c r="I15" s="104">
        <f t="shared" si="10"/>
        <v>2323413000</v>
      </c>
      <c r="J15" s="104">
        <f t="shared" si="11"/>
        <v>2323413000</v>
      </c>
      <c r="K15" s="104">
        <f t="shared" si="12"/>
        <v>0</v>
      </c>
      <c r="L15" s="104"/>
      <c r="M15" s="104"/>
      <c r="N15" s="104">
        <f t="shared" si="13"/>
        <v>2323413000</v>
      </c>
      <c r="O15" s="104">
        <v>2323413000</v>
      </c>
      <c r="P15" s="104"/>
      <c r="Q15" s="104"/>
    </row>
    <row r="16" spans="1:17" s="4" customFormat="1" ht="18.75">
      <c r="A16" s="105">
        <v>4</v>
      </c>
      <c r="B16" s="106" t="s">
        <v>379</v>
      </c>
      <c r="C16" s="107">
        <v>1767000000</v>
      </c>
      <c r="D16" s="107">
        <v>0</v>
      </c>
      <c r="E16" s="107">
        <v>1767000000</v>
      </c>
      <c r="F16" s="103"/>
      <c r="G16" s="104">
        <f t="shared" si="8"/>
        <v>1637716786</v>
      </c>
      <c r="H16" s="104">
        <f t="shared" si="9"/>
        <v>0</v>
      </c>
      <c r="I16" s="104">
        <f t="shared" si="10"/>
        <v>1637716786</v>
      </c>
      <c r="J16" s="104">
        <f t="shared" si="11"/>
        <v>1637716786</v>
      </c>
      <c r="K16" s="104">
        <f t="shared" si="12"/>
        <v>0</v>
      </c>
      <c r="L16" s="104"/>
      <c r="M16" s="104"/>
      <c r="N16" s="104">
        <f t="shared" si="13"/>
        <v>1637716786</v>
      </c>
      <c r="O16" s="104">
        <v>1637716786</v>
      </c>
      <c r="P16" s="104"/>
      <c r="Q16" s="104"/>
    </row>
    <row r="17" spans="1:18" s="4" customFormat="1" ht="30">
      <c r="A17" s="105">
        <v>5</v>
      </c>
      <c r="B17" s="106" t="s">
        <v>380</v>
      </c>
      <c r="C17" s="107">
        <f>+E17</f>
        <v>3298487843</v>
      </c>
      <c r="D17" s="107">
        <v>0</v>
      </c>
      <c r="E17" s="107">
        <v>3298487843</v>
      </c>
      <c r="F17" s="103"/>
      <c r="G17" s="104">
        <f t="shared" si="8"/>
        <v>1758904224</v>
      </c>
      <c r="H17" s="104">
        <f t="shared" si="9"/>
        <v>0</v>
      </c>
      <c r="I17" s="104">
        <f t="shared" si="10"/>
        <v>1758904224</v>
      </c>
      <c r="J17" s="104">
        <f t="shared" si="11"/>
        <v>1758904224</v>
      </c>
      <c r="K17" s="104">
        <f t="shared" si="12"/>
        <v>0</v>
      </c>
      <c r="L17" s="104"/>
      <c r="M17" s="104"/>
      <c r="N17" s="104">
        <f t="shared" si="13"/>
        <v>1758904224</v>
      </c>
      <c r="O17" s="104">
        <v>1758904224</v>
      </c>
      <c r="P17" s="104"/>
      <c r="Q17" s="104"/>
    </row>
    <row r="18" spans="1:18" s="4" customFormat="1" ht="30">
      <c r="A18" s="105">
        <v>6</v>
      </c>
      <c r="B18" s="106" t="s">
        <v>381</v>
      </c>
      <c r="C18" s="107">
        <v>689000000</v>
      </c>
      <c r="D18" s="107">
        <v>0</v>
      </c>
      <c r="E18" s="107">
        <v>689000000</v>
      </c>
      <c r="F18" s="103"/>
      <c r="G18" s="104">
        <f t="shared" si="8"/>
        <v>688724840</v>
      </c>
      <c r="H18" s="104">
        <f t="shared" si="9"/>
        <v>0</v>
      </c>
      <c r="I18" s="104">
        <f t="shared" si="10"/>
        <v>688724840</v>
      </c>
      <c r="J18" s="104">
        <f t="shared" si="11"/>
        <v>688724840</v>
      </c>
      <c r="K18" s="104">
        <f t="shared" si="12"/>
        <v>0</v>
      </c>
      <c r="L18" s="104"/>
      <c r="M18" s="104"/>
      <c r="N18" s="104">
        <f t="shared" si="13"/>
        <v>688724840</v>
      </c>
      <c r="O18" s="104">
        <v>688724840</v>
      </c>
      <c r="P18" s="104"/>
      <c r="Q18" s="104"/>
    </row>
    <row r="19" spans="1:18" s="4" customFormat="1" ht="18.75">
      <c r="A19" s="105">
        <v>7</v>
      </c>
      <c r="B19" s="106" t="s">
        <v>385</v>
      </c>
      <c r="C19" s="107">
        <f>+E19</f>
        <v>800000000</v>
      </c>
      <c r="D19" s="107">
        <v>0</v>
      </c>
      <c r="E19" s="107">
        <v>800000000</v>
      </c>
      <c r="F19" s="103"/>
      <c r="G19" s="104">
        <f t="shared" si="8"/>
        <v>566078818</v>
      </c>
      <c r="H19" s="104">
        <f t="shared" si="9"/>
        <v>0</v>
      </c>
      <c r="I19" s="104">
        <f t="shared" si="10"/>
        <v>566078818</v>
      </c>
      <c r="J19" s="104">
        <f t="shared" si="11"/>
        <v>566078818</v>
      </c>
      <c r="K19" s="104">
        <f t="shared" si="12"/>
        <v>0</v>
      </c>
      <c r="L19" s="104"/>
      <c r="M19" s="104"/>
      <c r="N19" s="104">
        <f t="shared" si="13"/>
        <v>566078818</v>
      </c>
      <c r="O19" s="104">
        <v>566078818</v>
      </c>
      <c r="P19" s="104"/>
      <c r="Q19" s="104"/>
    </row>
    <row r="20" spans="1:18" s="4" customFormat="1" ht="30">
      <c r="A20" s="105">
        <v>8</v>
      </c>
      <c r="B20" s="106" t="s">
        <v>387</v>
      </c>
      <c r="C20" s="107">
        <v>36000000</v>
      </c>
      <c r="D20" s="107">
        <v>0</v>
      </c>
      <c r="E20" s="107">
        <v>36000000</v>
      </c>
      <c r="F20" s="103"/>
      <c r="G20" s="104">
        <f t="shared" si="8"/>
        <v>36000000</v>
      </c>
      <c r="H20" s="104">
        <f t="shared" si="9"/>
        <v>0</v>
      </c>
      <c r="I20" s="104">
        <f t="shared" si="10"/>
        <v>36000000</v>
      </c>
      <c r="J20" s="104">
        <f t="shared" si="11"/>
        <v>36000000</v>
      </c>
      <c r="K20" s="104">
        <f t="shared" si="12"/>
        <v>0</v>
      </c>
      <c r="L20" s="104"/>
      <c r="M20" s="104"/>
      <c r="N20" s="104">
        <f t="shared" si="13"/>
        <v>36000000</v>
      </c>
      <c r="O20" s="104">
        <v>36000000</v>
      </c>
      <c r="P20" s="104"/>
      <c r="Q20" s="104"/>
    </row>
    <row r="21" spans="1:18" s="4" customFormat="1" ht="30">
      <c r="A21" s="105">
        <v>9</v>
      </c>
      <c r="B21" s="106" t="s">
        <v>388</v>
      </c>
      <c r="C21" s="107">
        <v>800000000</v>
      </c>
      <c r="D21" s="107">
        <v>0</v>
      </c>
      <c r="E21" s="107">
        <v>800000000</v>
      </c>
      <c r="F21" s="103"/>
      <c r="G21" s="104">
        <f t="shared" si="8"/>
        <v>800000000</v>
      </c>
      <c r="H21" s="104">
        <f t="shared" si="9"/>
        <v>0</v>
      </c>
      <c r="I21" s="104">
        <f t="shared" si="10"/>
        <v>800000000</v>
      </c>
      <c r="J21" s="104">
        <f t="shared" si="11"/>
        <v>800000000</v>
      </c>
      <c r="K21" s="104">
        <f t="shared" si="12"/>
        <v>0</v>
      </c>
      <c r="L21" s="104"/>
      <c r="M21" s="104"/>
      <c r="N21" s="104">
        <f t="shared" si="13"/>
        <v>800000000</v>
      </c>
      <c r="O21" s="104">
        <v>800000000</v>
      </c>
      <c r="P21" s="104"/>
      <c r="Q21" s="104"/>
    </row>
    <row r="22" spans="1:18" s="4" customFormat="1" ht="30">
      <c r="A22" s="105">
        <v>10</v>
      </c>
      <c r="B22" s="106" t="s">
        <v>389</v>
      </c>
      <c r="C22" s="107">
        <f>+E22</f>
        <v>3613000000</v>
      </c>
      <c r="D22" s="107">
        <v>0</v>
      </c>
      <c r="E22" s="107">
        <v>3613000000</v>
      </c>
      <c r="F22" s="103"/>
      <c r="G22" s="104">
        <f t="shared" si="8"/>
        <v>3138372000</v>
      </c>
      <c r="H22" s="104">
        <f t="shared" si="9"/>
        <v>0</v>
      </c>
      <c r="I22" s="104">
        <f t="shared" si="10"/>
        <v>3138372000</v>
      </c>
      <c r="J22" s="104">
        <f t="shared" si="11"/>
        <v>3138372000</v>
      </c>
      <c r="K22" s="104">
        <f t="shared" si="12"/>
        <v>0</v>
      </c>
      <c r="L22" s="104"/>
      <c r="M22" s="104"/>
      <c r="N22" s="104">
        <f t="shared" si="13"/>
        <v>3138372000</v>
      </c>
      <c r="O22" s="104">
        <v>3138372000</v>
      </c>
      <c r="P22" s="104"/>
      <c r="Q22" s="104"/>
    </row>
    <row r="23" spans="1:18" s="4" customFormat="1" ht="18.75">
      <c r="A23" s="105">
        <v>11</v>
      </c>
      <c r="B23" s="106" t="s">
        <v>390</v>
      </c>
      <c r="C23" s="107">
        <v>600000000</v>
      </c>
      <c r="D23" s="107">
        <v>0</v>
      </c>
      <c r="E23" s="107">
        <v>600000000</v>
      </c>
      <c r="F23" s="103"/>
      <c r="G23" s="104">
        <f t="shared" si="8"/>
        <v>599920000</v>
      </c>
      <c r="H23" s="104">
        <f t="shared" si="9"/>
        <v>0</v>
      </c>
      <c r="I23" s="104">
        <f t="shared" si="10"/>
        <v>599920000</v>
      </c>
      <c r="J23" s="104">
        <f t="shared" si="11"/>
        <v>599920000</v>
      </c>
      <c r="K23" s="104">
        <f t="shared" si="12"/>
        <v>0</v>
      </c>
      <c r="L23" s="104"/>
      <c r="M23" s="104"/>
      <c r="N23" s="104">
        <f t="shared" si="13"/>
        <v>599920000</v>
      </c>
      <c r="O23" s="104">
        <v>599920000</v>
      </c>
      <c r="P23" s="104"/>
      <c r="Q23" s="104"/>
    </row>
    <row r="24" spans="1:18" s="4" customFormat="1" ht="30">
      <c r="A24" s="105">
        <v>12</v>
      </c>
      <c r="B24" s="106" t="s">
        <v>413</v>
      </c>
      <c r="C24" s="107">
        <f t="shared" ref="C24" si="14">+D24+E24</f>
        <v>1000000000</v>
      </c>
      <c r="D24" s="107">
        <v>0</v>
      </c>
      <c r="E24" s="107">
        <v>1000000000</v>
      </c>
      <c r="F24" s="103"/>
      <c r="G24" s="104">
        <f t="shared" si="8"/>
        <v>997476140</v>
      </c>
      <c r="H24" s="104">
        <f t="shared" si="9"/>
        <v>0</v>
      </c>
      <c r="I24" s="104">
        <f t="shared" si="10"/>
        <v>997476140</v>
      </c>
      <c r="J24" s="104">
        <f t="shared" si="11"/>
        <v>997476140</v>
      </c>
      <c r="K24" s="104">
        <f t="shared" si="12"/>
        <v>0</v>
      </c>
      <c r="L24" s="104"/>
      <c r="M24" s="104"/>
      <c r="N24" s="104">
        <f t="shared" si="13"/>
        <v>997476140</v>
      </c>
      <c r="O24" s="104">
        <v>997476140</v>
      </c>
      <c r="P24" s="104"/>
      <c r="Q24" s="104"/>
    </row>
    <row r="25" spans="1:18" s="4" customFormat="1" ht="45">
      <c r="A25" s="105">
        <v>13</v>
      </c>
      <c r="B25" s="106" t="s">
        <v>414</v>
      </c>
      <c r="C25" s="107">
        <f>+D25+E25</f>
        <v>1718000000</v>
      </c>
      <c r="D25" s="107">
        <v>0</v>
      </c>
      <c r="E25" s="107">
        <v>1718000000</v>
      </c>
      <c r="F25" s="103"/>
      <c r="G25" s="104">
        <f t="shared" si="8"/>
        <v>1324493600</v>
      </c>
      <c r="H25" s="104">
        <f t="shared" si="9"/>
        <v>0</v>
      </c>
      <c r="I25" s="104">
        <f t="shared" si="10"/>
        <v>1324493600</v>
      </c>
      <c r="J25" s="104">
        <f t="shared" si="11"/>
        <v>1324493600</v>
      </c>
      <c r="K25" s="104">
        <f t="shared" si="12"/>
        <v>0</v>
      </c>
      <c r="L25" s="104"/>
      <c r="M25" s="104"/>
      <c r="N25" s="104">
        <f t="shared" si="13"/>
        <v>1324493600</v>
      </c>
      <c r="O25" s="104">
        <v>1324493600</v>
      </c>
      <c r="P25" s="104"/>
      <c r="Q25" s="104"/>
    </row>
    <row r="26" spans="1:18" s="4" customFormat="1" ht="18.75">
      <c r="A26" s="105">
        <v>14</v>
      </c>
      <c r="B26" s="106" t="s">
        <v>415</v>
      </c>
      <c r="C26" s="107">
        <f t="shared" ref="C26:C28" si="15">+D26+E26</f>
        <v>50000000</v>
      </c>
      <c r="D26" s="107">
        <v>0</v>
      </c>
      <c r="E26" s="107">
        <v>50000000</v>
      </c>
      <c r="F26" s="103"/>
      <c r="G26" s="104">
        <f t="shared" si="8"/>
        <v>50000000</v>
      </c>
      <c r="H26" s="104">
        <f t="shared" si="9"/>
        <v>0</v>
      </c>
      <c r="I26" s="104">
        <f t="shared" si="10"/>
        <v>50000000</v>
      </c>
      <c r="J26" s="104">
        <f t="shared" si="11"/>
        <v>50000000</v>
      </c>
      <c r="K26" s="104">
        <f t="shared" si="12"/>
        <v>0</v>
      </c>
      <c r="L26" s="104"/>
      <c r="M26" s="104"/>
      <c r="N26" s="104">
        <f t="shared" si="13"/>
        <v>50000000</v>
      </c>
      <c r="O26" s="104">
        <v>50000000</v>
      </c>
      <c r="P26" s="104"/>
      <c r="Q26" s="104"/>
    </row>
    <row r="27" spans="1:18" s="4" customFormat="1" ht="30">
      <c r="A27" s="105">
        <v>15</v>
      </c>
      <c r="B27" s="106" t="s">
        <v>410</v>
      </c>
      <c r="C27" s="107">
        <f t="shared" si="15"/>
        <v>63569811000</v>
      </c>
      <c r="D27" s="107">
        <v>63569811000</v>
      </c>
      <c r="E27" s="107">
        <v>0</v>
      </c>
      <c r="F27" s="103"/>
      <c r="G27" s="104">
        <f t="shared" si="8"/>
        <v>58272967000</v>
      </c>
      <c r="H27" s="104">
        <f t="shared" si="9"/>
        <v>58272967000</v>
      </c>
      <c r="I27" s="104">
        <f t="shared" si="10"/>
        <v>0</v>
      </c>
      <c r="J27" s="104">
        <f t="shared" si="11"/>
        <v>58272967000</v>
      </c>
      <c r="K27" s="104">
        <f t="shared" si="12"/>
        <v>58272967000</v>
      </c>
      <c r="L27" s="104">
        <v>58272967000</v>
      </c>
      <c r="M27" s="104"/>
      <c r="N27" s="104">
        <f t="shared" si="13"/>
        <v>0</v>
      </c>
      <c r="O27" s="104">
        <v>0</v>
      </c>
      <c r="P27" s="104"/>
      <c r="Q27" s="104"/>
    </row>
    <row r="28" spans="1:18" s="4" customFormat="1" ht="30">
      <c r="A28" s="105">
        <v>16</v>
      </c>
      <c r="B28" s="106" t="s">
        <v>417</v>
      </c>
      <c r="C28" s="107">
        <f t="shared" si="15"/>
        <v>1275000000</v>
      </c>
      <c r="D28" s="107">
        <v>0</v>
      </c>
      <c r="E28" s="107">
        <v>1275000000</v>
      </c>
      <c r="F28" s="103"/>
      <c r="G28" s="104">
        <f t="shared" si="8"/>
        <v>1273140000</v>
      </c>
      <c r="H28" s="104">
        <f t="shared" si="9"/>
        <v>0</v>
      </c>
      <c r="I28" s="104">
        <f t="shared" si="10"/>
        <v>1273140000</v>
      </c>
      <c r="J28" s="104">
        <f t="shared" si="11"/>
        <v>1273140000</v>
      </c>
      <c r="K28" s="104">
        <f t="shared" si="12"/>
        <v>0</v>
      </c>
      <c r="L28" s="104"/>
      <c r="M28" s="104"/>
      <c r="N28" s="104">
        <f t="shared" si="13"/>
        <v>1273140000</v>
      </c>
      <c r="O28" s="104">
        <v>1273140000</v>
      </c>
      <c r="P28" s="104"/>
      <c r="Q28" s="104"/>
    </row>
    <row r="29" spans="1:18" s="4" customFormat="1" ht="18.75">
      <c r="A29" s="100" t="s">
        <v>19</v>
      </c>
      <c r="B29" s="102" t="s">
        <v>195</v>
      </c>
      <c r="C29" s="103">
        <f t="shared" si="1"/>
        <v>78835946698</v>
      </c>
      <c r="D29" s="103">
        <f>+SUM(D30:D41)</f>
        <v>57230284285</v>
      </c>
      <c r="E29" s="103">
        <f>+SUM(E30:E41)</f>
        <v>21605662413</v>
      </c>
      <c r="F29" s="103"/>
      <c r="G29" s="103">
        <f>+H29+I29</f>
        <v>74876582648</v>
      </c>
      <c r="H29" s="103">
        <f>+SUM(H30:H41)</f>
        <v>54111770685</v>
      </c>
      <c r="I29" s="103">
        <f>+SUM(I30:I41)</f>
        <v>20764811963</v>
      </c>
      <c r="J29" s="103">
        <f t="shared" si="5"/>
        <v>74876582648</v>
      </c>
      <c r="K29" s="103">
        <f t="shared" si="6"/>
        <v>54111770685</v>
      </c>
      <c r="L29" s="103">
        <f>+SUM(L30:L41)</f>
        <v>54111770685</v>
      </c>
      <c r="M29" s="103">
        <f>+SUM(M30:M41)</f>
        <v>0</v>
      </c>
      <c r="N29" s="103">
        <f t="shared" si="7"/>
        <v>20764811963</v>
      </c>
      <c r="O29" s="103">
        <f>+SUM(O30:O41)</f>
        <v>20764811963</v>
      </c>
      <c r="P29" s="103">
        <f>+SUM(P30:P41)</f>
        <v>0</v>
      </c>
      <c r="Q29" s="104"/>
    </row>
    <row r="30" spans="1:18" s="4" customFormat="1" ht="27" customHeight="1">
      <c r="A30" s="105">
        <v>1</v>
      </c>
      <c r="B30" s="108" t="s">
        <v>596</v>
      </c>
      <c r="C30" s="104">
        <f t="shared" si="1"/>
        <v>8371966500</v>
      </c>
      <c r="D30" s="109">
        <v>6458966500</v>
      </c>
      <c r="E30" s="109">
        <v>1913000000</v>
      </c>
      <c r="F30" s="103"/>
      <c r="G30" s="104">
        <f t="shared" si="3"/>
        <v>8360618358</v>
      </c>
      <c r="H30" s="104">
        <f>+K30</f>
        <v>6458828500</v>
      </c>
      <c r="I30" s="104">
        <f>+N30</f>
        <v>1901789858</v>
      </c>
      <c r="J30" s="104">
        <f t="shared" si="5"/>
        <v>8360618358</v>
      </c>
      <c r="K30" s="104">
        <f t="shared" si="6"/>
        <v>6458828500</v>
      </c>
      <c r="L30" s="109">
        <v>6458828500</v>
      </c>
      <c r="M30" s="104"/>
      <c r="N30" s="104">
        <f t="shared" si="7"/>
        <v>1901789858</v>
      </c>
      <c r="O30" s="109">
        <v>1901789858</v>
      </c>
      <c r="P30" s="104"/>
      <c r="Q30" s="104"/>
    </row>
    <row r="31" spans="1:18" s="4" customFormat="1" ht="27" customHeight="1">
      <c r="A31" s="105">
        <v>2</v>
      </c>
      <c r="B31" s="108" t="s">
        <v>604</v>
      </c>
      <c r="C31" s="104">
        <f t="shared" si="1"/>
        <v>10832004000</v>
      </c>
      <c r="D31" s="109">
        <v>8555815000</v>
      </c>
      <c r="E31" s="109">
        <v>2276189000</v>
      </c>
      <c r="F31" s="103"/>
      <c r="G31" s="104">
        <f t="shared" si="3"/>
        <v>10609291800</v>
      </c>
      <c r="H31" s="104">
        <f t="shared" ref="H31:H41" si="16">+K31</f>
        <v>8555814600</v>
      </c>
      <c r="I31" s="104">
        <f t="shared" ref="I31:I39" si="17">+N31</f>
        <v>2053477200</v>
      </c>
      <c r="J31" s="104">
        <f t="shared" si="5"/>
        <v>10609291800</v>
      </c>
      <c r="K31" s="104">
        <f t="shared" si="6"/>
        <v>8555814600</v>
      </c>
      <c r="L31" s="109">
        <v>8555814600</v>
      </c>
      <c r="M31" s="104"/>
      <c r="N31" s="104">
        <f t="shared" si="7"/>
        <v>2053477200</v>
      </c>
      <c r="O31" s="109">
        <v>2053477200</v>
      </c>
      <c r="P31" s="104"/>
      <c r="Q31" s="104"/>
      <c r="R31" s="14"/>
    </row>
    <row r="32" spans="1:18" s="4" customFormat="1" ht="27" customHeight="1">
      <c r="A32" s="105">
        <v>3</v>
      </c>
      <c r="B32" s="108" t="s">
        <v>599</v>
      </c>
      <c r="C32" s="104">
        <f t="shared" si="1"/>
        <v>4849095500</v>
      </c>
      <c r="D32" s="109">
        <v>3919095500</v>
      </c>
      <c r="E32" s="109">
        <v>930000000</v>
      </c>
      <c r="F32" s="103"/>
      <c r="G32" s="104">
        <f t="shared" si="3"/>
        <v>4835256875</v>
      </c>
      <c r="H32" s="104">
        <f t="shared" si="16"/>
        <v>3919095500</v>
      </c>
      <c r="I32" s="104">
        <f t="shared" si="17"/>
        <v>916161375</v>
      </c>
      <c r="J32" s="104">
        <f t="shared" si="5"/>
        <v>4835256875</v>
      </c>
      <c r="K32" s="104">
        <f t="shared" si="6"/>
        <v>3919095500</v>
      </c>
      <c r="L32" s="109">
        <v>3919095500</v>
      </c>
      <c r="M32" s="109"/>
      <c r="N32" s="104">
        <f t="shared" si="7"/>
        <v>916161375</v>
      </c>
      <c r="O32" s="109">
        <v>916161375</v>
      </c>
      <c r="P32" s="104"/>
      <c r="Q32" s="104"/>
    </row>
    <row r="33" spans="1:18" s="4" customFormat="1" ht="27" customHeight="1">
      <c r="A33" s="105">
        <v>4</v>
      </c>
      <c r="B33" s="108" t="s">
        <v>600</v>
      </c>
      <c r="C33" s="104">
        <f t="shared" si="1"/>
        <v>11317610900</v>
      </c>
      <c r="D33" s="109">
        <v>8893610900</v>
      </c>
      <c r="E33" s="109">
        <v>2424000000</v>
      </c>
      <c r="F33" s="103"/>
      <c r="G33" s="104">
        <f t="shared" si="3"/>
        <v>11116006400</v>
      </c>
      <c r="H33" s="104">
        <f t="shared" si="16"/>
        <v>8893610900</v>
      </c>
      <c r="I33" s="104">
        <f t="shared" si="17"/>
        <v>2222395500</v>
      </c>
      <c r="J33" s="104">
        <f t="shared" si="5"/>
        <v>11116006400</v>
      </c>
      <c r="K33" s="104">
        <f t="shared" si="6"/>
        <v>8893610900</v>
      </c>
      <c r="L33" s="109">
        <v>8893610900</v>
      </c>
      <c r="M33" s="109"/>
      <c r="N33" s="104">
        <f t="shared" si="7"/>
        <v>2222395500</v>
      </c>
      <c r="O33" s="109">
        <v>2222395500</v>
      </c>
      <c r="P33" s="104"/>
      <c r="Q33" s="104"/>
    </row>
    <row r="34" spans="1:18" s="4" customFormat="1" ht="27" customHeight="1">
      <c r="A34" s="105">
        <v>5</v>
      </c>
      <c r="B34" s="108" t="s">
        <v>598</v>
      </c>
      <c r="C34" s="104">
        <f t="shared" si="1"/>
        <v>4782385100</v>
      </c>
      <c r="D34" s="109">
        <v>3312385100</v>
      </c>
      <c r="E34" s="109">
        <v>1470000000</v>
      </c>
      <c r="F34" s="103"/>
      <c r="G34" s="104">
        <f t="shared" si="3"/>
        <v>4728080600</v>
      </c>
      <c r="H34" s="104">
        <f t="shared" si="16"/>
        <v>3312385100</v>
      </c>
      <c r="I34" s="104">
        <f t="shared" si="17"/>
        <v>1415695500</v>
      </c>
      <c r="J34" s="104">
        <f t="shared" si="5"/>
        <v>4728080600</v>
      </c>
      <c r="K34" s="104">
        <f t="shared" si="6"/>
        <v>3312385100</v>
      </c>
      <c r="L34" s="109">
        <v>3312385100</v>
      </c>
      <c r="M34" s="109"/>
      <c r="N34" s="104">
        <f t="shared" si="7"/>
        <v>1415695500</v>
      </c>
      <c r="O34" s="109">
        <v>1415695500</v>
      </c>
      <c r="P34" s="104"/>
      <c r="Q34" s="104"/>
    </row>
    <row r="35" spans="1:18" s="4" customFormat="1" ht="27" customHeight="1">
      <c r="A35" s="105">
        <v>6</v>
      </c>
      <c r="B35" s="108" t="s">
        <v>608</v>
      </c>
      <c r="C35" s="104">
        <f t="shared" si="1"/>
        <v>6629441205</v>
      </c>
      <c r="D35" s="109">
        <v>4056350600</v>
      </c>
      <c r="E35" s="109">
        <v>2573090605</v>
      </c>
      <c r="F35" s="103"/>
      <c r="G35" s="104">
        <f t="shared" si="3"/>
        <v>6565304812</v>
      </c>
      <c r="H35" s="104">
        <f t="shared" si="16"/>
        <v>4056321800</v>
      </c>
      <c r="I35" s="104">
        <f>+N35</f>
        <v>2508983012</v>
      </c>
      <c r="J35" s="104">
        <f t="shared" si="5"/>
        <v>6565304812</v>
      </c>
      <c r="K35" s="104">
        <f t="shared" si="6"/>
        <v>4056321800</v>
      </c>
      <c r="L35" s="109">
        <v>4056321800</v>
      </c>
      <c r="M35" s="109"/>
      <c r="N35" s="104">
        <f t="shared" si="7"/>
        <v>2508983012</v>
      </c>
      <c r="O35" s="109">
        <v>2508983012</v>
      </c>
      <c r="P35" s="104"/>
      <c r="Q35" s="104"/>
      <c r="R35" s="14"/>
    </row>
    <row r="36" spans="1:18" s="4" customFormat="1" ht="27" customHeight="1">
      <c r="A36" s="105">
        <v>7</v>
      </c>
      <c r="B36" s="108" t="s">
        <v>606</v>
      </c>
      <c r="C36" s="104">
        <f t="shared" si="1"/>
        <v>3702787985</v>
      </c>
      <c r="D36" s="109">
        <v>1450737985</v>
      </c>
      <c r="E36" s="109">
        <v>2252050000</v>
      </c>
      <c r="F36" s="103"/>
      <c r="G36" s="104">
        <f t="shared" si="3"/>
        <v>3374596385</v>
      </c>
      <c r="H36" s="104">
        <f t="shared" si="16"/>
        <v>1360137585</v>
      </c>
      <c r="I36" s="104">
        <f>+N36</f>
        <v>2014458800</v>
      </c>
      <c r="J36" s="104">
        <f>+K36+N36</f>
        <v>3374596385</v>
      </c>
      <c r="K36" s="104">
        <f t="shared" si="6"/>
        <v>1360137585</v>
      </c>
      <c r="L36" s="109">
        <v>1360137585</v>
      </c>
      <c r="M36" s="109"/>
      <c r="N36" s="104">
        <f t="shared" si="7"/>
        <v>2014458800</v>
      </c>
      <c r="O36" s="109">
        <v>2014458800</v>
      </c>
      <c r="P36" s="104"/>
      <c r="Q36" s="104"/>
    </row>
    <row r="37" spans="1:18" s="4" customFormat="1" ht="27" customHeight="1">
      <c r="A37" s="105">
        <v>8</v>
      </c>
      <c r="B37" s="108" t="s">
        <v>603</v>
      </c>
      <c r="C37" s="104">
        <f t="shared" si="1"/>
        <v>4560324000</v>
      </c>
      <c r="D37" s="109">
        <v>3681324000</v>
      </c>
      <c r="E37" s="109">
        <v>879000000</v>
      </c>
      <c r="F37" s="103"/>
      <c r="G37" s="104">
        <f t="shared" si="3"/>
        <v>4538099091</v>
      </c>
      <c r="H37" s="104">
        <f t="shared" si="16"/>
        <v>3681324000</v>
      </c>
      <c r="I37" s="104">
        <f t="shared" si="17"/>
        <v>856775091</v>
      </c>
      <c r="J37" s="104">
        <f t="shared" si="5"/>
        <v>4538099091</v>
      </c>
      <c r="K37" s="104">
        <f t="shared" si="6"/>
        <v>3681324000</v>
      </c>
      <c r="L37" s="109">
        <v>3681324000</v>
      </c>
      <c r="M37" s="109"/>
      <c r="N37" s="104">
        <f t="shared" si="7"/>
        <v>856775091</v>
      </c>
      <c r="O37" s="109">
        <v>856775091</v>
      </c>
      <c r="P37" s="104"/>
      <c r="Q37" s="104"/>
      <c r="R37" s="14"/>
    </row>
    <row r="38" spans="1:18" s="4" customFormat="1" ht="27" customHeight="1">
      <c r="A38" s="105">
        <v>9</v>
      </c>
      <c r="B38" s="108" t="s">
        <v>597</v>
      </c>
      <c r="C38" s="104">
        <f t="shared" si="1"/>
        <v>10959568808</v>
      </c>
      <c r="D38" s="109">
        <v>7943335000</v>
      </c>
      <c r="E38" s="109">
        <v>3016233808</v>
      </c>
      <c r="F38" s="103"/>
      <c r="G38" s="104">
        <f t="shared" si="3"/>
        <v>7971184191</v>
      </c>
      <c r="H38" s="104">
        <f t="shared" si="16"/>
        <v>4959635000</v>
      </c>
      <c r="I38" s="104">
        <f t="shared" si="17"/>
        <v>3011549191</v>
      </c>
      <c r="J38" s="104">
        <f t="shared" si="5"/>
        <v>7971184191</v>
      </c>
      <c r="K38" s="104">
        <f t="shared" si="6"/>
        <v>4959635000</v>
      </c>
      <c r="L38" s="109">
        <v>4959635000</v>
      </c>
      <c r="M38" s="109"/>
      <c r="N38" s="104">
        <f t="shared" si="7"/>
        <v>3011549191</v>
      </c>
      <c r="O38" s="109">
        <v>3011549191</v>
      </c>
      <c r="P38" s="104"/>
      <c r="Q38" s="104"/>
    </row>
    <row r="39" spans="1:18" s="4" customFormat="1" ht="27" customHeight="1">
      <c r="A39" s="105">
        <v>10</v>
      </c>
      <c r="B39" s="108" t="s">
        <v>601</v>
      </c>
      <c r="C39" s="104">
        <f t="shared" si="1"/>
        <v>1861400000</v>
      </c>
      <c r="D39" s="109">
        <v>1039400000</v>
      </c>
      <c r="E39" s="109">
        <v>822000000</v>
      </c>
      <c r="F39" s="103"/>
      <c r="G39" s="104">
        <f t="shared" si="3"/>
        <v>1860382636</v>
      </c>
      <c r="H39" s="104">
        <f t="shared" si="16"/>
        <v>1039400000</v>
      </c>
      <c r="I39" s="104">
        <f t="shared" si="17"/>
        <v>820982636</v>
      </c>
      <c r="J39" s="104">
        <f t="shared" si="5"/>
        <v>1860382636</v>
      </c>
      <c r="K39" s="104">
        <f t="shared" si="6"/>
        <v>1039400000</v>
      </c>
      <c r="L39" s="109">
        <v>1039400000</v>
      </c>
      <c r="M39" s="109"/>
      <c r="N39" s="104">
        <f t="shared" si="7"/>
        <v>820982636</v>
      </c>
      <c r="O39" s="109">
        <v>820982636</v>
      </c>
      <c r="P39" s="104"/>
      <c r="Q39" s="104"/>
    </row>
    <row r="40" spans="1:18" s="4" customFormat="1" ht="27" customHeight="1">
      <c r="A40" s="105">
        <v>11</v>
      </c>
      <c r="B40" s="108" t="s">
        <v>609</v>
      </c>
      <c r="C40" s="104">
        <f t="shared" si="1"/>
        <v>10707862700</v>
      </c>
      <c r="D40" s="109">
        <v>7919263700</v>
      </c>
      <c r="E40" s="109">
        <v>2788599000</v>
      </c>
      <c r="F40" s="103"/>
      <c r="G40" s="104">
        <f t="shared" si="3"/>
        <v>10656261500</v>
      </c>
      <c r="H40" s="104">
        <f t="shared" si="16"/>
        <v>7875217700</v>
      </c>
      <c r="I40" s="104">
        <f>+N40</f>
        <v>2781043800</v>
      </c>
      <c r="J40" s="104">
        <f t="shared" si="5"/>
        <v>10656261500</v>
      </c>
      <c r="K40" s="104">
        <f t="shared" si="6"/>
        <v>7875217700</v>
      </c>
      <c r="L40" s="109">
        <v>7875217700</v>
      </c>
      <c r="M40" s="109"/>
      <c r="N40" s="104">
        <f t="shared" si="7"/>
        <v>2781043800</v>
      </c>
      <c r="O40" s="109">
        <v>2781043800</v>
      </c>
      <c r="P40" s="104"/>
      <c r="Q40" s="104"/>
    </row>
    <row r="41" spans="1:18" s="4" customFormat="1" ht="27" customHeight="1">
      <c r="A41" s="105">
        <v>12</v>
      </c>
      <c r="B41" s="108" t="s">
        <v>617</v>
      </c>
      <c r="C41" s="104">
        <f t="shared" si="1"/>
        <v>261500000</v>
      </c>
      <c r="D41" s="104"/>
      <c r="E41" s="104">
        <v>261500000</v>
      </c>
      <c r="F41" s="104"/>
      <c r="G41" s="104">
        <f t="shared" si="3"/>
        <v>261500000</v>
      </c>
      <c r="H41" s="104">
        <f t="shared" si="16"/>
        <v>0</v>
      </c>
      <c r="I41" s="104">
        <f>+N41</f>
        <v>261500000</v>
      </c>
      <c r="J41" s="104">
        <f t="shared" si="5"/>
        <v>261500000</v>
      </c>
      <c r="K41" s="104">
        <f t="shared" si="6"/>
        <v>0</v>
      </c>
      <c r="L41" s="104"/>
      <c r="M41" s="104"/>
      <c r="N41" s="104">
        <f t="shared" si="7"/>
        <v>261500000</v>
      </c>
      <c r="O41" s="104">
        <v>261500000</v>
      </c>
      <c r="P41" s="104"/>
      <c r="Q41" s="104"/>
    </row>
    <row r="42" spans="1:18" ht="27" customHeight="1">
      <c r="A42" s="105">
        <v>13</v>
      </c>
      <c r="B42" s="108" t="s">
        <v>605</v>
      </c>
      <c r="C42" s="104">
        <f t="shared" ref="C42:C44" si="18">+D42+E42</f>
        <v>5630882500</v>
      </c>
      <c r="D42" s="104">
        <v>2902882500</v>
      </c>
      <c r="E42" s="104">
        <v>2728000000</v>
      </c>
      <c r="F42" s="104"/>
      <c r="G42" s="104">
        <f t="shared" ref="G42:G44" si="19">+H42+I42</f>
        <v>5570121300</v>
      </c>
      <c r="H42" s="104">
        <f t="shared" ref="H42:H44" si="20">+K42</f>
        <v>2902882500</v>
      </c>
      <c r="I42" s="104">
        <f t="shared" ref="I42:I44" si="21">+N42</f>
        <v>2667238800</v>
      </c>
      <c r="J42" s="104">
        <f t="shared" ref="J42:J44" si="22">+K42+N42</f>
        <v>5570121300</v>
      </c>
      <c r="K42" s="104">
        <f t="shared" ref="K42:K44" si="23">+L42+M42</f>
        <v>2902882500</v>
      </c>
      <c r="L42" s="104">
        <v>2902882500</v>
      </c>
      <c r="M42" s="104"/>
      <c r="N42" s="104">
        <f t="shared" ref="N42:N44" si="24">+O42+P42</f>
        <v>2667238800</v>
      </c>
      <c r="O42" s="104">
        <v>2667238800</v>
      </c>
      <c r="P42" s="104"/>
      <c r="Q42" s="104"/>
    </row>
    <row r="43" spans="1:18" ht="27" customHeight="1">
      <c r="A43" s="105">
        <v>14</v>
      </c>
      <c r="B43" s="108" t="s">
        <v>602</v>
      </c>
      <c r="C43" s="104">
        <f t="shared" si="18"/>
        <v>8373510500</v>
      </c>
      <c r="D43" s="104">
        <v>5333510500</v>
      </c>
      <c r="E43" s="104">
        <v>3040000000</v>
      </c>
      <c r="F43" s="104"/>
      <c r="G43" s="104">
        <f t="shared" si="19"/>
        <v>8211923200</v>
      </c>
      <c r="H43" s="104">
        <f t="shared" si="20"/>
        <v>5297506200</v>
      </c>
      <c r="I43" s="104">
        <f t="shared" si="21"/>
        <v>2914417000</v>
      </c>
      <c r="J43" s="104">
        <f t="shared" si="22"/>
        <v>8211923200</v>
      </c>
      <c r="K43" s="104">
        <f t="shared" si="23"/>
        <v>5297506200</v>
      </c>
      <c r="L43" s="104">
        <v>5297506200</v>
      </c>
      <c r="M43" s="104"/>
      <c r="N43" s="104">
        <f t="shared" si="24"/>
        <v>2914417000</v>
      </c>
      <c r="O43" s="104">
        <v>2914417000</v>
      </c>
      <c r="P43" s="104"/>
      <c r="Q43" s="104"/>
    </row>
    <row r="44" spans="1:18" ht="27" customHeight="1">
      <c r="A44" s="105">
        <v>15</v>
      </c>
      <c r="B44" s="108" t="s">
        <v>618</v>
      </c>
      <c r="C44" s="104">
        <f t="shared" si="18"/>
        <v>4335219049</v>
      </c>
      <c r="D44" s="104">
        <v>1962510049</v>
      </c>
      <c r="E44" s="104">
        <v>2372709000</v>
      </c>
      <c r="F44" s="104"/>
      <c r="G44" s="104">
        <f t="shared" si="19"/>
        <v>4287322963</v>
      </c>
      <c r="H44" s="104">
        <f t="shared" si="20"/>
        <v>1953110049</v>
      </c>
      <c r="I44" s="104">
        <f t="shared" si="21"/>
        <v>2334212914</v>
      </c>
      <c r="J44" s="104">
        <f t="shared" si="22"/>
        <v>4287322963</v>
      </c>
      <c r="K44" s="104">
        <f t="shared" si="23"/>
        <v>1953110049</v>
      </c>
      <c r="L44" s="104">
        <v>1953110049</v>
      </c>
      <c r="M44" s="104"/>
      <c r="N44" s="104">
        <f t="shared" si="24"/>
        <v>2334212914</v>
      </c>
      <c r="O44" s="104">
        <v>2334212914</v>
      </c>
      <c r="P44" s="104"/>
      <c r="Q44" s="104"/>
    </row>
    <row r="45" spans="1:18" ht="18.7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8" ht="19.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246" t="s">
        <v>1084</v>
      </c>
      <c r="M46" s="4"/>
      <c r="N46" s="4"/>
      <c r="O46" s="4"/>
      <c r="P46" s="4"/>
    </row>
    <row r="47" spans="1:18" ht="19.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247" t="s">
        <v>1072</v>
      </c>
      <c r="M47" s="4"/>
      <c r="N47" s="4"/>
      <c r="O47" s="4"/>
      <c r="P47" s="4"/>
    </row>
    <row r="48" spans="1:18" ht="19.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246" t="s">
        <v>1073</v>
      </c>
      <c r="M48" s="4"/>
      <c r="N48" s="4"/>
      <c r="O48" s="4"/>
      <c r="P48" s="4"/>
    </row>
    <row r="49" spans="1:16" ht="18.7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ht="18.7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</sheetData>
  <mergeCells count="20">
    <mergeCell ref="H8:H9"/>
    <mergeCell ref="I8:I9"/>
    <mergeCell ref="J8:J9"/>
    <mergeCell ref="Q7:Q9"/>
    <mergeCell ref="A3:Q3"/>
    <mergeCell ref="A4:Q4"/>
    <mergeCell ref="A6:A9"/>
    <mergeCell ref="B6:B9"/>
    <mergeCell ref="C6:F6"/>
    <mergeCell ref="G6:Q6"/>
    <mergeCell ref="C7:C9"/>
    <mergeCell ref="D7:E7"/>
    <mergeCell ref="F7:F9"/>
    <mergeCell ref="K8:M8"/>
    <mergeCell ref="N8:P8"/>
    <mergeCell ref="G7:G9"/>
    <mergeCell ref="H7:I7"/>
    <mergeCell ref="J7:P7"/>
    <mergeCell ref="D8:D9"/>
    <mergeCell ref="E8:E9"/>
  </mergeCells>
  <pageMargins left="0.2" right="0.25" top="0.75" bottom="0.75" header="0.3" footer="0.3"/>
  <pageSetup paperSize="9" scale="6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rgb="FF00B050"/>
  </sheetPr>
  <dimension ref="A1:W1309"/>
  <sheetViews>
    <sheetView topLeftCell="L397" workbookViewId="0">
      <selection sqref="A1:W399"/>
    </sheetView>
  </sheetViews>
  <sheetFormatPr defaultColWidth="10" defaultRowHeight="12.75"/>
  <cols>
    <col min="1" max="1" width="5.5" style="123" customWidth="1"/>
    <col min="2" max="2" width="29.375" style="124" customWidth="1"/>
    <col min="3" max="3" width="9" style="124" customWidth="1"/>
    <col min="4" max="4" width="12.75" style="124" customWidth="1"/>
    <col min="5" max="5" width="16" style="124" customWidth="1"/>
    <col min="6" max="6" width="13.5" style="124" customWidth="1"/>
    <col min="7" max="7" width="11.375" style="124" customWidth="1"/>
    <col min="8" max="8" width="13.375" style="124" customWidth="1"/>
    <col min="9" max="9" width="12.875" style="124" customWidth="1"/>
    <col min="10" max="10" width="12.5" style="124" customWidth="1"/>
    <col min="11" max="11" width="12.875" style="124" customWidth="1"/>
    <col min="12" max="12" width="6.375" style="124" customWidth="1"/>
    <col min="13" max="13" width="12.75" style="124" customWidth="1"/>
    <col min="14" max="14" width="10.625" style="124" customWidth="1"/>
    <col min="15" max="15" width="13.625" style="124" customWidth="1"/>
    <col min="16" max="16" width="14.375" style="124" customWidth="1"/>
    <col min="17" max="17" width="14.125" style="124" customWidth="1"/>
    <col min="18" max="19" width="11.75" style="124" customWidth="1"/>
    <col min="20" max="20" width="13.25" style="124" customWidth="1"/>
    <col min="21" max="21" width="13.125" style="124" customWidth="1"/>
    <col min="22" max="22" width="11.75" style="124" customWidth="1"/>
    <col min="23" max="23" width="14" style="124" customWidth="1"/>
    <col min="24" max="256" width="10" style="122"/>
    <col min="257" max="257" width="5.5" style="122" customWidth="1"/>
    <col min="258" max="258" width="29.375" style="122" customWidth="1"/>
    <col min="259" max="259" width="9" style="122" customWidth="1"/>
    <col min="260" max="260" width="12.125" style="122" customWidth="1"/>
    <col min="261" max="261" width="16" style="122" customWidth="1"/>
    <col min="262" max="262" width="13.5" style="122" customWidth="1"/>
    <col min="263" max="263" width="11.375" style="122" customWidth="1"/>
    <col min="264" max="264" width="13.375" style="122" customWidth="1"/>
    <col min="265" max="265" width="12.875" style="122" customWidth="1"/>
    <col min="266" max="266" width="12.5" style="122" customWidth="1"/>
    <col min="267" max="267" width="12.875" style="122" customWidth="1"/>
    <col min="268" max="268" width="9.75" style="122" customWidth="1"/>
    <col min="269" max="269" width="12.75" style="122" customWidth="1"/>
    <col min="270" max="270" width="11.875" style="122" customWidth="1"/>
    <col min="271" max="271" width="13.625" style="122" customWidth="1"/>
    <col min="272" max="272" width="14.375" style="122" customWidth="1"/>
    <col min="273" max="273" width="14.125" style="122" customWidth="1"/>
    <col min="274" max="274" width="13.125" style="122" customWidth="1"/>
    <col min="275" max="275" width="13.625" style="122" customWidth="1"/>
    <col min="276" max="276" width="13.25" style="122" customWidth="1"/>
    <col min="277" max="277" width="14.125" style="122" customWidth="1"/>
    <col min="278" max="278" width="13" style="122" customWidth="1"/>
    <col min="279" max="279" width="14" style="122" customWidth="1"/>
    <col min="280" max="512" width="10" style="122"/>
    <col min="513" max="513" width="5.5" style="122" customWidth="1"/>
    <col min="514" max="514" width="29.375" style="122" customWidth="1"/>
    <col min="515" max="515" width="9" style="122" customWidth="1"/>
    <col min="516" max="516" width="12.125" style="122" customWidth="1"/>
    <col min="517" max="517" width="16" style="122" customWidth="1"/>
    <col min="518" max="518" width="13.5" style="122" customWidth="1"/>
    <col min="519" max="519" width="11.375" style="122" customWidth="1"/>
    <col min="520" max="520" width="13.375" style="122" customWidth="1"/>
    <col min="521" max="521" width="12.875" style="122" customWidth="1"/>
    <col min="522" max="522" width="12.5" style="122" customWidth="1"/>
    <col min="523" max="523" width="12.875" style="122" customWidth="1"/>
    <col min="524" max="524" width="9.75" style="122" customWidth="1"/>
    <col min="525" max="525" width="12.75" style="122" customWidth="1"/>
    <col min="526" max="526" width="11.875" style="122" customWidth="1"/>
    <col min="527" max="527" width="13.625" style="122" customWidth="1"/>
    <col min="528" max="528" width="14.375" style="122" customWidth="1"/>
    <col min="529" max="529" width="14.125" style="122" customWidth="1"/>
    <col min="530" max="530" width="13.125" style="122" customWidth="1"/>
    <col min="531" max="531" width="13.625" style="122" customWidth="1"/>
    <col min="532" max="532" width="13.25" style="122" customWidth="1"/>
    <col min="533" max="533" width="14.125" style="122" customWidth="1"/>
    <col min="534" max="534" width="13" style="122" customWidth="1"/>
    <col min="535" max="535" width="14" style="122" customWidth="1"/>
    <col min="536" max="768" width="10" style="122"/>
    <col min="769" max="769" width="5.5" style="122" customWidth="1"/>
    <col min="770" max="770" width="29.375" style="122" customWidth="1"/>
    <col min="771" max="771" width="9" style="122" customWidth="1"/>
    <col min="772" max="772" width="12.125" style="122" customWidth="1"/>
    <col min="773" max="773" width="16" style="122" customWidth="1"/>
    <col min="774" max="774" width="13.5" style="122" customWidth="1"/>
    <col min="775" max="775" width="11.375" style="122" customWidth="1"/>
    <col min="776" max="776" width="13.375" style="122" customWidth="1"/>
    <col min="777" max="777" width="12.875" style="122" customWidth="1"/>
    <col min="778" max="778" width="12.5" style="122" customWidth="1"/>
    <col min="779" max="779" width="12.875" style="122" customWidth="1"/>
    <col min="780" max="780" width="9.75" style="122" customWidth="1"/>
    <col min="781" max="781" width="12.75" style="122" customWidth="1"/>
    <col min="782" max="782" width="11.875" style="122" customWidth="1"/>
    <col min="783" max="783" width="13.625" style="122" customWidth="1"/>
    <col min="784" max="784" width="14.375" style="122" customWidth="1"/>
    <col min="785" max="785" width="14.125" style="122" customWidth="1"/>
    <col min="786" max="786" width="13.125" style="122" customWidth="1"/>
    <col min="787" max="787" width="13.625" style="122" customWidth="1"/>
    <col min="788" max="788" width="13.25" style="122" customWidth="1"/>
    <col min="789" max="789" width="14.125" style="122" customWidth="1"/>
    <col min="790" max="790" width="13" style="122" customWidth="1"/>
    <col min="791" max="791" width="14" style="122" customWidth="1"/>
    <col min="792" max="1024" width="10" style="122"/>
    <col min="1025" max="1025" width="5.5" style="122" customWidth="1"/>
    <col min="1026" max="1026" width="29.375" style="122" customWidth="1"/>
    <col min="1027" max="1027" width="9" style="122" customWidth="1"/>
    <col min="1028" max="1028" width="12.125" style="122" customWidth="1"/>
    <col min="1029" max="1029" width="16" style="122" customWidth="1"/>
    <col min="1030" max="1030" width="13.5" style="122" customWidth="1"/>
    <col min="1031" max="1031" width="11.375" style="122" customWidth="1"/>
    <col min="1032" max="1032" width="13.375" style="122" customWidth="1"/>
    <col min="1033" max="1033" width="12.875" style="122" customWidth="1"/>
    <col min="1034" max="1034" width="12.5" style="122" customWidth="1"/>
    <col min="1035" max="1035" width="12.875" style="122" customWidth="1"/>
    <col min="1036" max="1036" width="9.75" style="122" customWidth="1"/>
    <col min="1037" max="1037" width="12.75" style="122" customWidth="1"/>
    <col min="1038" max="1038" width="11.875" style="122" customWidth="1"/>
    <col min="1039" max="1039" width="13.625" style="122" customWidth="1"/>
    <col min="1040" max="1040" width="14.375" style="122" customWidth="1"/>
    <col min="1041" max="1041" width="14.125" style="122" customWidth="1"/>
    <col min="1042" max="1042" width="13.125" style="122" customWidth="1"/>
    <col min="1043" max="1043" width="13.625" style="122" customWidth="1"/>
    <col min="1044" max="1044" width="13.25" style="122" customWidth="1"/>
    <col min="1045" max="1045" width="14.125" style="122" customWidth="1"/>
    <col min="1046" max="1046" width="13" style="122" customWidth="1"/>
    <col min="1047" max="1047" width="14" style="122" customWidth="1"/>
    <col min="1048" max="1280" width="10" style="122"/>
    <col min="1281" max="1281" width="5.5" style="122" customWidth="1"/>
    <col min="1282" max="1282" width="29.375" style="122" customWidth="1"/>
    <col min="1283" max="1283" width="9" style="122" customWidth="1"/>
    <col min="1284" max="1284" width="12.125" style="122" customWidth="1"/>
    <col min="1285" max="1285" width="16" style="122" customWidth="1"/>
    <col min="1286" max="1286" width="13.5" style="122" customWidth="1"/>
    <col min="1287" max="1287" width="11.375" style="122" customWidth="1"/>
    <col min="1288" max="1288" width="13.375" style="122" customWidth="1"/>
    <col min="1289" max="1289" width="12.875" style="122" customWidth="1"/>
    <col min="1290" max="1290" width="12.5" style="122" customWidth="1"/>
    <col min="1291" max="1291" width="12.875" style="122" customWidth="1"/>
    <col min="1292" max="1292" width="9.75" style="122" customWidth="1"/>
    <col min="1293" max="1293" width="12.75" style="122" customWidth="1"/>
    <col min="1294" max="1294" width="11.875" style="122" customWidth="1"/>
    <col min="1295" max="1295" width="13.625" style="122" customWidth="1"/>
    <col min="1296" max="1296" width="14.375" style="122" customWidth="1"/>
    <col min="1297" max="1297" width="14.125" style="122" customWidth="1"/>
    <col min="1298" max="1298" width="13.125" style="122" customWidth="1"/>
    <col min="1299" max="1299" width="13.625" style="122" customWidth="1"/>
    <col min="1300" max="1300" width="13.25" style="122" customWidth="1"/>
    <col min="1301" max="1301" width="14.125" style="122" customWidth="1"/>
    <col min="1302" max="1302" width="13" style="122" customWidth="1"/>
    <col min="1303" max="1303" width="14" style="122" customWidth="1"/>
    <col min="1304" max="1536" width="10" style="122"/>
    <col min="1537" max="1537" width="5.5" style="122" customWidth="1"/>
    <col min="1538" max="1538" width="29.375" style="122" customWidth="1"/>
    <col min="1539" max="1539" width="9" style="122" customWidth="1"/>
    <col min="1540" max="1540" width="12.125" style="122" customWidth="1"/>
    <col min="1541" max="1541" width="16" style="122" customWidth="1"/>
    <col min="1542" max="1542" width="13.5" style="122" customWidth="1"/>
    <col min="1543" max="1543" width="11.375" style="122" customWidth="1"/>
    <col min="1544" max="1544" width="13.375" style="122" customWidth="1"/>
    <col min="1545" max="1545" width="12.875" style="122" customWidth="1"/>
    <col min="1546" max="1546" width="12.5" style="122" customWidth="1"/>
    <col min="1547" max="1547" width="12.875" style="122" customWidth="1"/>
    <col min="1548" max="1548" width="9.75" style="122" customWidth="1"/>
    <col min="1549" max="1549" width="12.75" style="122" customWidth="1"/>
    <col min="1550" max="1550" width="11.875" style="122" customWidth="1"/>
    <col min="1551" max="1551" width="13.625" style="122" customWidth="1"/>
    <col min="1552" max="1552" width="14.375" style="122" customWidth="1"/>
    <col min="1553" max="1553" width="14.125" style="122" customWidth="1"/>
    <col min="1554" max="1554" width="13.125" style="122" customWidth="1"/>
    <col min="1555" max="1555" width="13.625" style="122" customWidth="1"/>
    <col min="1556" max="1556" width="13.25" style="122" customWidth="1"/>
    <col min="1557" max="1557" width="14.125" style="122" customWidth="1"/>
    <col min="1558" max="1558" width="13" style="122" customWidth="1"/>
    <col min="1559" max="1559" width="14" style="122" customWidth="1"/>
    <col min="1560" max="1792" width="10" style="122"/>
    <col min="1793" max="1793" width="5.5" style="122" customWidth="1"/>
    <col min="1794" max="1794" width="29.375" style="122" customWidth="1"/>
    <col min="1795" max="1795" width="9" style="122" customWidth="1"/>
    <col min="1796" max="1796" width="12.125" style="122" customWidth="1"/>
    <col min="1797" max="1797" width="16" style="122" customWidth="1"/>
    <col min="1798" max="1798" width="13.5" style="122" customWidth="1"/>
    <col min="1799" max="1799" width="11.375" style="122" customWidth="1"/>
    <col min="1800" max="1800" width="13.375" style="122" customWidth="1"/>
    <col min="1801" max="1801" width="12.875" style="122" customWidth="1"/>
    <col min="1802" max="1802" width="12.5" style="122" customWidth="1"/>
    <col min="1803" max="1803" width="12.875" style="122" customWidth="1"/>
    <col min="1804" max="1804" width="9.75" style="122" customWidth="1"/>
    <col min="1805" max="1805" width="12.75" style="122" customWidth="1"/>
    <col min="1806" max="1806" width="11.875" style="122" customWidth="1"/>
    <col min="1807" max="1807" width="13.625" style="122" customWidth="1"/>
    <col min="1808" max="1808" width="14.375" style="122" customWidth="1"/>
    <col min="1809" max="1809" width="14.125" style="122" customWidth="1"/>
    <col min="1810" max="1810" width="13.125" style="122" customWidth="1"/>
    <col min="1811" max="1811" width="13.625" style="122" customWidth="1"/>
    <col min="1812" max="1812" width="13.25" style="122" customWidth="1"/>
    <col min="1813" max="1813" width="14.125" style="122" customWidth="1"/>
    <col min="1814" max="1814" width="13" style="122" customWidth="1"/>
    <col min="1815" max="1815" width="14" style="122" customWidth="1"/>
    <col min="1816" max="2048" width="10" style="122"/>
    <col min="2049" max="2049" width="5.5" style="122" customWidth="1"/>
    <col min="2050" max="2050" width="29.375" style="122" customWidth="1"/>
    <col min="2051" max="2051" width="9" style="122" customWidth="1"/>
    <col min="2052" max="2052" width="12.125" style="122" customWidth="1"/>
    <col min="2053" max="2053" width="16" style="122" customWidth="1"/>
    <col min="2054" max="2054" width="13.5" style="122" customWidth="1"/>
    <col min="2055" max="2055" width="11.375" style="122" customWidth="1"/>
    <col min="2056" max="2056" width="13.375" style="122" customWidth="1"/>
    <col min="2057" max="2057" width="12.875" style="122" customWidth="1"/>
    <col min="2058" max="2058" width="12.5" style="122" customWidth="1"/>
    <col min="2059" max="2059" width="12.875" style="122" customWidth="1"/>
    <col min="2060" max="2060" width="9.75" style="122" customWidth="1"/>
    <col min="2061" max="2061" width="12.75" style="122" customWidth="1"/>
    <col min="2062" max="2062" width="11.875" style="122" customWidth="1"/>
    <col min="2063" max="2063" width="13.625" style="122" customWidth="1"/>
    <col min="2064" max="2064" width="14.375" style="122" customWidth="1"/>
    <col min="2065" max="2065" width="14.125" style="122" customWidth="1"/>
    <col min="2066" max="2066" width="13.125" style="122" customWidth="1"/>
    <col min="2067" max="2067" width="13.625" style="122" customWidth="1"/>
    <col min="2068" max="2068" width="13.25" style="122" customWidth="1"/>
    <col min="2069" max="2069" width="14.125" style="122" customWidth="1"/>
    <col min="2070" max="2070" width="13" style="122" customWidth="1"/>
    <col min="2071" max="2071" width="14" style="122" customWidth="1"/>
    <col min="2072" max="2304" width="10" style="122"/>
    <col min="2305" max="2305" width="5.5" style="122" customWidth="1"/>
    <col min="2306" max="2306" width="29.375" style="122" customWidth="1"/>
    <col min="2307" max="2307" width="9" style="122" customWidth="1"/>
    <col min="2308" max="2308" width="12.125" style="122" customWidth="1"/>
    <col min="2309" max="2309" width="16" style="122" customWidth="1"/>
    <col min="2310" max="2310" width="13.5" style="122" customWidth="1"/>
    <col min="2311" max="2311" width="11.375" style="122" customWidth="1"/>
    <col min="2312" max="2312" width="13.375" style="122" customWidth="1"/>
    <col min="2313" max="2313" width="12.875" style="122" customWidth="1"/>
    <col min="2314" max="2314" width="12.5" style="122" customWidth="1"/>
    <col min="2315" max="2315" width="12.875" style="122" customWidth="1"/>
    <col min="2316" max="2316" width="9.75" style="122" customWidth="1"/>
    <col min="2317" max="2317" width="12.75" style="122" customWidth="1"/>
    <col min="2318" max="2318" width="11.875" style="122" customWidth="1"/>
    <col min="2319" max="2319" width="13.625" style="122" customWidth="1"/>
    <col min="2320" max="2320" width="14.375" style="122" customWidth="1"/>
    <col min="2321" max="2321" width="14.125" style="122" customWidth="1"/>
    <col min="2322" max="2322" width="13.125" style="122" customWidth="1"/>
    <col min="2323" max="2323" width="13.625" style="122" customWidth="1"/>
    <col min="2324" max="2324" width="13.25" style="122" customWidth="1"/>
    <col min="2325" max="2325" width="14.125" style="122" customWidth="1"/>
    <col min="2326" max="2326" width="13" style="122" customWidth="1"/>
    <col min="2327" max="2327" width="14" style="122" customWidth="1"/>
    <col min="2328" max="2560" width="10" style="122"/>
    <col min="2561" max="2561" width="5.5" style="122" customWidth="1"/>
    <col min="2562" max="2562" width="29.375" style="122" customWidth="1"/>
    <col min="2563" max="2563" width="9" style="122" customWidth="1"/>
    <col min="2564" max="2564" width="12.125" style="122" customWidth="1"/>
    <col min="2565" max="2565" width="16" style="122" customWidth="1"/>
    <col min="2566" max="2566" width="13.5" style="122" customWidth="1"/>
    <col min="2567" max="2567" width="11.375" style="122" customWidth="1"/>
    <col min="2568" max="2568" width="13.375" style="122" customWidth="1"/>
    <col min="2569" max="2569" width="12.875" style="122" customWidth="1"/>
    <col min="2570" max="2570" width="12.5" style="122" customWidth="1"/>
    <col min="2571" max="2571" width="12.875" style="122" customWidth="1"/>
    <col min="2572" max="2572" width="9.75" style="122" customWidth="1"/>
    <col min="2573" max="2573" width="12.75" style="122" customWidth="1"/>
    <col min="2574" max="2574" width="11.875" style="122" customWidth="1"/>
    <col min="2575" max="2575" width="13.625" style="122" customWidth="1"/>
    <col min="2576" max="2576" width="14.375" style="122" customWidth="1"/>
    <col min="2577" max="2577" width="14.125" style="122" customWidth="1"/>
    <col min="2578" max="2578" width="13.125" style="122" customWidth="1"/>
    <col min="2579" max="2579" width="13.625" style="122" customWidth="1"/>
    <col min="2580" max="2580" width="13.25" style="122" customWidth="1"/>
    <col min="2581" max="2581" width="14.125" style="122" customWidth="1"/>
    <col min="2582" max="2582" width="13" style="122" customWidth="1"/>
    <col min="2583" max="2583" width="14" style="122" customWidth="1"/>
    <col min="2584" max="2816" width="10" style="122"/>
    <col min="2817" max="2817" width="5.5" style="122" customWidth="1"/>
    <col min="2818" max="2818" width="29.375" style="122" customWidth="1"/>
    <col min="2819" max="2819" width="9" style="122" customWidth="1"/>
    <col min="2820" max="2820" width="12.125" style="122" customWidth="1"/>
    <col min="2821" max="2821" width="16" style="122" customWidth="1"/>
    <col min="2822" max="2822" width="13.5" style="122" customWidth="1"/>
    <col min="2823" max="2823" width="11.375" style="122" customWidth="1"/>
    <col min="2824" max="2824" width="13.375" style="122" customWidth="1"/>
    <col min="2825" max="2825" width="12.875" style="122" customWidth="1"/>
    <col min="2826" max="2826" width="12.5" style="122" customWidth="1"/>
    <col min="2827" max="2827" width="12.875" style="122" customWidth="1"/>
    <col min="2828" max="2828" width="9.75" style="122" customWidth="1"/>
    <col min="2829" max="2829" width="12.75" style="122" customWidth="1"/>
    <col min="2830" max="2830" width="11.875" style="122" customWidth="1"/>
    <col min="2831" max="2831" width="13.625" style="122" customWidth="1"/>
    <col min="2832" max="2832" width="14.375" style="122" customWidth="1"/>
    <col min="2833" max="2833" width="14.125" style="122" customWidth="1"/>
    <col min="2834" max="2834" width="13.125" style="122" customWidth="1"/>
    <col min="2835" max="2835" width="13.625" style="122" customWidth="1"/>
    <col min="2836" max="2836" width="13.25" style="122" customWidth="1"/>
    <col min="2837" max="2837" width="14.125" style="122" customWidth="1"/>
    <col min="2838" max="2838" width="13" style="122" customWidth="1"/>
    <col min="2839" max="2839" width="14" style="122" customWidth="1"/>
    <col min="2840" max="3072" width="10" style="122"/>
    <col min="3073" max="3073" width="5.5" style="122" customWidth="1"/>
    <col min="3074" max="3074" width="29.375" style="122" customWidth="1"/>
    <col min="3075" max="3075" width="9" style="122" customWidth="1"/>
    <col min="3076" max="3076" width="12.125" style="122" customWidth="1"/>
    <col min="3077" max="3077" width="16" style="122" customWidth="1"/>
    <col min="3078" max="3078" width="13.5" style="122" customWidth="1"/>
    <col min="3079" max="3079" width="11.375" style="122" customWidth="1"/>
    <col min="3080" max="3080" width="13.375" style="122" customWidth="1"/>
    <col min="3081" max="3081" width="12.875" style="122" customWidth="1"/>
    <col min="3082" max="3082" width="12.5" style="122" customWidth="1"/>
    <col min="3083" max="3083" width="12.875" style="122" customWidth="1"/>
    <col min="3084" max="3084" width="9.75" style="122" customWidth="1"/>
    <col min="3085" max="3085" width="12.75" style="122" customWidth="1"/>
    <col min="3086" max="3086" width="11.875" style="122" customWidth="1"/>
    <col min="3087" max="3087" width="13.625" style="122" customWidth="1"/>
    <col min="3088" max="3088" width="14.375" style="122" customWidth="1"/>
    <col min="3089" max="3089" width="14.125" style="122" customWidth="1"/>
    <col min="3090" max="3090" width="13.125" style="122" customWidth="1"/>
    <col min="3091" max="3091" width="13.625" style="122" customWidth="1"/>
    <col min="3092" max="3092" width="13.25" style="122" customWidth="1"/>
    <col min="3093" max="3093" width="14.125" style="122" customWidth="1"/>
    <col min="3094" max="3094" width="13" style="122" customWidth="1"/>
    <col min="3095" max="3095" width="14" style="122" customWidth="1"/>
    <col min="3096" max="3328" width="10" style="122"/>
    <col min="3329" max="3329" width="5.5" style="122" customWidth="1"/>
    <col min="3330" max="3330" width="29.375" style="122" customWidth="1"/>
    <col min="3331" max="3331" width="9" style="122" customWidth="1"/>
    <col min="3332" max="3332" width="12.125" style="122" customWidth="1"/>
    <col min="3333" max="3333" width="16" style="122" customWidth="1"/>
    <col min="3334" max="3334" width="13.5" style="122" customWidth="1"/>
    <col min="3335" max="3335" width="11.375" style="122" customWidth="1"/>
    <col min="3336" max="3336" width="13.375" style="122" customWidth="1"/>
    <col min="3337" max="3337" width="12.875" style="122" customWidth="1"/>
    <col min="3338" max="3338" width="12.5" style="122" customWidth="1"/>
    <col min="3339" max="3339" width="12.875" style="122" customWidth="1"/>
    <col min="3340" max="3340" width="9.75" style="122" customWidth="1"/>
    <col min="3341" max="3341" width="12.75" style="122" customWidth="1"/>
    <col min="3342" max="3342" width="11.875" style="122" customWidth="1"/>
    <col min="3343" max="3343" width="13.625" style="122" customWidth="1"/>
    <col min="3344" max="3344" width="14.375" style="122" customWidth="1"/>
    <col min="3345" max="3345" width="14.125" style="122" customWidth="1"/>
    <col min="3346" max="3346" width="13.125" style="122" customWidth="1"/>
    <col min="3347" max="3347" width="13.625" style="122" customWidth="1"/>
    <col min="3348" max="3348" width="13.25" style="122" customWidth="1"/>
    <col min="3349" max="3349" width="14.125" style="122" customWidth="1"/>
    <col min="3350" max="3350" width="13" style="122" customWidth="1"/>
    <col min="3351" max="3351" width="14" style="122" customWidth="1"/>
    <col min="3352" max="3584" width="10" style="122"/>
    <col min="3585" max="3585" width="5.5" style="122" customWidth="1"/>
    <col min="3586" max="3586" width="29.375" style="122" customWidth="1"/>
    <col min="3587" max="3587" width="9" style="122" customWidth="1"/>
    <col min="3588" max="3588" width="12.125" style="122" customWidth="1"/>
    <col min="3589" max="3589" width="16" style="122" customWidth="1"/>
    <col min="3590" max="3590" width="13.5" style="122" customWidth="1"/>
    <col min="3591" max="3591" width="11.375" style="122" customWidth="1"/>
    <col min="3592" max="3592" width="13.375" style="122" customWidth="1"/>
    <col min="3593" max="3593" width="12.875" style="122" customWidth="1"/>
    <col min="3594" max="3594" width="12.5" style="122" customWidth="1"/>
    <col min="3595" max="3595" width="12.875" style="122" customWidth="1"/>
    <col min="3596" max="3596" width="9.75" style="122" customWidth="1"/>
    <col min="3597" max="3597" width="12.75" style="122" customWidth="1"/>
    <col min="3598" max="3598" width="11.875" style="122" customWidth="1"/>
    <col min="3599" max="3599" width="13.625" style="122" customWidth="1"/>
    <col min="3600" max="3600" width="14.375" style="122" customWidth="1"/>
    <col min="3601" max="3601" width="14.125" style="122" customWidth="1"/>
    <col min="3602" max="3602" width="13.125" style="122" customWidth="1"/>
    <col min="3603" max="3603" width="13.625" style="122" customWidth="1"/>
    <col min="3604" max="3604" width="13.25" style="122" customWidth="1"/>
    <col min="3605" max="3605" width="14.125" style="122" customWidth="1"/>
    <col min="3606" max="3606" width="13" style="122" customWidth="1"/>
    <col min="3607" max="3607" width="14" style="122" customWidth="1"/>
    <col min="3608" max="3840" width="10" style="122"/>
    <col min="3841" max="3841" width="5.5" style="122" customWidth="1"/>
    <col min="3842" max="3842" width="29.375" style="122" customWidth="1"/>
    <col min="3843" max="3843" width="9" style="122" customWidth="1"/>
    <col min="3844" max="3844" width="12.125" style="122" customWidth="1"/>
    <col min="3845" max="3845" width="16" style="122" customWidth="1"/>
    <col min="3846" max="3846" width="13.5" style="122" customWidth="1"/>
    <col min="3847" max="3847" width="11.375" style="122" customWidth="1"/>
    <col min="3848" max="3848" width="13.375" style="122" customWidth="1"/>
    <col min="3849" max="3849" width="12.875" style="122" customWidth="1"/>
    <col min="3850" max="3850" width="12.5" style="122" customWidth="1"/>
    <col min="3851" max="3851" width="12.875" style="122" customWidth="1"/>
    <col min="3852" max="3852" width="9.75" style="122" customWidth="1"/>
    <col min="3853" max="3853" width="12.75" style="122" customWidth="1"/>
    <col min="3854" max="3854" width="11.875" style="122" customWidth="1"/>
    <col min="3855" max="3855" width="13.625" style="122" customWidth="1"/>
    <col min="3856" max="3856" width="14.375" style="122" customWidth="1"/>
    <col min="3857" max="3857" width="14.125" style="122" customWidth="1"/>
    <col min="3858" max="3858" width="13.125" style="122" customWidth="1"/>
    <col min="3859" max="3859" width="13.625" style="122" customWidth="1"/>
    <col min="3860" max="3860" width="13.25" style="122" customWidth="1"/>
    <col min="3861" max="3861" width="14.125" style="122" customWidth="1"/>
    <col min="3862" max="3862" width="13" style="122" customWidth="1"/>
    <col min="3863" max="3863" width="14" style="122" customWidth="1"/>
    <col min="3864" max="4096" width="10" style="122"/>
    <col min="4097" max="4097" width="5.5" style="122" customWidth="1"/>
    <col min="4098" max="4098" width="29.375" style="122" customWidth="1"/>
    <col min="4099" max="4099" width="9" style="122" customWidth="1"/>
    <col min="4100" max="4100" width="12.125" style="122" customWidth="1"/>
    <col min="4101" max="4101" width="16" style="122" customWidth="1"/>
    <col min="4102" max="4102" width="13.5" style="122" customWidth="1"/>
    <col min="4103" max="4103" width="11.375" style="122" customWidth="1"/>
    <col min="4104" max="4104" width="13.375" style="122" customWidth="1"/>
    <col min="4105" max="4105" width="12.875" style="122" customWidth="1"/>
    <col min="4106" max="4106" width="12.5" style="122" customWidth="1"/>
    <col min="4107" max="4107" width="12.875" style="122" customWidth="1"/>
    <col min="4108" max="4108" width="9.75" style="122" customWidth="1"/>
    <col min="4109" max="4109" width="12.75" style="122" customWidth="1"/>
    <col min="4110" max="4110" width="11.875" style="122" customWidth="1"/>
    <col min="4111" max="4111" width="13.625" style="122" customWidth="1"/>
    <col min="4112" max="4112" width="14.375" style="122" customWidth="1"/>
    <col min="4113" max="4113" width="14.125" style="122" customWidth="1"/>
    <col min="4114" max="4114" width="13.125" style="122" customWidth="1"/>
    <col min="4115" max="4115" width="13.625" style="122" customWidth="1"/>
    <col min="4116" max="4116" width="13.25" style="122" customWidth="1"/>
    <col min="4117" max="4117" width="14.125" style="122" customWidth="1"/>
    <col min="4118" max="4118" width="13" style="122" customWidth="1"/>
    <col min="4119" max="4119" width="14" style="122" customWidth="1"/>
    <col min="4120" max="4352" width="10" style="122"/>
    <col min="4353" max="4353" width="5.5" style="122" customWidth="1"/>
    <col min="4354" max="4354" width="29.375" style="122" customWidth="1"/>
    <col min="4355" max="4355" width="9" style="122" customWidth="1"/>
    <col min="4356" max="4356" width="12.125" style="122" customWidth="1"/>
    <col min="4357" max="4357" width="16" style="122" customWidth="1"/>
    <col min="4358" max="4358" width="13.5" style="122" customWidth="1"/>
    <col min="4359" max="4359" width="11.375" style="122" customWidth="1"/>
    <col min="4360" max="4360" width="13.375" style="122" customWidth="1"/>
    <col min="4361" max="4361" width="12.875" style="122" customWidth="1"/>
    <col min="4362" max="4362" width="12.5" style="122" customWidth="1"/>
    <col min="4363" max="4363" width="12.875" style="122" customWidth="1"/>
    <col min="4364" max="4364" width="9.75" style="122" customWidth="1"/>
    <col min="4365" max="4365" width="12.75" style="122" customWidth="1"/>
    <col min="4366" max="4366" width="11.875" style="122" customWidth="1"/>
    <col min="4367" max="4367" width="13.625" style="122" customWidth="1"/>
    <col min="4368" max="4368" width="14.375" style="122" customWidth="1"/>
    <col min="4369" max="4369" width="14.125" style="122" customWidth="1"/>
    <col min="4370" max="4370" width="13.125" style="122" customWidth="1"/>
    <col min="4371" max="4371" width="13.625" style="122" customWidth="1"/>
    <col min="4372" max="4372" width="13.25" style="122" customWidth="1"/>
    <col min="4373" max="4373" width="14.125" style="122" customWidth="1"/>
    <col min="4374" max="4374" width="13" style="122" customWidth="1"/>
    <col min="4375" max="4375" width="14" style="122" customWidth="1"/>
    <col min="4376" max="4608" width="10" style="122"/>
    <col min="4609" max="4609" width="5.5" style="122" customWidth="1"/>
    <col min="4610" max="4610" width="29.375" style="122" customWidth="1"/>
    <col min="4611" max="4611" width="9" style="122" customWidth="1"/>
    <col min="4612" max="4612" width="12.125" style="122" customWidth="1"/>
    <col min="4613" max="4613" width="16" style="122" customWidth="1"/>
    <col min="4614" max="4614" width="13.5" style="122" customWidth="1"/>
    <col min="4615" max="4615" width="11.375" style="122" customWidth="1"/>
    <col min="4616" max="4616" width="13.375" style="122" customWidth="1"/>
    <col min="4617" max="4617" width="12.875" style="122" customWidth="1"/>
    <col min="4618" max="4618" width="12.5" style="122" customWidth="1"/>
    <col min="4619" max="4619" width="12.875" style="122" customWidth="1"/>
    <col min="4620" max="4620" width="9.75" style="122" customWidth="1"/>
    <col min="4621" max="4621" width="12.75" style="122" customWidth="1"/>
    <col min="4622" max="4622" width="11.875" style="122" customWidth="1"/>
    <col min="4623" max="4623" width="13.625" style="122" customWidth="1"/>
    <col min="4624" max="4624" width="14.375" style="122" customWidth="1"/>
    <col min="4625" max="4625" width="14.125" style="122" customWidth="1"/>
    <col min="4626" max="4626" width="13.125" style="122" customWidth="1"/>
    <col min="4627" max="4627" width="13.625" style="122" customWidth="1"/>
    <col min="4628" max="4628" width="13.25" style="122" customWidth="1"/>
    <col min="4629" max="4629" width="14.125" style="122" customWidth="1"/>
    <col min="4630" max="4630" width="13" style="122" customWidth="1"/>
    <col min="4631" max="4631" width="14" style="122" customWidth="1"/>
    <col min="4632" max="4864" width="10" style="122"/>
    <col min="4865" max="4865" width="5.5" style="122" customWidth="1"/>
    <col min="4866" max="4866" width="29.375" style="122" customWidth="1"/>
    <col min="4867" max="4867" width="9" style="122" customWidth="1"/>
    <col min="4868" max="4868" width="12.125" style="122" customWidth="1"/>
    <col min="4869" max="4869" width="16" style="122" customWidth="1"/>
    <col min="4870" max="4870" width="13.5" style="122" customWidth="1"/>
    <col min="4871" max="4871" width="11.375" style="122" customWidth="1"/>
    <col min="4872" max="4872" width="13.375" style="122" customWidth="1"/>
    <col min="4873" max="4873" width="12.875" style="122" customWidth="1"/>
    <col min="4874" max="4874" width="12.5" style="122" customWidth="1"/>
    <col min="4875" max="4875" width="12.875" style="122" customWidth="1"/>
    <col min="4876" max="4876" width="9.75" style="122" customWidth="1"/>
    <col min="4877" max="4877" width="12.75" style="122" customWidth="1"/>
    <col min="4878" max="4878" width="11.875" style="122" customWidth="1"/>
    <col min="4879" max="4879" width="13.625" style="122" customWidth="1"/>
    <col min="4880" max="4880" width="14.375" style="122" customWidth="1"/>
    <col min="4881" max="4881" width="14.125" style="122" customWidth="1"/>
    <col min="4882" max="4882" width="13.125" style="122" customWidth="1"/>
    <col min="4883" max="4883" width="13.625" style="122" customWidth="1"/>
    <col min="4884" max="4884" width="13.25" style="122" customWidth="1"/>
    <col min="4885" max="4885" width="14.125" style="122" customWidth="1"/>
    <col min="4886" max="4886" width="13" style="122" customWidth="1"/>
    <col min="4887" max="4887" width="14" style="122" customWidth="1"/>
    <col min="4888" max="5120" width="10" style="122"/>
    <col min="5121" max="5121" width="5.5" style="122" customWidth="1"/>
    <col min="5122" max="5122" width="29.375" style="122" customWidth="1"/>
    <col min="5123" max="5123" width="9" style="122" customWidth="1"/>
    <col min="5124" max="5124" width="12.125" style="122" customWidth="1"/>
    <col min="5125" max="5125" width="16" style="122" customWidth="1"/>
    <col min="5126" max="5126" width="13.5" style="122" customWidth="1"/>
    <col min="5127" max="5127" width="11.375" style="122" customWidth="1"/>
    <col min="5128" max="5128" width="13.375" style="122" customWidth="1"/>
    <col min="5129" max="5129" width="12.875" style="122" customWidth="1"/>
    <col min="5130" max="5130" width="12.5" style="122" customWidth="1"/>
    <col min="5131" max="5131" width="12.875" style="122" customWidth="1"/>
    <col min="5132" max="5132" width="9.75" style="122" customWidth="1"/>
    <col min="5133" max="5133" width="12.75" style="122" customWidth="1"/>
    <col min="5134" max="5134" width="11.875" style="122" customWidth="1"/>
    <col min="5135" max="5135" width="13.625" style="122" customWidth="1"/>
    <col min="5136" max="5136" width="14.375" style="122" customWidth="1"/>
    <col min="5137" max="5137" width="14.125" style="122" customWidth="1"/>
    <col min="5138" max="5138" width="13.125" style="122" customWidth="1"/>
    <col min="5139" max="5139" width="13.625" style="122" customWidth="1"/>
    <col min="5140" max="5140" width="13.25" style="122" customWidth="1"/>
    <col min="5141" max="5141" width="14.125" style="122" customWidth="1"/>
    <col min="5142" max="5142" width="13" style="122" customWidth="1"/>
    <col min="5143" max="5143" width="14" style="122" customWidth="1"/>
    <col min="5144" max="5376" width="10" style="122"/>
    <col min="5377" max="5377" width="5.5" style="122" customWidth="1"/>
    <col min="5378" max="5378" width="29.375" style="122" customWidth="1"/>
    <col min="5379" max="5379" width="9" style="122" customWidth="1"/>
    <col min="5380" max="5380" width="12.125" style="122" customWidth="1"/>
    <col min="5381" max="5381" width="16" style="122" customWidth="1"/>
    <col min="5382" max="5382" width="13.5" style="122" customWidth="1"/>
    <col min="5383" max="5383" width="11.375" style="122" customWidth="1"/>
    <col min="5384" max="5384" width="13.375" style="122" customWidth="1"/>
    <col min="5385" max="5385" width="12.875" style="122" customWidth="1"/>
    <col min="5386" max="5386" width="12.5" style="122" customWidth="1"/>
    <col min="5387" max="5387" width="12.875" style="122" customWidth="1"/>
    <col min="5388" max="5388" width="9.75" style="122" customWidth="1"/>
    <col min="5389" max="5389" width="12.75" style="122" customWidth="1"/>
    <col min="5390" max="5390" width="11.875" style="122" customWidth="1"/>
    <col min="5391" max="5391" width="13.625" style="122" customWidth="1"/>
    <col min="5392" max="5392" width="14.375" style="122" customWidth="1"/>
    <col min="5393" max="5393" width="14.125" style="122" customWidth="1"/>
    <col min="5394" max="5394" width="13.125" style="122" customWidth="1"/>
    <col min="5395" max="5395" width="13.625" style="122" customWidth="1"/>
    <col min="5396" max="5396" width="13.25" style="122" customWidth="1"/>
    <col min="5397" max="5397" width="14.125" style="122" customWidth="1"/>
    <col min="5398" max="5398" width="13" style="122" customWidth="1"/>
    <col min="5399" max="5399" width="14" style="122" customWidth="1"/>
    <col min="5400" max="5632" width="10" style="122"/>
    <col min="5633" max="5633" width="5.5" style="122" customWidth="1"/>
    <col min="5634" max="5634" width="29.375" style="122" customWidth="1"/>
    <col min="5635" max="5635" width="9" style="122" customWidth="1"/>
    <col min="5636" max="5636" width="12.125" style="122" customWidth="1"/>
    <col min="5637" max="5637" width="16" style="122" customWidth="1"/>
    <col min="5638" max="5638" width="13.5" style="122" customWidth="1"/>
    <col min="5639" max="5639" width="11.375" style="122" customWidth="1"/>
    <col min="5640" max="5640" width="13.375" style="122" customWidth="1"/>
    <col min="5641" max="5641" width="12.875" style="122" customWidth="1"/>
    <col min="5642" max="5642" width="12.5" style="122" customWidth="1"/>
    <col min="5643" max="5643" width="12.875" style="122" customWidth="1"/>
    <col min="5644" max="5644" width="9.75" style="122" customWidth="1"/>
    <col min="5645" max="5645" width="12.75" style="122" customWidth="1"/>
    <col min="5646" max="5646" width="11.875" style="122" customWidth="1"/>
    <col min="5647" max="5647" width="13.625" style="122" customWidth="1"/>
    <col min="5648" max="5648" width="14.375" style="122" customWidth="1"/>
    <col min="5649" max="5649" width="14.125" style="122" customWidth="1"/>
    <col min="5650" max="5650" width="13.125" style="122" customWidth="1"/>
    <col min="5651" max="5651" width="13.625" style="122" customWidth="1"/>
    <col min="5652" max="5652" width="13.25" style="122" customWidth="1"/>
    <col min="5653" max="5653" width="14.125" style="122" customWidth="1"/>
    <col min="5654" max="5654" width="13" style="122" customWidth="1"/>
    <col min="5655" max="5655" width="14" style="122" customWidth="1"/>
    <col min="5656" max="5888" width="10" style="122"/>
    <col min="5889" max="5889" width="5.5" style="122" customWidth="1"/>
    <col min="5890" max="5890" width="29.375" style="122" customWidth="1"/>
    <col min="5891" max="5891" width="9" style="122" customWidth="1"/>
    <col min="5892" max="5892" width="12.125" style="122" customWidth="1"/>
    <col min="5893" max="5893" width="16" style="122" customWidth="1"/>
    <col min="5894" max="5894" width="13.5" style="122" customWidth="1"/>
    <col min="5895" max="5895" width="11.375" style="122" customWidth="1"/>
    <col min="5896" max="5896" width="13.375" style="122" customWidth="1"/>
    <col min="5897" max="5897" width="12.875" style="122" customWidth="1"/>
    <col min="5898" max="5898" width="12.5" style="122" customWidth="1"/>
    <col min="5899" max="5899" width="12.875" style="122" customWidth="1"/>
    <col min="5900" max="5900" width="9.75" style="122" customWidth="1"/>
    <col min="5901" max="5901" width="12.75" style="122" customWidth="1"/>
    <col min="5902" max="5902" width="11.875" style="122" customWidth="1"/>
    <col min="5903" max="5903" width="13.625" style="122" customWidth="1"/>
    <col min="5904" max="5904" width="14.375" style="122" customWidth="1"/>
    <col min="5905" max="5905" width="14.125" style="122" customWidth="1"/>
    <col min="5906" max="5906" width="13.125" style="122" customWidth="1"/>
    <col min="5907" max="5907" width="13.625" style="122" customWidth="1"/>
    <col min="5908" max="5908" width="13.25" style="122" customWidth="1"/>
    <col min="5909" max="5909" width="14.125" style="122" customWidth="1"/>
    <col min="5910" max="5910" width="13" style="122" customWidth="1"/>
    <col min="5911" max="5911" width="14" style="122" customWidth="1"/>
    <col min="5912" max="6144" width="10" style="122"/>
    <col min="6145" max="6145" width="5.5" style="122" customWidth="1"/>
    <col min="6146" max="6146" width="29.375" style="122" customWidth="1"/>
    <col min="6147" max="6147" width="9" style="122" customWidth="1"/>
    <col min="6148" max="6148" width="12.125" style="122" customWidth="1"/>
    <col min="6149" max="6149" width="16" style="122" customWidth="1"/>
    <col min="6150" max="6150" width="13.5" style="122" customWidth="1"/>
    <col min="6151" max="6151" width="11.375" style="122" customWidth="1"/>
    <col min="6152" max="6152" width="13.375" style="122" customWidth="1"/>
    <col min="6153" max="6153" width="12.875" style="122" customWidth="1"/>
    <col min="6154" max="6154" width="12.5" style="122" customWidth="1"/>
    <col min="6155" max="6155" width="12.875" style="122" customWidth="1"/>
    <col min="6156" max="6156" width="9.75" style="122" customWidth="1"/>
    <col min="6157" max="6157" width="12.75" style="122" customWidth="1"/>
    <col min="6158" max="6158" width="11.875" style="122" customWidth="1"/>
    <col min="6159" max="6159" width="13.625" style="122" customWidth="1"/>
    <col min="6160" max="6160" width="14.375" style="122" customWidth="1"/>
    <col min="6161" max="6161" width="14.125" style="122" customWidth="1"/>
    <col min="6162" max="6162" width="13.125" style="122" customWidth="1"/>
    <col min="6163" max="6163" width="13.625" style="122" customWidth="1"/>
    <col min="6164" max="6164" width="13.25" style="122" customWidth="1"/>
    <col min="6165" max="6165" width="14.125" style="122" customWidth="1"/>
    <col min="6166" max="6166" width="13" style="122" customWidth="1"/>
    <col min="6167" max="6167" width="14" style="122" customWidth="1"/>
    <col min="6168" max="6400" width="10" style="122"/>
    <col min="6401" max="6401" width="5.5" style="122" customWidth="1"/>
    <col min="6402" max="6402" width="29.375" style="122" customWidth="1"/>
    <col min="6403" max="6403" width="9" style="122" customWidth="1"/>
    <col min="6404" max="6404" width="12.125" style="122" customWidth="1"/>
    <col min="6405" max="6405" width="16" style="122" customWidth="1"/>
    <col min="6406" max="6406" width="13.5" style="122" customWidth="1"/>
    <col min="6407" max="6407" width="11.375" style="122" customWidth="1"/>
    <col min="6408" max="6408" width="13.375" style="122" customWidth="1"/>
    <col min="6409" max="6409" width="12.875" style="122" customWidth="1"/>
    <col min="6410" max="6410" width="12.5" style="122" customWidth="1"/>
    <col min="6411" max="6411" width="12.875" style="122" customWidth="1"/>
    <col min="6412" max="6412" width="9.75" style="122" customWidth="1"/>
    <col min="6413" max="6413" width="12.75" style="122" customWidth="1"/>
    <col min="6414" max="6414" width="11.875" style="122" customWidth="1"/>
    <col min="6415" max="6415" width="13.625" style="122" customWidth="1"/>
    <col min="6416" max="6416" width="14.375" style="122" customWidth="1"/>
    <col min="6417" max="6417" width="14.125" style="122" customWidth="1"/>
    <col min="6418" max="6418" width="13.125" style="122" customWidth="1"/>
    <col min="6419" max="6419" width="13.625" style="122" customWidth="1"/>
    <col min="6420" max="6420" width="13.25" style="122" customWidth="1"/>
    <col min="6421" max="6421" width="14.125" style="122" customWidth="1"/>
    <col min="6422" max="6422" width="13" style="122" customWidth="1"/>
    <col min="6423" max="6423" width="14" style="122" customWidth="1"/>
    <col min="6424" max="6656" width="10" style="122"/>
    <col min="6657" max="6657" width="5.5" style="122" customWidth="1"/>
    <col min="6658" max="6658" width="29.375" style="122" customWidth="1"/>
    <col min="6659" max="6659" width="9" style="122" customWidth="1"/>
    <col min="6660" max="6660" width="12.125" style="122" customWidth="1"/>
    <col min="6661" max="6661" width="16" style="122" customWidth="1"/>
    <col min="6662" max="6662" width="13.5" style="122" customWidth="1"/>
    <col min="6663" max="6663" width="11.375" style="122" customWidth="1"/>
    <col min="6664" max="6664" width="13.375" style="122" customWidth="1"/>
    <col min="6665" max="6665" width="12.875" style="122" customWidth="1"/>
    <col min="6666" max="6666" width="12.5" style="122" customWidth="1"/>
    <col min="6667" max="6667" width="12.875" style="122" customWidth="1"/>
    <col min="6668" max="6668" width="9.75" style="122" customWidth="1"/>
    <col min="6669" max="6669" width="12.75" style="122" customWidth="1"/>
    <col min="6670" max="6670" width="11.875" style="122" customWidth="1"/>
    <col min="6671" max="6671" width="13.625" style="122" customWidth="1"/>
    <col min="6672" max="6672" width="14.375" style="122" customWidth="1"/>
    <col min="6673" max="6673" width="14.125" style="122" customWidth="1"/>
    <col min="6674" max="6674" width="13.125" style="122" customWidth="1"/>
    <col min="6675" max="6675" width="13.625" style="122" customWidth="1"/>
    <col min="6676" max="6676" width="13.25" style="122" customWidth="1"/>
    <col min="6677" max="6677" width="14.125" style="122" customWidth="1"/>
    <col min="6678" max="6678" width="13" style="122" customWidth="1"/>
    <col min="6679" max="6679" width="14" style="122" customWidth="1"/>
    <col min="6680" max="6912" width="10" style="122"/>
    <col min="6913" max="6913" width="5.5" style="122" customWidth="1"/>
    <col min="6914" max="6914" width="29.375" style="122" customWidth="1"/>
    <col min="6915" max="6915" width="9" style="122" customWidth="1"/>
    <col min="6916" max="6916" width="12.125" style="122" customWidth="1"/>
    <col min="6917" max="6917" width="16" style="122" customWidth="1"/>
    <col min="6918" max="6918" width="13.5" style="122" customWidth="1"/>
    <col min="6919" max="6919" width="11.375" style="122" customWidth="1"/>
    <col min="6920" max="6920" width="13.375" style="122" customWidth="1"/>
    <col min="6921" max="6921" width="12.875" style="122" customWidth="1"/>
    <col min="6922" max="6922" width="12.5" style="122" customWidth="1"/>
    <col min="6923" max="6923" width="12.875" style="122" customWidth="1"/>
    <col min="6924" max="6924" width="9.75" style="122" customWidth="1"/>
    <col min="6925" max="6925" width="12.75" style="122" customWidth="1"/>
    <col min="6926" max="6926" width="11.875" style="122" customWidth="1"/>
    <col min="6927" max="6927" width="13.625" style="122" customWidth="1"/>
    <col min="6928" max="6928" width="14.375" style="122" customWidth="1"/>
    <col min="6929" max="6929" width="14.125" style="122" customWidth="1"/>
    <col min="6930" max="6930" width="13.125" style="122" customWidth="1"/>
    <col min="6931" max="6931" width="13.625" style="122" customWidth="1"/>
    <col min="6932" max="6932" width="13.25" style="122" customWidth="1"/>
    <col min="6933" max="6933" width="14.125" style="122" customWidth="1"/>
    <col min="6934" max="6934" width="13" style="122" customWidth="1"/>
    <col min="6935" max="6935" width="14" style="122" customWidth="1"/>
    <col min="6936" max="7168" width="10" style="122"/>
    <col min="7169" max="7169" width="5.5" style="122" customWidth="1"/>
    <col min="7170" max="7170" width="29.375" style="122" customWidth="1"/>
    <col min="7171" max="7171" width="9" style="122" customWidth="1"/>
    <col min="7172" max="7172" width="12.125" style="122" customWidth="1"/>
    <col min="7173" max="7173" width="16" style="122" customWidth="1"/>
    <col min="7174" max="7174" width="13.5" style="122" customWidth="1"/>
    <col min="7175" max="7175" width="11.375" style="122" customWidth="1"/>
    <col min="7176" max="7176" width="13.375" style="122" customWidth="1"/>
    <col min="7177" max="7177" width="12.875" style="122" customWidth="1"/>
    <col min="7178" max="7178" width="12.5" style="122" customWidth="1"/>
    <col min="7179" max="7179" width="12.875" style="122" customWidth="1"/>
    <col min="7180" max="7180" width="9.75" style="122" customWidth="1"/>
    <col min="7181" max="7181" width="12.75" style="122" customWidth="1"/>
    <col min="7182" max="7182" width="11.875" style="122" customWidth="1"/>
    <col min="7183" max="7183" width="13.625" style="122" customWidth="1"/>
    <col min="7184" max="7184" width="14.375" style="122" customWidth="1"/>
    <col min="7185" max="7185" width="14.125" style="122" customWidth="1"/>
    <col min="7186" max="7186" width="13.125" style="122" customWidth="1"/>
    <col min="7187" max="7187" width="13.625" style="122" customWidth="1"/>
    <col min="7188" max="7188" width="13.25" style="122" customWidth="1"/>
    <col min="7189" max="7189" width="14.125" style="122" customWidth="1"/>
    <col min="7190" max="7190" width="13" style="122" customWidth="1"/>
    <col min="7191" max="7191" width="14" style="122" customWidth="1"/>
    <col min="7192" max="7424" width="10" style="122"/>
    <col min="7425" max="7425" width="5.5" style="122" customWidth="1"/>
    <col min="7426" max="7426" width="29.375" style="122" customWidth="1"/>
    <col min="7427" max="7427" width="9" style="122" customWidth="1"/>
    <col min="7428" max="7428" width="12.125" style="122" customWidth="1"/>
    <col min="7429" max="7429" width="16" style="122" customWidth="1"/>
    <col min="7430" max="7430" width="13.5" style="122" customWidth="1"/>
    <col min="7431" max="7431" width="11.375" style="122" customWidth="1"/>
    <col min="7432" max="7432" width="13.375" style="122" customWidth="1"/>
    <col min="7433" max="7433" width="12.875" style="122" customWidth="1"/>
    <col min="7434" max="7434" width="12.5" style="122" customWidth="1"/>
    <col min="7435" max="7435" width="12.875" style="122" customWidth="1"/>
    <col min="7436" max="7436" width="9.75" style="122" customWidth="1"/>
    <col min="7437" max="7437" width="12.75" style="122" customWidth="1"/>
    <col min="7438" max="7438" width="11.875" style="122" customWidth="1"/>
    <col min="7439" max="7439" width="13.625" style="122" customWidth="1"/>
    <col min="7440" max="7440" width="14.375" style="122" customWidth="1"/>
    <col min="7441" max="7441" width="14.125" style="122" customWidth="1"/>
    <col min="7442" max="7442" width="13.125" style="122" customWidth="1"/>
    <col min="7443" max="7443" width="13.625" style="122" customWidth="1"/>
    <col min="7444" max="7444" width="13.25" style="122" customWidth="1"/>
    <col min="7445" max="7445" width="14.125" style="122" customWidth="1"/>
    <col min="7446" max="7446" width="13" style="122" customWidth="1"/>
    <col min="7447" max="7447" width="14" style="122" customWidth="1"/>
    <col min="7448" max="7680" width="10" style="122"/>
    <col min="7681" max="7681" width="5.5" style="122" customWidth="1"/>
    <col min="7682" max="7682" width="29.375" style="122" customWidth="1"/>
    <col min="7683" max="7683" width="9" style="122" customWidth="1"/>
    <col min="7684" max="7684" width="12.125" style="122" customWidth="1"/>
    <col min="7685" max="7685" width="16" style="122" customWidth="1"/>
    <col min="7686" max="7686" width="13.5" style="122" customWidth="1"/>
    <col min="7687" max="7687" width="11.375" style="122" customWidth="1"/>
    <col min="7688" max="7688" width="13.375" style="122" customWidth="1"/>
    <col min="7689" max="7689" width="12.875" style="122" customWidth="1"/>
    <col min="7690" max="7690" width="12.5" style="122" customWidth="1"/>
    <col min="7691" max="7691" width="12.875" style="122" customWidth="1"/>
    <col min="7692" max="7692" width="9.75" style="122" customWidth="1"/>
    <col min="7693" max="7693" width="12.75" style="122" customWidth="1"/>
    <col min="7694" max="7694" width="11.875" style="122" customWidth="1"/>
    <col min="7695" max="7695" width="13.625" style="122" customWidth="1"/>
    <col min="7696" max="7696" width="14.375" style="122" customWidth="1"/>
    <col min="7697" max="7697" width="14.125" style="122" customWidth="1"/>
    <col min="7698" max="7698" width="13.125" style="122" customWidth="1"/>
    <col min="7699" max="7699" width="13.625" style="122" customWidth="1"/>
    <col min="7700" max="7700" width="13.25" style="122" customWidth="1"/>
    <col min="7701" max="7701" width="14.125" style="122" customWidth="1"/>
    <col min="7702" max="7702" width="13" style="122" customWidth="1"/>
    <col min="7703" max="7703" width="14" style="122" customWidth="1"/>
    <col min="7704" max="7936" width="10" style="122"/>
    <col min="7937" max="7937" width="5.5" style="122" customWidth="1"/>
    <col min="7938" max="7938" width="29.375" style="122" customWidth="1"/>
    <col min="7939" max="7939" width="9" style="122" customWidth="1"/>
    <col min="7940" max="7940" width="12.125" style="122" customWidth="1"/>
    <col min="7941" max="7941" width="16" style="122" customWidth="1"/>
    <col min="7942" max="7942" width="13.5" style="122" customWidth="1"/>
    <col min="7943" max="7943" width="11.375" style="122" customWidth="1"/>
    <col min="7944" max="7944" width="13.375" style="122" customWidth="1"/>
    <col min="7945" max="7945" width="12.875" style="122" customWidth="1"/>
    <col min="7946" max="7946" width="12.5" style="122" customWidth="1"/>
    <col min="7947" max="7947" width="12.875" style="122" customWidth="1"/>
    <col min="7948" max="7948" width="9.75" style="122" customWidth="1"/>
    <col min="7949" max="7949" width="12.75" style="122" customWidth="1"/>
    <col min="7950" max="7950" width="11.875" style="122" customWidth="1"/>
    <col min="7951" max="7951" width="13.625" style="122" customWidth="1"/>
    <col min="7952" max="7952" width="14.375" style="122" customWidth="1"/>
    <col min="7953" max="7953" width="14.125" style="122" customWidth="1"/>
    <col min="7954" max="7954" width="13.125" style="122" customWidth="1"/>
    <col min="7955" max="7955" width="13.625" style="122" customWidth="1"/>
    <col min="7956" max="7956" width="13.25" style="122" customWidth="1"/>
    <col min="7957" max="7957" width="14.125" style="122" customWidth="1"/>
    <col min="7958" max="7958" width="13" style="122" customWidth="1"/>
    <col min="7959" max="7959" width="14" style="122" customWidth="1"/>
    <col min="7960" max="8192" width="10" style="122"/>
    <col min="8193" max="8193" width="5.5" style="122" customWidth="1"/>
    <col min="8194" max="8194" width="29.375" style="122" customWidth="1"/>
    <col min="8195" max="8195" width="9" style="122" customWidth="1"/>
    <col min="8196" max="8196" width="12.125" style="122" customWidth="1"/>
    <col min="8197" max="8197" width="16" style="122" customWidth="1"/>
    <col min="8198" max="8198" width="13.5" style="122" customWidth="1"/>
    <col min="8199" max="8199" width="11.375" style="122" customWidth="1"/>
    <col min="8200" max="8200" width="13.375" style="122" customWidth="1"/>
    <col min="8201" max="8201" width="12.875" style="122" customWidth="1"/>
    <col min="8202" max="8202" width="12.5" style="122" customWidth="1"/>
    <col min="8203" max="8203" width="12.875" style="122" customWidth="1"/>
    <col min="8204" max="8204" width="9.75" style="122" customWidth="1"/>
    <col min="8205" max="8205" width="12.75" style="122" customWidth="1"/>
    <col min="8206" max="8206" width="11.875" style="122" customWidth="1"/>
    <col min="8207" max="8207" width="13.625" style="122" customWidth="1"/>
    <col min="8208" max="8208" width="14.375" style="122" customWidth="1"/>
    <col min="8209" max="8209" width="14.125" style="122" customWidth="1"/>
    <col min="8210" max="8210" width="13.125" style="122" customWidth="1"/>
    <col min="8211" max="8211" width="13.625" style="122" customWidth="1"/>
    <col min="8212" max="8212" width="13.25" style="122" customWidth="1"/>
    <col min="8213" max="8213" width="14.125" style="122" customWidth="1"/>
    <col min="8214" max="8214" width="13" style="122" customWidth="1"/>
    <col min="8215" max="8215" width="14" style="122" customWidth="1"/>
    <col min="8216" max="8448" width="10" style="122"/>
    <col min="8449" max="8449" width="5.5" style="122" customWidth="1"/>
    <col min="8450" max="8450" width="29.375" style="122" customWidth="1"/>
    <col min="8451" max="8451" width="9" style="122" customWidth="1"/>
    <col min="8452" max="8452" width="12.125" style="122" customWidth="1"/>
    <col min="8453" max="8453" width="16" style="122" customWidth="1"/>
    <col min="8454" max="8454" width="13.5" style="122" customWidth="1"/>
    <col min="8455" max="8455" width="11.375" style="122" customWidth="1"/>
    <col min="8456" max="8456" width="13.375" style="122" customWidth="1"/>
    <col min="8457" max="8457" width="12.875" style="122" customWidth="1"/>
    <col min="8458" max="8458" width="12.5" style="122" customWidth="1"/>
    <col min="8459" max="8459" width="12.875" style="122" customWidth="1"/>
    <col min="8460" max="8460" width="9.75" style="122" customWidth="1"/>
    <col min="8461" max="8461" width="12.75" style="122" customWidth="1"/>
    <col min="8462" max="8462" width="11.875" style="122" customWidth="1"/>
    <col min="8463" max="8463" width="13.625" style="122" customWidth="1"/>
    <col min="8464" max="8464" width="14.375" style="122" customWidth="1"/>
    <col min="8465" max="8465" width="14.125" style="122" customWidth="1"/>
    <col min="8466" max="8466" width="13.125" style="122" customWidth="1"/>
    <col min="8467" max="8467" width="13.625" style="122" customWidth="1"/>
    <col min="8468" max="8468" width="13.25" style="122" customWidth="1"/>
    <col min="8469" max="8469" width="14.125" style="122" customWidth="1"/>
    <col min="8470" max="8470" width="13" style="122" customWidth="1"/>
    <col min="8471" max="8471" width="14" style="122" customWidth="1"/>
    <col min="8472" max="8704" width="10" style="122"/>
    <col min="8705" max="8705" width="5.5" style="122" customWidth="1"/>
    <col min="8706" max="8706" width="29.375" style="122" customWidth="1"/>
    <col min="8707" max="8707" width="9" style="122" customWidth="1"/>
    <col min="8708" max="8708" width="12.125" style="122" customWidth="1"/>
    <col min="8709" max="8709" width="16" style="122" customWidth="1"/>
    <col min="8710" max="8710" width="13.5" style="122" customWidth="1"/>
    <col min="8711" max="8711" width="11.375" style="122" customWidth="1"/>
    <col min="8712" max="8712" width="13.375" style="122" customWidth="1"/>
    <col min="8713" max="8713" width="12.875" style="122" customWidth="1"/>
    <col min="8714" max="8714" width="12.5" style="122" customWidth="1"/>
    <col min="8715" max="8715" width="12.875" style="122" customWidth="1"/>
    <col min="8716" max="8716" width="9.75" style="122" customWidth="1"/>
    <col min="8717" max="8717" width="12.75" style="122" customWidth="1"/>
    <col min="8718" max="8718" width="11.875" style="122" customWidth="1"/>
    <col min="8719" max="8719" width="13.625" style="122" customWidth="1"/>
    <col min="8720" max="8720" width="14.375" style="122" customWidth="1"/>
    <col min="8721" max="8721" width="14.125" style="122" customWidth="1"/>
    <col min="8722" max="8722" width="13.125" style="122" customWidth="1"/>
    <col min="8723" max="8723" width="13.625" style="122" customWidth="1"/>
    <col min="8724" max="8724" width="13.25" style="122" customWidth="1"/>
    <col min="8725" max="8725" width="14.125" style="122" customWidth="1"/>
    <col min="8726" max="8726" width="13" style="122" customWidth="1"/>
    <col min="8727" max="8727" width="14" style="122" customWidth="1"/>
    <col min="8728" max="8960" width="10" style="122"/>
    <col min="8961" max="8961" width="5.5" style="122" customWidth="1"/>
    <col min="8962" max="8962" width="29.375" style="122" customWidth="1"/>
    <col min="8963" max="8963" width="9" style="122" customWidth="1"/>
    <col min="8964" max="8964" width="12.125" style="122" customWidth="1"/>
    <col min="8965" max="8965" width="16" style="122" customWidth="1"/>
    <col min="8966" max="8966" width="13.5" style="122" customWidth="1"/>
    <col min="8967" max="8967" width="11.375" style="122" customWidth="1"/>
    <col min="8968" max="8968" width="13.375" style="122" customWidth="1"/>
    <col min="8969" max="8969" width="12.875" style="122" customWidth="1"/>
    <col min="8970" max="8970" width="12.5" style="122" customWidth="1"/>
    <col min="8971" max="8971" width="12.875" style="122" customWidth="1"/>
    <col min="8972" max="8972" width="9.75" style="122" customWidth="1"/>
    <col min="8973" max="8973" width="12.75" style="122" customWidth="1"/>
    <col min="8974" max="8974" width="11.875" style="122" customWidth="1"/>
    <col min="8975" max="8975" width="13.625" style="122" customWidth="1"/>
    <col min="8976" max="8976" width="14.375" style="122" customWidth="1"/>
    <col min="8977" max="8977" width="14.125" style="122" customWidth="1"/>
    <col min="8978" max="8978" width="13.125" style="122" customWidth="1"/>
    <col min="8979" max="8979" width="13.625" style="122" customWidth="1"/>
    <col min="8980" max="8980" width="13.25" style="122" customWidth="1"/>
    <col min="8981" max="8981" width="14.125" style="122" customWidth="1"/>
    <col min="8982" max="8982" width="13" style="122" customWidth="1"/>
    <col min="8983" max="8983" width="14" style="122" customWidth="1"/>
    <col min="8984" max="9216" width="10" style="122"/>
    <col min="9217" max="9217" width="5.5" style="122" customWidth="1"/>
    <col min="9218" max="9218" width="29.375" style="122" customWidth="1"/>
    <col min="9219" max="9219" width="9" style="122" customWidth="1"/>
    <col min="9220" max="9220" width="12.125" style="122" customWidth="1"/>
    <col min="9221" max="9221" width="16" style="122" customWidth="1"/>
    <col min="9222" max="9222" width="13.5" style="122" customWidth="1"/>
    <col min="9223" max="9223" width="11.375" style="122" customWidth="1"/>
    <col min="9224" max="9224" width="13.375" style="122" customWidth="1"/>
    <col min="9225" max="9225" width="12.875" style="122" customWidth="1"/>
    <col min="9226" max="9226" width="12.5" style="122" customWidth="1"/>
    <col min="9227" max="9227" width="12.875" style="122" customWidth="1"/>
    <col min="9228" max="9228" width="9.75" style="122" customWidth="1"/>
    <col min="9229" max="9229" width="12.75" style="122" customWidth="1"/>
    <col min="9230" max="9230" width="11.875" style="122" customWidth="1"/>
    <col min="9231" max="9231" width="13.625" style="122" customWidth="1"/>
    <col min="9232" max="9232" width="14.375" style="122" customWidth="1"/>
    <col min="9233" max="9233" width="14.125" style="122" customWidth="1"/>
    <col min="9234" max="9234" width="13.125" style="122" customWidth="1"/>
    <col min="9235" max="9235" width="13.625" style="122" customWidth="1"/>
    <col min="9236" max="9236" width="13.25" style="122" customWidth="1"/>
    <col min="9237" max="9237" width="14.125" style="122" customWidth="1"/>
    <col min="9238" max="9238" width="13" style="122" customWidth="1"/>
    <col min="9239" max="9239" width="14" style="122" customWidth="1"/>
    <col min="9240" max="9472" width="10" style="122"/>
    <col min="9473" max="9473" width="5.5" style="122" customWidth="1"/>
    <col min="9474" max="9474" width="29.375" style="122" customWidth="1"/>
    <col min="9475" max="9475" width="9" style="122" customWidth="1"/>
    <col min="9476" max="9476" width="12.125" style="122" customWidth="1"/>
    <col min="9477" max="9477" width="16" style="122" customWidth="1"/>
    <col min="9478" max="9478" width="13.5" style="122" customWidth="1"/>
    <col min="9479" max="9479" width="11.375" style="122" customWidth="1"/>
    <col min="9480" max="9480" width="13.375" style="122" customWidth="1"/>
    <col min="9481" max="9481" width="12.875" style="122" customWidth="1"/>
    <col min="9482" max="9482" width="12.5" style="122" customWidth="1"/>
    <col min="9483" max="9483" width="12.875" style="122" customWidth="1"/>
    <col min="9484" max="9484" width="9.75" style="122" customWidth="1"/>
    <col min="9485" max="9485" width="12.75" style="122" customWidth="1"/>
    <col min="9486" max="9486" width="11.875" style="122" customWidth="1"/>
    <col min="9487" max="9487" width="13.625" style="122" customWidth="1"/>
    <col min="9488" max="9488" width="14.375" style="122" customWidth="1"/>
    <col min="9489" max="9489" width="14.125" style="122" customWidth="1"/>
    <col min="9490" max="9490" width="13.125" style="122" customWidth="1"/>
    <col min="9491" max="9491" width="13.625" style="122" customWidth="1"/>
    <col min="9492" max="9492" width="13.25" style="122" customWidth="1"/>
    <col min="9493" max="9493" width="14.125" style="122" customWidth="1"/>
    <col min="9494" max="9494" width="13" style="122" customWidth="1"/>
    <col min="9495" max="9495" width="14" style="122" customWidth="1"/>
    <col min="9496" max="9728" width="10" style="122"/>
    <col min="9729" max="9729" width="5.5" style="122" customWidth="1"/>
    <col min="9730" max="9730" width="29.375" style="122" customWidth="1"/>
    <col min="9731" max="9731" width="9" style="122" customWidth="1"/>
    <col min="9732" max="9732" width="12.125" style="122" customWidth="1"/>
    <col min="9733" max="9733" width="16" style="122" customWidth="1"/>
    <col min="9734" max="9734" width="13.5" style="122" customWidth="1"/>
    <col min="9735" max="9735" width="11.375" style="122" customWidth="1"/>
    <col min="9736" max="9736" width="13.375" style="122" customWidth="1"/>
    <col min="9737" max="9737" width="12.875" style="122" customWidth="1"/>
    <col min="9738" max="9738" width="12.5" style="122" customWidth="1"/>
    <col min="9739" max="9739" width="12.875" style="122" customWidth="1"/>
    <col min="9740" max="9740" width="9.75" style="122" customWidth="1"/>
    <col min="9741" max="9741" width="12.75" style="122" customWidth="1"/>
    <col min="9742" max="9742" width="11.875" style="122" customWidth="1"/>
    <col min="9743" max="9743" width="13.625" style="122" customWidth="1"/>
    <col min="9744" max="9744" width="14.375" style="122" customWidth="1"/>
    <col min="9745" max="9745" width="14.125" style="122" customWidth="1"/>
    <col min="9746" max="9746" width="13.125" style="122" customWidth="1"/>
    <col min="9747" max="9747" width="13.625" style="122" customWidth="1"/>
    <col min="9748" max="9748" width="13.25" style="122" customWidth="1"/>
    <col min="9749" max="9749" width="14.125" style="122" customWidth="1"/>
    <col min="9750" max="9750" width="13" style="122" customWidth="1"/>
    <col min="9751" max="9751" width="14" style="122" customWidth="1"/>
    <col min="9752" max="9984" width="10" style="122"/>
    <col min="9985" max="9985" width="5.5" style="122" customWidth="1"/>
    <col min="9986" max="9986" width="29.375" style="122" customWidth="1"/>
    <col min="9987" max="9987" width="9" style="122" customWidth="1"/>
    <col min="9988" max="9988" width="12.125" style="122" customWidth="1"/>
    <col min="9989" max="9989" width="16" style="122" customWidth="1"/>
    <col min="9990" max="9990" width="13.5" style="122" customWidth="1"/>
    <col min="9991" max="9991" width="11.375" style="122" customWidth="1"/>
    <col min="9992" max="9992" width="13.375" style="122" customWidth="1"/>
    <col min="9993" max="9993" width="12.875" style="122" customWidth="1"/>
    <col min="9994" max="9994" width="12.5" style="122" customWidth="1"/>
    <col min="9995" max="9995" width="12.875" style="122" customWidth="1"/>
    <col min="9996" max="9996" width="9.75" style="122" customWidth="1"/>
    <col min="9997" max="9997" width="12.75" style="122" customWidth="1"/>
    <col min="9998" max="9998" width="11.875" style="122" customWidth="1"/>
    <col min="9999" max="9999" width="13.625" style="122" customWidth="1"/>
    <col min="10000" max="10000" width="14.375" style="122" customWidth="1"/>
    <col min="10001" max="10001" width="14.125" style="122" customWidth="1"/>
    <col min="10002" max="10002" width="13.125" style="122" customWidth="1"/>
    <col min="10003" max="10003" width="13.625" style="122" customWidth="1"/>
    <col min="10004" max="10004" width="13.25" style="122" customWidth="1"/>
    <col min="10005" max="10005" width="14.125" style="122" customWidth="1"/>
    <col min="10006" max="10006" width="13" style="122" customWidth="1"/>
    <col min="10007" max="10007" width="14" style="122" customWidth="1"/>
    <col min="10008" max="10240" width="10" style="122"/>
    <col min="10241" max="10241" width="5.5" style="122" customWidth="1"/>
    <col min="10242" max="10242" width="29.375" style="122" customWidth="1"/>
    <col min="10243" max="10243" width="9" style="122" customWidth="1"/>
    <col min="10244" max="10244" width="12.125" style="122" customWidth="1"/>
    <col min="10245" max="10245" width="16" style="122" customWidth="1"/>
    <col min="10246" max="10246" width="13.5" style="122" customWidth="1"/>
    <col min="10247" max="10247" width="11.375" style="122" customWidth="1"/>
    <col min="10248" max="10248" width="13.375" style="122" customWidth="1"/>
    <col min="10249" max="10249" width="12.875" style="122" customWidth="1"/>
    <col min="10250" max="10250" width="12.5" style="122" customWidth="1"/>
    <col min="10251" max="10251" width="12.875" style="122" customWidth="1"/>
    <col min="10252" max="10252" width="9.75" style="122" customWidth="1"/>
    <col min="10253" max="10253" width="12.75" style="122" customWidth="1"/>
    <col min="10254" max="10254" width="11.875" style="122" customWidth="1"/>
    <col min="10255" max="10255" width="13.625" style="122" customWidth="1"/>
    <col min="10256" max="10256" width="14.375" style="122" customWidth="1"/>
    <col min="10257" max="10257" width="14.125" style="122" customWidth="1"/>
    <col min="10258" max="10258" width="13.125" style="122" customWidth="1"/>
    <col min="10259" max="10259" width="13.625" style="122" customWidth="1"/>
    <col min="10260" max="10260" width="13.25" style="122" customWidth="1"/>
    <col min="10261" max="10261" width="14.125" style="122" customWidth="1"/>
    <col min="10262" max="10262" width="13" style="122" customWidth="1"/>
    <col min="10263" max="10263" width="14" style="122" customWidth="1"/>
    <col min="10264" max="10496" width="10" style="122"/>
    <col min="10497" max="10497" width="5.5" style="122" customWidth="1"/>
    <col min="10498" max="10498" width="29.375" style="122" customWidth="1"/>
    <col min="10499" max="10499" width="9" style="122" customWidth="1"/>
    <col min="10500" max="10500" width="12.125" style="122" customWidth="1"/>
    <col min="10501" max="10501" width="16" style="122" customWidth="1"/>
    <col min="10502" max="10502" width="13.5" style="122" customWidth="1"/>
    <col min="10503" max="10503" width="11.375" style="122" customWidth="1"/>
    <col min="10504" max="10504" width="13.375" style="122" customWidth="1"/>
    <col min="10505" max="10505" width="12.875" style="122" customWidth="1"/>
    <col min="10506" max="10506" width="12.5" style="122" customWidth="1"/>
    <col min="10507" max="10507" width="12.875" style="122" customWidth="1"/>
    <col min="10508" max="10508" width="9.75" style="122" customWidth="1"/>
    <col min="10509" max="10509" width="12.75" style="122" customWidth="1"/>
    <col min="10510" max="10510" width="11.875" style="122" customWidth="1"/>
    <col min="10511" max="10511" width="13.625" style="122" customWidth="1"/>
    <col min="10512" max="10512" width="14.375" style="122" customWidth="1"/>
    <col min="10513" max="10513" width="14.125" style="122" customWidth="1"/>
    <col min="10514" max="10514" width="13.125" style="122" customWidth="1"/>
    <col min="10515" max="10515" width="13.625" style="122" customWidth="1"/>
    <col min="10516" max="10516" width="13.25" style="122" customWidth="1"/>
    <col min="10517" max="10517" width="14.125" style="122" customWidth="1"/>
    <col min="10518" max="10518" width="13" style="122" customWidth="1"/>
    <col min="10519" max="10519" width="14" style="122" customWidth="1"/>
    <col min="10520" max="10752" width="10" style="122"/>
    <col min="10753" max="10753" width="5.5" style="122" customWidth="1"/>
    <col min="10754" max="10754" width="29.375" style="122" customWidth="1"/>
    <col min="10755" max="10755" width="9" style="122" customWidth="1"/>
    <col min="10756" max="10756" width="12.125" style="122" customWidth="1"/>
    <col min="10757" max="10757" width="16" style="122" customWidth="1"/>
    <col min="10758" max="10758" width="13.5" style="122" customWidth="1"/>
    <col min="10759" max="10759" width="11.375" style="122" customWidth="1"/>
    <col min="10760" max="10760" width="13.375" style="122" customWidth="1"/>
    <col min="10761" max="10761" width="12.875" style="122" customWidth="1"/>
    <col min="10762" max="10762" width="12.5" style="122" customWidth="1"/>
    <col min="10763" max="10763" width="12.875" style="122" customWidth="1"/>
    <col min="10764" max="10764" width="9.75" style="122" customWidth="1"/>
    <col min="10765" max="10765" width="12.75" style="122" customWidth="1"/>
    <col min="10766" max="10766" width="11.875" style="122" customWidth="1"/>
    <col min="10767" max="10767" width="13.625" style="122" customWidth="1"/>
    <col min="10768" max="10768" width="14.375" style="122" customWidth="1"/>
    <col min="10769" max="10769" width="14.125" style="122" customWidth="1"/>
    <col min="10770" max="10770" width="13.125" style="122" customWidth="1"/>
    <col min="10771" max="10771" width="13.625" style="122" customWidth="1"/>
    <col min="10772" max="10772" width="13.25" style="122" customWidth="1"/>
    <col min="10773" max="10773" width="14.125" style="122" customWidth="1"/>
    <col min="10774" max="10774" width="13" style="122" customWidth="1"/>
    <col min="10775" max="10775" width="14" style="122" customWidth="1"/>
    <col min="10776" max="11008" width="10" style="122"/>
    <col min="11009" max="11009" width="5.5" style="122" customWidth="1"/>
    <col min="11010" max="11010" width="29.375" style="122" customWidth="1"/>
    <col min="11011" max="11011" width="9" style="122" customWidth="1"/>
    <col min="11012" max="11012" width="12.125" style="122" customWidth="1"/>
    <col min="11013" max="11013" width="16" style="122" customWidth="1"/>
    <col min="11014" max="11014" width="13.5" style="122" customWidth="1"/>
    <col min="11015" max="11015" width="11.375" style="122" customWidth="1"/>
    <col min="11016" max="11016" width="13.375" style="122" customWidth="1"/>
    <col min="11017" max="11017" width="12.875" style="122" customWidth="1"/>
    <col min="11018" max="11018" width="12.5" style="122" customWidth="1"/>
    <col min="11019" max="11019" width="12.875" style="122" customWidth="1"/>
    <col min="11020" max="11020" width="9.75" style="122" customWidth="1"/>
    <col min="11021" max="11021" width="12.75" style="122" customWidth="1"/>
    <col min="11022" max="11022" width="11.875" style="122" customWidth="1"/>
    <col min="11023" max="11023" width="13.625" style="122" customWidth="1"/>
    <col min="11024" max="11024" width="14.375" style="122" customWidth="1"/>
    <col min="11025" max="11025" width="14.125" style="122" customWidth="1"/>
    <col min="11026" max="11026" width="13.125" style="122" customWidth="1"/>
    <col min="11027" max="11027" width="13.625" style="122" customWidth="1"/>
    <col min="11028" max="11028" width="13.25" style="122" customWidth="1"/>
    <col min="11029" max="11029" width="14.125" style="122" customWidth="1"/>
    <col min="11030" max="11030" width="13" style="122" customWidth="1"/>
    <col min="11031" max="11031" width="14" style="122" customWidth="1"/>
    <col min="11032" max="11264" width="10" style="122"/>
    <col min="11265" max="11265" width="5.5" style="122" customWidth="1"/>
    <col min="11266" max="11266" width="29.375" style="122" customWidth="1"/>
    <col min="11267" max="11267" width="9" style="122" customWidth="1"/>
    <col min="11268" max="11268" width="12.125" style="122" customWidth="1"/>
    <col min="11269" max="11269" width="16" style="122" customWidth="1"/>
    <col min="11270" max="11270" width="13.5" style="122" customWidth="1"/>
    <col min="11271" max="11271" width="11.375" style="122" customWidth="1"/>
    <col min="11272" max="11272" width="13.375" style="122" customWidth="1"/>
    <col min="11273" max="11273" width="12.875" style="122" customWidth="1"/>
    <col min="11274" max="11274" width="12.5" style="122" customWidth="1"/>
    <col min="11275" max="11275" width="12.875" style="122" customWidth="1"/>
    <col min="11276" max="11276" width="9.75" style="122" customWidth="1"/>
    <col min="11277" max="11277" width="12.75" style="122" customWidth="1"/>
    <col min="11278" max="11278" width="11.875" style="122" customWidth="1"/>
    <col min="11279" max="11279" width="13.625" style="122" customWidth="1"/>
    <col min="11280" max="11280" width="14.375" style="122" customWidth="1"/>
    <col min="11281" max="11281" width="14.125" style="122" customWidth="1"/>
    <col min="11282" max="11282" width="13.125" style="122" customWidth="1"/>
    <col min="11283" max="11283" width="13.625" style="122" customWidth="1"/>
    <col min="11284" max="11284" width="13.25" style="122" customWidth="1"/>
    <col min="11285" max="11285" width="14.125" style="122" customWidth="1"/>
    <col min="11286" max="11286" width="13" style="122" customWidth="1"/>
    <col min="11287" max="11287" width="14" style="122" customWidth="1"/>
    <col min="11288" max="11520" width="10" style="122"/>
    <col min="11521" max="11521" width="5.5" style="122" customWidth="1"/>
    <col min="11522" max="11522" width="29.375" style="122" customWidth="1"/>
    <col min="11523" max="11523" width="9" style="122" customWidth="1"/>
    <col min="11524" max="11524" width="12.125" style="122" customWidth="1"/>
    <col min="11525" max="11525" width="16" style="122" customWidth="1"/>
    <col min="11526" max="11526" width="13.5" style="122" customWidth="1"/>
    <col min="11527" max="11527" width="11.375" style="122" customWidth="1"/>
    <col min="11528" max="11528" width="13.375" style="122" customWidth="1"/>
    <col min="11529" max="11529" width="12.875" style="122" customWidth="1"/>
    <col min="11530" max="11530" width="12.5" style="122" customWidth="1"/>
    <col min="11531" max="11531" width="12.875" style="122" customWidth="1"/>
    <col min="11532" max="11532" width="9.75" style="122" customWidth="1"/>
    <col min="11533" max="11533" width="12.75" style="122" customWidth="1"/>
    <col min="11534" max="11534" width="11.875" style="122" customWidth="1"/>
    <col min="11535" max="11535" width="13.625" style="122" customWidth="1"/>
    <col min="11536" max="11536" width="14.375" style="122" customWidth="1"/>
    <col min="11537" max="11537" width="14.125" style="122" customWidth="1"/>
    <col min="11538" max="11538" width="13.125" style="122" customWidth="1"/>
    <col min="11539" max="11539" width="13.625" style="122" customWidth="1"/>
    <col min="11540" max="11540" width="13.25" style="122" customWidth="1"/>
    <col min="11541" max="11541" width="14.125" style="122" customWidth="1"/>
    <col min="11542" max="11542" width="13" style="122" customWidth="1"/>
    <col min="11543" max="11543" width="14" style="122" customWidth="1"/>
    <col min="11544" max="11776" width="10" style="122"/>
    <col min="11777" max="11777" width="5.5" style="122" customWidth="1"/>
    <col min="11778" max="11778" width="29.375" style="122" customWidth="1"/>
    <col min="11779" max="11779" width="9" style="122" customWidth="1"/>
    <col min="11780" max="11780" width="12.125" style="122" customWidth="1"/>
    <col min="11781" max="11781" width="16" style="122" customWidth="1"/>
    <col min="11782" max="11782" width="13.5" style="122" customWidth="1"/>
    <col min="11783" max="11783" width="11.375" style="122" customWidth="1"/>
    <col min="11784" max="11784" width="13.375" style="122" customWidth="1"/>
    <col min="11785" max="11785" width="12.875" style="122" customWidth="1"/>
    <col min="11786" max="11786" width="12.5" style="122" customWidth="1"/>
    <col min="11787" max="11787" width="12.875" style="122" customWidth="1"/>
    <col min="11788" max="11788" width="9.75" style="122" customWidth="1"/>
    <col min="11789" max="11789" width="12.75" style="122" customWidth="1"/>
    <col min="11790" max="11790" width="11.875" style="122" customWidth="1"/>
    <col min="11791" max="11791" width="13.625" style="122" customWidth="1"/>
    <col min="11792" max="11792" width="14.375" style="122" customWidth="1"/>
    <col min="11793" max="11793" width="14.125" style="122" customWidth="1"/>
    <col min="11794" max="11794" width="13.125" style="122" customWidth="1"/>
    <col min="11795" max="11795" width="13.625" style="122" customWidth="1"/>
    <col min="11796" max="11796" width="13.25" style="122" customWidth="1"/>
    <col min="11797" max="11797" width="14.125" style="122" customWidth="1"/>
    <col min="11798" max="11798" width="13" style="122" customWidth="1"/>
    <col min="11799" max="11799" width="14" style="122" customWidth="1"/>
    <col min="11800" max="12032" width="10" style="122"/>
    <col min="12033" max="12033" width="5.5" style="122" customWidth="1"/>
    <col min="12034" max="12034" width="29.375" style="122" customWidth="1"/>
    <col min="12035" max="12035" width="9" style="122" customWidth="1"/>
    <col min="12036" max="12036" width="12.125" style="122" customWidth="1"/>
    <col min="12037" max="12037" width="16" style="122" customWidth="1"/>
    <col min="12038" max="12038" width="13.5" style="122" customWidth="1"/>
    <col min="12039" max="12039" width="11.375" style="122" customWidth="1"/>
    <col min="12040" max="12040" width="13.375" style="122" customWidth="1"/>
    <col min="12041" max="12041" width="12.875" style="122" customWidth="1"/>
    <col min="12042" max="12042" width="12.5" style="122" customWidth="1"/>
    <col min="12043" max="12043" width="12.875" style="122" customWidth="1"/>
    <col min="12044" max="12044" width="9.75" style="122" customWidth="1"/>
    <col min="12045" max="12045" width="12.75" style="122" customWidth="1"/>
    <col min="12046" max="12046" width="11.875" style="122" customWidth="1"/>
    <col min="12047" max="12047" width="13.625" style="122" customWidth="1"/>
    <col min="12048" max="12048" width="14.375" style="122" customWidth="1"/>
    <col min="12049" max="12049" width="14.125" style="122" customWidth="1"/>
    <col min="12050" max="12050" width="13.125" style="122" customWidth="1"/>
    <col min="12051" max="12051" width="13.625" style="122" customWidth="1"/>
    <col min="12052" max="12052" width="13.25" style="122" customWidth="1"/>
    <col min="12053" max="12053" width="14.125" style="122" customWidth="1"/>
    <col min="12054" max="12054" width="13" style="122" customWidth="1"/>
    <col min="12055" max="12055" width="14" style="122" customWidth="1"/>
    <col min="12056" max="12288" width="10" style="122"/>
    <col min="12289" max="12289" width="5.5" style="122" customWidth="1"/>
    <col min="12290" max="12290" width="29.375" style="122" customWidth="1"/>
    <col min="12291" max="12291" width="9" style="122" customWidth="1"/>
    <col min="12292" max="12292" width="12.125" style="122" customWidth="1"/>
    <col min="12293" max="12293" width="16" style="122" customWidth="1"/>
    <col min="12294" max="12294" width="13.5" style="122" customWidth="1"/>
    <col min="12295" max="12295" width="11.375" style="122" customWidth="1"/>
    <col min="12296" max="12296" width="13.375" style="122" customWidth="1"/>
    <col min="12297" max="12297" width="12.875" style="122" customWidth="1"/>
    <col min="12298" max="12298" width="12.5" style="122" customWidth="1"/>
    <col min="12299" max="12299" width="12.875" style="122" customWidth="1"/>
    <col min="12300" max="12300" width="9.75" style="122" customWidth="1"/>
    <col min="12301" max="12301" width="12.75" style="122" customWidth="1"/>
    <col min="12302" max="12302" width="11.875" style="122" customWidth="1"/>
    <col min="12303" max="12303" width="13.625" style="122" customWidth="1"/>
    <col min="12304" max="12304" width="14.375" style="122" customWidth="1"/>
    <col min="12305" max="12305" width="14.125" style="122" customWidth="1"/>
    <col min="12306" max="12306" width="13.125" style="122" customWidth="1"/>
    <col min="12307" max="12307" width="13.625" style="122" customWidth="1"/>
    <col min="12308" max="12308" width="13.25" style="122" customWidth="1"/>
    <col min="12309" max="12309" width="14.125" style="122" customWidth="1"/>
    <col min="12310" max="12310" width="13" style="122" customWidth="1"/>
    <col min="12311" max="12311" width="14" style="122" customWidth="1"/>
    <col min="12312" max="12544" width="10" style="122"/>
    <col min="12545" max="12545" width="5.5" style="122" customWidth="1"/>
    <col min="12546" max="12546" width="29.375" style="122" customWidth="1"/>
    <col min="12547" max="12547" width="9" style="122" customWidth="1"/>
    <col min="12548" max="12548" width="12.125" style="122" customWidth="1"/>
    <col min="12549" max="12549" width="16" style="122" customWidth="1"/>
    <col min="12550" max="12550" width="13.5" style="122" customWidth="1"/>
    <col min="12551" max="12551" width="11.375" style="122" customWidth="1"/>
    <col min="12552" max="12552" width="13.375" style="122" customWidth="1"/>
    <col min="12553" max="12553" width="12.875" style="122" customWidth="1"/>
    <col min="12554" max="12554" width="12.5" style="122" customWidth="1"/>
    <col min="12555" max="12555" width="12.875" style="122" customWidth="1"/>
    <col min="12556" max="12556" width="9.75" style="122" customWidth="1"/>
    <col min="12557" max="12557" width="12.75" style="122" customWidth="1"/>
    <col min="12558" max="12558" width="11.875" style="122" customWidth="1"/>
    <col min="12559" max="12559" width="13.625" style="122" customWidth="1"/>
    <col min="12560" max="12560" width="14.375" style="122" customWidth="1"/>
    <col min="12561" max="12561" width="14.125" style="122" customWidth="1"/>
    <col min="12562" max="12562" width="13.125" style="122" customWidth="1"/>
    <col min="12563" max="12563" width="13.625" style="122" customWidth="1"/>
    <col min="12564" max="12564" width="13.25" style="122" customWidth="1"/>
    <col min="12565" max="12565" width="14.125" style="122" customWidth="1"/>
    <col min="12566" max="12566" width="13" style="122" customWidth="1"/>
    <col min="12567" max="12567" width="14" style="122" customWidth="1"/>
    <col min="12568" max="12800" width="10" style="122"/>
    <col min="12801" max="12801" width="5.5" style="122" customWidth="1"/>
    <col min="12802" max="12802" width="29.375" style="122" customWidth="1"/>
    <col min="12803" max="12803" width="9" style="122" customWidth="1"/>
    <col min="12804" max="12804" width="12.125" style="122" customWidth="1"/>
    <col min="12805" max="12805" width="16" style="122" customWidth="1"/>
    <col min="12806" max="12806" width="13.5" style="122" customWidth="1"/>
    <col min="12807" max="12807" width="11.375" style="122" customWidth="1"/>
    <col min="12808" max="12808" width="13.375" style="122" customWidth="1"/>
    <col min="12809" max="12809" width="12.875" style="122" customWidth="1"/>
    <col min="12810" max="12810" width="12.5" style="122" customWidth="1"/>
    <col min="12811" max="12811" width="12.875" style="122" customWidth="1"/>
    <col min="12812" max="12812" width="9.75" style="122" customWidth="1"/>
    <col min="12813" max="12813" width="12.75" style="122" customWidth="1"/>
    <col min="12814" max="12814" width="11.875" style="122" customWidth="1"/>
    <col min="12815" max="12815" width="13.625" style="122" customWidth="1"/>
    <col min="12816" max="12816" width="14.375" style="122" customWidth="1"/>
    <col min="12817" max="12817" width="14.125" style="122" customWidth="1"/>
    <col min="12818" max="12818" width="13.125" style="122" customWidth="1"/>
    <col min="12819" max="12819" width="13.625" style="122" customWidth="1"/>
    <col min="12820" max="12820" width="13.25" style="122" customWidth="1"/>
    <col min="12821" max="12821" width="14.125" style="122" customWidth="1"/>
    <col min="12822" max="12822" width="13" style="122" customWidth="1"/>
    <col min="12823" max="12823" width="14" style="122" customWidth="1"/>
    <col min="12824" max="13056" width="10" style="122"/>
    <col min="13057" max="13057" width="5.5" style="122" customWidth="1"/>
    <col min="13058" max="13058" width="29.375" style="122" customWidth="1"/>
    <col min="13059" max="13059" width="9" style="122" customWidth="1"/>
    <col min="13060" max="13060" width="12.125" style="122" customWidth="1"/>
    <col min="13061" max="13061" width="16" style="122" customWidth="1"/>
    <col min="13062" max="13062" width="13.5" style="122" customWidth="1"/>
    <col min="13063" max="13063" width="11.375" style="122" customWidth="1"/>
    <col min="13064" max="13064" width="13.375" style="122" customWidth="1"/>
    <col min="13065" max="13065" width="12.875" style="122" customWidth="1"/>
    <col min="13066" max="13066" width="12.5" style="122" customWidth="1"/>
    <col min="13067" max="13067" width="12.875" style="122" customWidth="1"/>
    <col min="13068" max="13068" width="9.75" style="122" customWidth="1"/>
    <col min="13069" max="13069" width="12.75" style="122" customWidth="1"/>
    <col min="13070" max="13070" width="11.875" style="122" customWidth="1"/>
    <col min="13071" max="13071" width="13.625" style="122" customWidth="1"/>
    <col min="13072" max="13072" width="14.375" style="122" customWidth="1"/>
    <col min="13073" max="13073" width="14.125" style="122" customWidth="1"/>
    <col min="13074" max="13074" width="13.125" style="122" customWidth="1"/>
    <col min="13075" max="13075" width="13.625" style="122" customWidth="1"/>
    <col min="13076" max="13076" width="13.25" style="122" customWidth="1"/>
    <col min="13077" max="13077" width="14.125" style="122" customWidth="1"/>
    <col min="13078" max="13078" width="13" style="122" customWidth="1"/>
    <col min="13079" max="13079" width="14" style="122" customWidth="1"/>
    <col min="13080" max="13312" width="10" style="122"/>
    <col min="13313" max="13313" width="5.5" style="122" customWidth="1"/>
    <col min="13314" max="13314" width="29.375" style="122" customWidth="1"/>
    <col min="13315" max="13315" width="9" style="122" customWidth="1"/>
    <col min="13316" max="13316" width="12.125" style="122" customWidth="1"/>
    <col min="13317" max="13317" width="16" style="122" customWidth="1"/>
    <col min="13318" max="13318" width="13.5" style="122" customWidth="1"/>
    <col min="13319" max="13319" width="11.375" style="122" customWidth="1"/>
    <col min="13320" max="13320" width="13.375" style="122" customWidth="1"/>
    <col min="13321" max="13321" width="12.875" style="122" customWidth="1"/>
    <col min="13322" max="13322" width="12.5" style="122" customWidth="1"/>
    <col min="13323" max="13323" width="12.875" style="122" customWidth="1"/>
    <col min="13324" max="13324" width="9.75" style="122" customWidth="1"/>
    <col min="13325" max="13325" width="12.75" style="122" customWidth="1"/>
    <col min="13326" max="13326" width="11.875" style="122" customWidth="1"/>
    <col min="13327" max="13327" width="13.625" style="122" customWidth="1"/>
    <col min="13328" max="13328" width="14.375" style="122" customWidth="1"/>
    <col min="13329" max="13329" width="14.125" style="122" customWidth="1"/>
    <col min="13330" max="13330" width="13.125" style="122" customWidth="1"/>
    <col min="13331" max="13331" width="13.625" style="122" customWidth="1"/>
    <col min="13332" max="13332" width="13.25" style="122" customWidth="1"/>
    <col min="13333" max="13333" width="14.125" style="122" customWidth="1"/>
    <col min="13334" max="13334" width="13" style="122" customWidth="1"/>
    <col min="13335" max="13335" width="14" style="122" customWidth="1"/>
    <col min="13336" max="13568" width="10" style="122"/>
    <col min="13569" max="13569" width="5.5" style="122" customWidth="1"/>
    <col min="13570" max="13570" width="29.375" style="122" customWidth="1"/>
    <col min="13571" max="13571" width="9" style="122" customWidth="1"/>
    <col min="13572" max="13572" width="12.125" style="122" customWidth="1"/>
    <col min="13573" max="13573" width="16" style="122" customWidth="1"/>
    <col min="13574" max="13574" width="13.5" style="122" customWidth="1"/>
    <col min="13575" max="13575" width="11.375" style="122" customWidth="1"/>
    <col min="13576" max="13576" width="13.375" style="122" customWidth="1"/>
    <col min="13577" max="13577" width="12.875" style="122" customWidth="1"/>
    <col min="13578" max="13578" width="12.5" style="122" customWidth="1"/>
    <col min="13579" max="13579" width="12.875" style="122" customWidth="1"/>
    <col min="13580" max="13580" width="9.75" style="122" customWidth="1"/>
    <col min="13581" max="13581" width="12.75" style="122" customWidth="1"/>
    <col min="13582" max="13582" width="11.875" style="122" customWidth="1"/>
    <col min="13583" max="13583" width="13.625" style="122" customWidth="1"/>
    <col min="13584" max="13584" width="14.375" style="122" customWidth="1"/>
    <col min="13585" max="13585" width="14.125" style="122" customWidth="1"/>
    <col min="13586" max="13586" width="13.125" style="122" customWidth="1"/>
    <col min="13587" max="13587" width="13.625" style="122" customWidth="1"/>
    <col min="13588" max="13588" width="13.25" style="122" customWidth="1"/>
    <col min="13589" max="13589" width="14.125" style="122" customWidth="1"/>
    <col min="13590" max="13590" width="13" style="122" customWidth="1"/>
    <col min="13591" max="13591" width="14" style="122" customWidth="1"/>
    <col min="13592" max="13824" width="10" style="122"/>
    <col min="13825" max="13825" width="5.5" style="122" customWidth="1"/>
    <col min="13826" max="13826" width="29.375" style="122" customWidth="1"/>
    <col min="13827" max="13827" width="9" style="122" customWidth="1"/>
    <col min="13828" max="13828" width="12.125" style="122" customWidth="1"/>
    <col min="13829" max="13829" width="16" style="122" customWidth="1"/>
    <col min="13830" max="13830" width="13.5" style="122" customWidth="1"/>
    <col min="13831" max="13831" width="11.375" style="122" customWidth="1"/>
    <col min="13832" max="13832" width="13.375" style="122" customWidth="1"/>
    <col min="13833" max="13833" width="12.875" style="122" customWidth="1"/>
    <col min="13834" max="13834" width="12.5" style="122" customWidth="1"/>
    <col min="13835" max="13835" width="12.875" style="122" customWidth="1"/>
    <col min="13836" max="13836" width="9.75" style="122" customWidth="1"/>
    <col min="13837" max="13837" width="12.75" style="122" customWidth="1"/>
    <col min="13838" max="13838" width="11.875" style="122" customWidth="1"/>
    <col min="13839" max="13839" width="13.625" style="122" customWidth="1"/>
    <col min="13840" max="13840" width="14.375" style="122" customWidth="1"/>
    <col min="13841" max="13841" width="14.125" style="122" customWidth="1"/>
    <col min="13842" max="13842" width="13.125" style="122" customWidth="1"/>
    <col min="13843" max="13843" width="13.625" style="122" customWidth="1"/>
    <col min="13844" max="13844" width="13.25" style="122" customWidth="1"/>
    <col min="13845" max="13845" width="14.125" style="122" customWidth="1"/>
    <col min="13846" max="13846" width="13" style="122" customWidth="1"/>
    <col min="13847" max="13847" width="14" style="122" customWidth="1"/>
    <col min="13848" max="14080" width="10" style="122"/>
    <col min="14081" max="14081" width="5.5" style="122" customWidth="1"/>
    <col min="14082" max="14082" width="29.375" style="122" customWidth="1"/>
    <col min="14083" max="14083" width="9" style="122" customWidth="1"/>
    <col min="14084" max="14084" width="12.125" style="122" customWidth="1"/>
    <col min="14085" max="14085" width="16" style="122" customWidth="1"/>
    <col min="14086" max="14086" width="13.5" style="122" customWidth="1"/>
    <col min="14087" max="14087" width="11.375" style="122" customWidth="1"/>
    <col min="14088" max="14088" width="13.375" style="122" customWidth="1"/>
    <col min="14089" max="14089" width="12.875" style="122" customWidth="1"/>
    <col min="14090" max="14090" width="12.5" style="122" customWidth="1"/>
    <col min="14091" max="14091" width="12.875" style="122" customWidth="1"/>
    <col min="14092" max="14092" width="9.75" style="122" customWidth="1"/>
    <col min="14093" max="14093" width="12.75" style="122" customWidth="1"/>
    <col min="14094" max="14094" width="11.875" style="122" customWidth="1"/>
    <col min="14095" max="14095" width="13.625" style="122" customWidth="1"/>
    <col min="14096" max="14096" width="14.375" style="122" customWidth="1"/>
    <col min="14097" max="14097" width="14.125" style="122" customWidth="1"/>
    <col min="14098" max="14098" width="13.125" style="122" customWidth="1"/>
    <col min="14099" max="14099" width="13.625" style="122" customWidth="1"/>
    <col min="14100" max="14100" width="13.25" style="122" customWidth="1"/>
    <col min="14101" max="14101" width="14.125" style="122" customWidth="1"/>
    <col min="14102" max="14102" width="13" style="122" customWidth="1"/>
    <col min="14103" max="14103" width="14" style="122" customWidth="1"/>
    <col min="14104" max="14336" width="10" style="122"/>
    <col min="14337" max="14337" width="5.5" style="122" customWidth="1"/>
    <col min="14338" max="14338" width="29.375" style="122" customWidth="1"/>
    <col min="14339" max="14339" width="9" style="122" customWidth="1"/>
    <col min="14340" max="14340" width="12.125" style="122" customWidth="1"/>
    <col min="14341" max="14341" width="16" style="122" customWidth="1"/>
    <col min="14342" max="14342" width="13.5" style="122" customWidth="1"/>
    <col min="14343" max="14343" width="11.375" style="122" customWidth="1"/>
    <col min="14344" max="14344" width="13.375" style="122" customWidth="1"/>
    <col min="14345" max="14345" width="12.875" style="122" customWidth="1"/>
    <col min="14346" max="14346" width="12.5" style="122" customWidth="1"/>
    <col min="14347" max="14347" width="12.875" style="122" customWidth="1"/>
    <col min="14348" max="14348" width="9.75" style="122" customWidth="1"/>
    <col min="14349" max="14349" width="12.75" style="122" customWidth="1"/>
    <col min="14350" max="14350" width="11.875" style="122" customWidth="1"/>
    <col min="14351" max="14351" width="13.625" style="122" customWidth="1"/>
    <col min="14352" max="14352" width="14.375" style="122" customWidth="1"/>
    <col min="14353" max="14353" width="14.125" style="122" customWidth="1"/>
    <col min="14354" max="14354" width="13.125" style="122" customWidth="1"/>
    <col min="14355" max="14355" width="13.625" style="122" customWidth="1"/>
    <col min="14356" max="14356" width="13.25" style="122" customWidth="1"/>
    <col min="14357" max="14357" width="14.125" style="122" customWidth="1"/>
    <col min="14358" max="14358" width="13" style="122" customWidth="1"/>
    <col min="14359" max="14359" width="14" style="122" customWidth="1"/>
    <col min="14360" max="14592" width="10" style="122"/>
    <col min="14593" max="14593" width="5.5" style="122" customWidth="1"/>
    <col min="14594" max="14594" width="29.375" style="122" customWidth="1"/>
    <col min="14595" max="14595" width="9" style="122" customWidth="1"/>
    <col min="14596" max="14596" width="12.125" style="122" customWidth="1"/>
    <col min="14597" max="14597" width="16" style="122" customWidth="1"/>
    <col min="14598" max="14598" width="13.5" style="122" customWidth="1"/>
    <col min="14599" max="14599" width="11.375" style="122" customWidth="1"/>
    <col min="14600" max="14600" width="13.375" style="122" customWidth="1"/>
    <col min="14601" max="14601" width="12.875" style="122" customWidth="1"/>
    <col min="14602" max="14602" width="12.5" style="122" customWidth="1"/>
    <col min="14603" max="14603" width="12.875" style="122" customWidth="1"/>
    <col min="14604" max="14604" width="9.75" style="122" customWidth="1"/>
    <col min="14605" max="14605" width="12.75" style="122" customWidth="1"/>
    <col min="14606" max="14606" width="11.875" style="122" customWidth="1"/>
    <col min="14607" max="14607" width="13.625" style="122" customWidth="1"/>
    <col min="14608" max="14608" width="14.375" style="122" customWidth="1"/>
    <col min="14609" max="14609" width="14.125" style="122" customWidth="1"/>
    <col min="14610" max="14610" width="13.125" style="122" customWidth="1"/>
    <col min="14611" max="14611" width="13.625" style="122" customWidth="1"/>
    <col min="14612" max="14612" width="13.25" style="122" customWidth="1"/>
    <col min="14613" max="14613" width="14.125" style="122" customWidth="1"/>
    <col min="14614" max="14614" width="13" style="122" customWidth="1"/>
    <col min="14615" max="14615" width="14" style="122" customWidth="1"/>
    <col min="14616" max="14848" width="10" style="122"/>
    <col min="14849" max="14849" width="5.5" style="122" customWidth="1"/>
    <col min="14850" max="14850" width="29.375" style="122" customWidth="1"/>
    <col min="14851" max="14851" width="9" style="122" customWidth="1"/>
    <col min="14852" max="14852" width="12.125" style="122" customWidth="1"/>
    <col min="14853" max="14853" width="16" style="122" customWidth="1"/>
    <col min="14854" max="14854" width="13.5" style="122" customWidth="1"/>
    <col min="14855" max="14855" width="11.375" style="122" customWidth="1"/>
    <col min="14856" max="14856" width="13.375" style="122" customWidth="1"/>
    <col min="14857" max="14857" width="12.875" style="122" customWidth="1"/>
    <col min="14858" max="14858" width="12.5" style="122" customWidth="1"/>
    <col min="14859" max="14859" width="12.875" style="122" customWidth="1"/>
    <col min="14860" max="14860" width="9.75" style="122" customWidth="1"/>
    <col min="14861" max="14861" width="12.75" style="122" customWidth="1"/>
    <col min="14862" max="14862" width="11.875" style="122" customWidth="1"/>
    <col min="14863" max="14863" width="13.625" style="122" customWidth="1"/>
    <col min="14864" max="14864" width="14.375" style="122" customWidth="1"/>
    <col min="14865" max="14865" width="14.125" style="122" customWidth="1"/>
    <col min="14866" max="14866" width="13.125" style="122" customWidth="1"/>
    <col min="14867" max="14867" width="13.625" style="122" customWidth="1"/>
    <col min="14868" max="14868" width="13.25" style="122" customWidth="1"/>
    <col min="14869" max="14869" width="14.125" style="122" customWidth="1"/>
    <col min="14870" max="14870" width="13" style="122" customWidth="1"/>
    <col min="14871" max="14871" width="14" style="122" customWidth="1"/>
    <col min="14872" max="15104" width="10" style="122"/>
    <col min="15105" max="15105" width="5.5" style="122" customWidth="1"/>
    <col min="15106" max="15106" width="29.375" style="122" customWidth="1"/>
    <col min="15107" max="15107" width="9" style="122" customWidth="1"/>
    <col min="15108" max="15108" width="12.125" style="122" customWidth="1"/>
    <col min="15109" max="15109" width="16" style="122" customWidth="1"/>
    <col min="15110" max="15110" width="13.5" style="122" customWidth="1"/>
    <col min="15111" max="15111" width="11.375" style="122" customWidth="1"/>
    <col min="15112" max="15112" width="13.375" style="122" customWidth="1"/>
    <col min="15113" max="15113" width="12.875" style="122" customWidth="1"/>
    <col min="15114" max="15114" width="12.5" style="122" customWidth="1"/>
    <col min="15115" max="15115" width="12.875" style="122" customWidth="1"/>
    <col min="15116" max="15116" width="9.75" style="122" customWidth="1"/>
    <col min="15117" max="15117" width="12.75" style="122" customWidth="1"/>
    <col min="15118" max="15118" width="11.875" style="122" customWidth="1"/>
    <col min="15119" max="15119" width="13.625" style="122" customWidth="1"/>
    <col min="15120" max="15120" width="14.375" style="122" customWidth="1"/>
    <col min="15121" max="15121" width="14.125" style="122" customWidth="1"/>
    <col min="15122" max="15122" width="13.125" style="122" customWidth="1"/>
    <col min="15123" max="15123" width="13.625" style="122" customWidth="1"/>
    <col min="15124" max="15124" width="13.25" style="122" customWidth="1"/>
    <col min="15125" max="15125" width="14.125" style="122" customWidth="1"/>
    <col min="15126" max="15126" width="13" style="122" customWidth="1"/>
    <col min="15127" max="15127" width="14" style="122" customWidth="1"/>
    <col min="15128" max="15360" width="10" style="122"/>
    <col min="15361" max="15361" width="5.5" style="122" customWidth="1"/>
    <col min="15362" max="15362" width="29.375" style="122" customWidth="1"/>
    <col min="15363" max="15363" width="9" style="122" customWidth="1"/>
    <col min="15364" max="15364" width="12.125" style="122" customWidth="1"/>
    <col min="15365" max="15365" width="16" style="122" customWidth="1"/>
    <col min="15366" max="15366" width="13.5" style="122" customWidth="1"/>
    <col min="15367" max="15367" width="11.375" style="122" customWidth="1"/>
    <col min="15368" max="15368" width="13.375" style="122" customWidth="1"/>
    <col min="15369" max="15369" width="12.875" style="122" customWidth="1"/>
    <col min="15370" max="15370" width="12.5" style="122" customWidth="1"/>
    <col min="15371" max="15371" width="12.875" style="122" customWidth="1"/>
    <col min="15372" max="15372" width="9.75" style="122" customWidth="1"/>
    <col min="15373" max="15373" width="12.75" style="122" customWidth="1"/>
    <col min="15374" max="15374" width="11.875" style="122" customWidth="1"/>
    <col min="15375" max="15375" width="13.625" style="122" customWidth="1"/>
    <col min="15376" max="15376" width="14.375" style="122" customWidth="1"/>
    <col min="15377" max="15377" width="14.125" style="122" customWidth="1"/>
    <col min="15378" max="15378" width="13.125" style="122" customWidth="1"/>
    <col min="15379" max="15379" width="13.625" style="122" customWidth="1"/>
    <col min="15380" max="15380" width="13.25" style="122" customWidth="1"/>
    <col min="15381" max="15381" width="14.125" style="122" customWidth="1"/>
    <col min="15382" max="15382" width="13" style="122" customWidth="1"/>
    <col min="15383" max="15383" width="14" style="122" customWidth="1"/>
    <col min="15384" max="15616" width="10" style="122"/>
    <col min="15617" max="15617" width="5.5" style="122" customWidth="1"/>
    <col min="15618" max="15618" width="29.375" style="122" customWidth="1"/>
    <col min="15619" max="15619" width="9" style="122" customWidth="1"/>
    <col min="15620" max="15620" width="12.125" style="122" customWidth="1"/>
    <col min="15621" max="15621" width="16" style="122" customWidth="1"/>
    <col min="15622" max="15622" width="13.5" style="122" customWidth="1"/>
    <col min="15623" max="15623" width="11.375" style="122" customWidth="1"/>
    <col min="15624" max="15624" width="13.375" style="122" customWidth="1"/>
    <col min="15625" max="15625" width="12.875" style="122" customWidth="1"/>
    <col min="15626" max="15626" width="12.5" style="122" customWidth="1"/>
    <col min="15627" max="15627" width="12.875" style="122" customWidth="1"/>
    <col min="15628" max="15628" width="9.75" style="122" customWidth="1"/>
    <col min="15629" max="15629" width="12.75" style="122" customWidth="1"/>
    <col min="15630" max="15630" width="11.875" style="122" customWidth="1"/>
    <col min="15631" max="15631" width="13.625" style="122" customWidth="1"/>
    <col min="15632" max="15632" width="14.375" style="122" customWidth="1"/>
    <col min="15633" max="15633" width="14.125" style="122" customWidth="1"/>
    <col min="15634" max="15634" width="13.125" style="122" customWidth="1"/>
    <col min="15635" max="15635" width="13.625" style="122" customWidth="1"/>
    <col min="15636" max="15636" width="13.25" style="122" customWidth="1"/>
    <col min="15637" max="15637" width="14.125" style="122" customWidth="1"/>
    <col min="15638" max="15638" width="13" style="122" customWidth="1"/>
    <col min="15639" max="15639" width="14" style="122" customWidth="1"/>
    <col min="15640" max="15872" width="10" style="122"/>
    <col min="15873" max="15873" width="5.5" style="122" customWidth="1"/>
    <col min="15874" max="15874" width="29.375" style="122" customWidth="1"/>
    <col min="15875" max="15875" width="9" style="122" customWidth="1"/>
    <col min="15876" max="15876" width="12.125" style="122" customWidth="1"/>
    <col min="15877" max="15877" width="16" style="122" customWidth="1"/>
    <col min="15878" max="15878" width="13.5" style="122" customWidth="1"/>
    <col min="15879" max="15879" width="11.375" style="122" customWidth="1"/>
    <col min="15880" max="15880" width="13.375" style="122" customWidth="1"/>
    <col min="15881" max="15881" width="12.875" style="122" customWidth="1"/>
    <col min="15882" max="15882" width="12.5" style="122" customWidth="1"/>
    <col min="15883" max="15883" width="12.875" style="122" customWidth="1"/>
    <col min="15884" max="15884" width="9.75" style="122" customWidth="1"/>
    <col min="15885" max="15885" width="12.75" style="122" customWidth="1"/>
    <col min="15886" max="15886" width="11.875" style="122" customWidth="1"/>
    <col min="15887" max="15887" width="13.625" style="122" customWidth="1"/>
    <col min="15888" max="15888" width="14.375" style="122" customWidth="1"/>
    <col min="15889" max="15889" width="14.125" style="122" customWidth="1"/>
    <col min="15890" max="15890" width="13.125" style="122" customWidth="1"/>
    <col min="15891" max="15891" width="13.625" style="122" customWidth="1"/>
    <col min="15892" max="15892" width="13.25" style="122" customWidth="1"/>
    <col min="15893" max="15893" width="14.125" style="122" customWidth="1"/>
    <col min="15894" max="15894" width="13" style="122" customWidth="1"/>
    <col min="15895" max="15895" width="14" style="122" customWidth="1"/>
    <col min="15896" max="16128" width="10" style="122"/>
    <col min="16129" max="16129" width="5.5" style="122" customWidth="1"/>
    <col min="16130" max="16130" width="29.375" style="122" customWidth="1"/>
    <col min="16131" max="16131" width="9" style="122" customWidth="1"/>
    <col min="16132" max="16132" width="12.125" style="122" customWidth="1"/>
    <col min="16133" max="16133" width="16" style="122" customWidth="1"/>
    <col min="16134" max="16134" width="13.5" style="122" customWidth="1"/>
    <col min="16135" max="16135" width="11.375" style="122" customWidth="1"/>
    <col min="16136" max="16136" width="13.375" style="122" customWidth="1"/>
    <col min="16137" max="16137" width="12.875" style="122" customWidth="1"/>
    <col min="16138" max="16138" width="12.5" style="122" customWidth="1"/>
    <col min="16139" max="16139" width="12.875" style="122" customWidth="1"/>
    <col min="16140" max="16140" width="9.75" style="122" customWidth="1"/>
    <col min="16141" max="16141" width="12.75" style="122" customWidth="1"/>
    <col min="16142" max="16142" width="11.875" style="122" customWidth="1"/>
    <col min="16143" max="16143" width="13.625" style="122" customWidth="1"/>
    <col min="16144" max="16144" width="14.375" style="122" customWidth="1"/>
    <col min="16145" max="16145" width="14.125" style="122" customWidth="1"/>
    <col min="16146" max="16146" width="13.125" style="122" customWidth="1"/>
    <col min="16147" max="16147" width="13.625" style="122" customWidth="1"/>
    <col min="16148" max="16148" width="13.25" style="122" customWidth="1"/>
    <col min="16149" max="16149" width="14.125" style="122" customWidth="1"/>
    <col min="16150" max="16150" width="13" style="122" customWidth="1"/>
    <col min="16151" max="16151" width="14" style="122" customWidth="1"/>
    <col min="16152" max="16384" width="10" style="122"/>
  </cols>
  <sheetData>
    <row r="1" spans="1:23" s="121" customFormat="1" ht="19.5" customHeight="1">
      <c r="A1" s="429"/>
      <c r="B1" s="429"/>
      <c r="C1" s="429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430" t="s">
        <v>199</v>
      </c>
      <c r="V1" s="430"/>
      <c r="W1" s="430"/>
    </row>
    <row r="2" spans="1:23" s="121" customFormat="1" ht="17.25" customHeight="1">
      <c r="A2" s="429"/>
      <c r="B2" s="429"/>
      <c r="C2" s="429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</row>
    <row r="3" spans="1:23" ht="49.5" customHeight="1">
      <c r="A3" s="431" t="s">
        <v>619</v>
      </c>
      <c r="B3" s="431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  <c r="R3" s="432"/>
      <c r="S3" s="432"/>
      <c r="T3" s="432"/>
      <c r="U3" s="432"/>
      <c r="V3" s="432"/>
      <c r="W3" s="432"/>
    </row>
    <row r="4" spans="1:23" ht="28.5" customHeight="1">
      <c r="A4" s="433" t="s">
        <v>1110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  <c r="Q4" s="433"/>
      <c r="R4" s="433"/>
      <c r="S4" s="433"/>
      <c r="T4" s="433"/>
      <c r="U4" s="433"/>
      <c r="V4" s="433"/>
      <c r="W4" s="433"/>
    </row>
    <row r="5" spans="1:23" ht="15.75" hidden="1">
      <c r="A5" s="434" t="s">
        <v>620</v>
      </c>
      <c r="B5" s="434"/>
      <c r="C5" s="434"/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4"/>
      <c r="O5" s="434"/>
      <c r="P5" s="434"/>
      <c r="Q5" s="434"/>
      <c r="R5" s="434"/>
      <c r="S5" s="434"/>
      <c r="T5" s="434"/>
      <c r="U5" s="434"/>
      <c r="V5" s="434"/>
      <c r="W5" s="434"/>
    </row>
    <row r="6" spans="1:23" ht="15.75" hidden="1" customHeight="1">
      <c r="V6" s="124" t="s">
        <v>621</v>
      </c>
    </row>
    <row r="7" spans="1:23" ht="15.75" customHeight="1"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6" t="s">
        <v>622</v>
      </c>
    </row>
    <row r="8" spans="1:23" s="127" customFormat="1" ht="16.5" customHeight="1">
      <c r="A8" s="428" t="s">
        <v>2</v>
      </c>
      <c r="B8" s="435" t="s">
        <v>53</v>
      </c>
      <c r="C8" s="428" t="s">
        <v>623</v>
      </c>
      <c r="D8" s="423" t="s">
        <v>624</v>
      </c>
      <c r="E8" s="438" t="s">
        <v>625</v>
      </c>
      <c r="F8" s="438"/>
      <c r="G8" s="439" t="s">
        <v>626</v>
      </c>
      <c r="H8" s="439" t="s">
        <v>627</v>
      </c>
      <c r="I8" s="440" t="s">
        <v>628</v>
      </c>
      <c r="J8" s="441"/>
      <c r="K8" s="441"/>
      <c r="L8" s="441"/>
      <c r="M8" s="441"/>
      <c r="N8" s="442"/>
      <c r="O8" s="440" t="s">
        <v>629</v>
      </c>
      <c r="P8" s="441"/>
      <c r="Q8" s="441"/>
      <c r="R8" s="441"/>
      <c r="S8" s="441"/>
      <c r="T8" s="442"/>
      <c r="U8" s="423" t="s">
        <v>630</v>
      </c>
      <c r="V8" s="423" t="s">
        <v>631</v>
      </c>
      <c r="W8" s="423" t="s">
        <v>632</v>
      </c>
    </row>
    <row r="9" spans="1:23" s="127" customFormat="1" ht="21" customHeight="1">
      <c r="A9" s="428"/>
      <c r="B9" s="436"/>
      <c r="C9" s="428"/>
      <c r="D9" s="424"/>
      <c r="E9" s="438"/>
      <c r="F9" s="438"/>
      <c r="G9" s="439"/>
      <c r="H9" s="439"/>
      <c r="I9" s="443"/>
      <c r="J9" s="444"/>
      <c r="K9" s="444"/>
      <c r="L9" s="444"/>
      <c r="M9" s="444"/>
      <c r="N9" s="445"/>
      <c r="O9" s="443"/>
      <c r="P9" s="444"/>
      <c r="Q9" s="444"/>
      <c r="R9" s="444"/>
      <c r="S9" s="444"/>
      <c r="T9" s="445"/>
      <c r="U9" s="424"/>
      <c r="V9" s="426"/>
      <c r="W9" s="426"/>
    </row>
    <row r="10" spans="1:23" s="127" customFormat="1" ht="30.75" customHeight="1">
      <c r="A10" s="428"/>
      <c r="B10" s="436"/>
      <c r="C10" s="428"/>
      <c r="D10" s="424"/>
      <c r="E10" s="438"/>
      <c r="F10" s="438"/>
      <c r="G10" s="439"/>
      <c r="H10" s="439"/>
      <c r="I10" s="423" t="s">
        <v>633</v>
      </c>
      <c r="J10" s="428" t="s">
        <v>634</v>
      </c>
      <c r="K10" s="428"/>
      <c r="L10" s="428"/>
      <c r="M10" s="423" t="s">
        <v>635</v>
      </c>
      <c r="N10" s="423" t="s">
        <v>636</v>
      </c>
      <c r="O10" s="423" t="s">
        <v>637</v>
      </c>
      <c r="P10" s="428" t="s">
        <v>634</v>
      </c>
      <c r="Q10" s="428"/>
      <c r="R10" s="428"/>
      <c r="S10" s="423" t="s">
        <v>638</v>
      </c>
      <c r="T10" s="423" t="s">
        <v>636</v>
      </c>
      <c r="U10" s="424"/>
      <c r="V10" s="426"/>
      <c r="W10" s="426"/>
    </row>
    <row r="11" spans="1:23" s="127" customFormat="1" ht="33.75" customHeight="1">
      <c r="A11" s="428"/>
      <c r="B11" s="436"/>
      <c r="C11" s="428"/>
      <c r="D11" s="424"/>
      <c r="E11" s="439" t="s">
        <v>129</v>
      </c>
      <c r="F11" s="439" t="s">
        <v>639</v>
      </c>
      <c r="G11" s="439"/>
      <c r="H11" s="439"/>
      <c r="I11" s="424"/>
      <c r="J11" s="428" t="s">
        <v>129</v>
      </c>
      <c r="K11" s="428" t="s">
        <v>640</v>
      </c>
      <c r="L11" s="428" t="s">
        <v>641</v>
      </c>
      <c r="M11" s="424"/>
      <c r="N11" s="424"/>
      <c r="O11" s="424"/>
      <c r="P11" s="428" t="s">
        <v>129</v>
      </c>
      <c r="Q11" s="428" t="s">
        <v>640</v>
      </c>
      <c r="R11" s="428" t="s">
        <v>641</v>
      </c>
      <c r="S11" s="424"/>
      <c r="T11" s="424"/>
      <c r="U11" s="424"/>
      <c r="V11" s="426"/>
      <c r="W11" s="426"/>
    </row>
    <row r="12" spans="1:23" s="127" customFormat="1" ht="49.5" customHeight="1">
      <c r="A12" s="428"/>
      <c r="B12" s="437"/>
      <c r="C12" s="428"/>
      <c r="D12" s="425"/>
      <c r="E12" s="446"/>
      <c r="F12" s="446"/>
      <c r="G12" s="439"/>
      <c r="H12" s="439"/>
      <c r="I12" s="425"/>
      <c r="J12" s="428"/>
      <c r="K12" s="428"/>
      <c r="L12" s="428"/>
      <c r="M12" s="425"/>
      <c r="N12" s="425"/>
      <c r="O12" s="425"/>
      <c r="P12" s="428"/>
      <c r="Q12" s="428"/>
      <c r="R12" s="428"/>
      <c r="S12" s="425"/>
      <c r="T12" s="425"/>
      <c r="U12" s="425"/>
      <c r="V12" s="427"/>
      <c r="W12" s="427"/>
    </row>
    <row r="13" spans="1:23" s="123" customFormat="1" ht="24" customHeight="1">
      <c r="A13" s="128">
        <v>1</v>
      </c>
      <c r="B13" s="128"/>
      <c r="C13" s="128">
        <v>3</v>
      </c>
      <c r="D13" s="128">
        <v>4</v>
      </c>
      <c r="E13" s="128">
        <v>5</v>
      </c>
      <c r="F13" s="128">
        <v>6</v>
      </c>
      <c r="G13" s="128">
        <v>7</v>
      </c>
      <c r="H13" s="128">
        <v>8</v>
      </c>
      <c r="I13" s="128">
        <v>9</v>
      </c>
      <c r="J13" s="128" t="s">
        <v>642</v>
      </c>
      <c r="K13" s="128">
        <v>11</v>
      </c>
      <c r="L13" s="128">
        <v>12</v>
      </c>
      <c r="M13" s="128">
        <v>13</v>
      </c>
      <c r="N13" s="128" t="s">
        <v>643</v>
      </c>
      <c r="O13" s="128">
        <v>15</v>
      </c>
      <c r="P13" s="128" t="s">
        <v>644</v>
      </c>
      <c r="Q13" s="128">
        <v>17</v>
      </c>
      <c r="R13" s="128">
        <v>18</v>
      </c>
      <c r="S13" s="128">
        <v>19</v>
      </c>
      <c r="T13" s="129" t="s">
        <v>645</v>
      </c>
      <c r="U13" s="128" t="s">
        <v>646</v>
      </c>
      <c r="V13" s="129" t="s">
        <v>647</v>
      </c>
      <c r="W13" s="128" t="s">
        <v>648</v>
      </c>
    </row>
    <row r="14" spans="1:23">
      <c r="A14" s="130"/>
      <c r="B14" s="131" t="s">
        <v>129</v>
      </c>
      <c r="C14" s="132" t="s">
        <v>235</v>
      </c>
      <c r="D14" s="133"/>
      <c r="E14" s="133">
        <f>E15</f>
        <v>91528121792</v>
      </c>
      <c r="F14" s="133">
        <f t="shared" ref="F14:W14" si="0">F15</f>
        <v>18712833600</v>
      </c>
      <c r="G14" s="133">
        <f t="shared" si="0"/>
        <v>0</v>
      </c>
      <c r="H14" s="133">
        <f t="shared" si="0"/>
        <v>18712833600</v>
      </c>
      <c r="I14" s="133">
        <f t="shared" si="0"/>
        <v>7053933134</v>
      </c>
      <c r="J14" s="133">
        <f t="shared" si="0"/>
        <v>6704922634</v>
      </c>
      <c r="K14" s="133">
        <f t="shared" si="0"/>
        <v>6704922634</v>
      </c>
      <c r="L14" s="133">
        <f t="shared" si="0"/>
        <v>0</v>
      </c>
      <c r="M14" s="133">
        <f t="shared" si="0"/>
        <v>311368100</v>
      </c>
      <c r="N14" s="133">
        <f t="shared" si="0"/>
        <v>37642400</v>
      </c>
      <c r="O14" s="133">
        <f t="shared" si="0"/>
        <v>194124733102</v>
      </c>
      <c r="P14" s="133">
        <f t="shared" si="0"/>
        <v>174772543831</v>
      </c>
      <c r="Q14" s="133">
        <f t="shared" si="0"/>
        <v>173488018960</v>
      </c>
      <c r="R14" s="133">
        <f t="shared" si="0"/>
        <v>1284524871</v>
      </c>
      <c r="S14" s="133">
        <f t="shared" si="0"/>
        <v>8350161229</v>
      </c>
      <c r="T14" s="133">
        <f t="shared" si="0"/>
        <v>11002028042</v>
      </c>
      <c r="U14" s="133">
        <f t="shared" si="0"/>
        <v>198905775194</v>
      </c>
      <c r="V14" s="133">
        <f t="shared" si="0"/>
        <v>1284524871</v>
      </c>
      <c r="W14" s="133">
        <f t="shared" si="0"/>
        <v>273005588257</v>
      </c>
    </row>
    <row r="15" spans="1:23" s="137" customFormat="1" ht="13.5">
      <c r="A15" s="134"/>
      <c r="B15" s="135" t="s">
        <v>171</v>
      </c>
      <c r="C15" s="136" t="s">
        <v>235</v>
      </c>
      <c r="D15" s="59"/>
      <c r="E15" s="59">
        <f>E16+E300</f>
        <v>91528121792</v>
      </c>
      <c r="F15" s="59">
        <f t="shared" ref="F15:W15" si="1">F16+F300</f>
        <v>18712833600</v>
      </c>
      <c r="G15" s="59">
        <f t="shared" si="1"/>
        <v>0</v>
      </c>
      <c r="H15" s="59">
        <f t="shared" si="1"/>
        <v>18712833600</v>
      </c>
      <c r="I15" s="59">
        <f t="shared" si="1"/>
        <v>7053933134</v>
      </c>
      <c r="J15" s="59">
        <f t="shared" si="1"/>
        <v>6704922634</v>
      </c>
      <c r="K15" s="59">
        <f t="shared" si="1"/>
        <v>6704922634</v>
      </c>
      <c r="L15" s="59">
        <f t="shared" si="1"/>
        <v>0</v>
      </c>
      <c r="M15" s="59">
        <f t="shared" si="1"/>
        <v>311368100</v>
      </c>
      <c r="N15" s="59">
        <f t="shared" si="1"/>
        <v>37642400</v>
      </c>
      <c r="O15" s="59">
        <f t="shared" si="1"/>
        <v>194124733102</v>
      </c>
      <c r="P15" s="59">
        <f t="shared" si="1"/>
        <v>174772543831</v>
      </c>
      <c r="Q15" s="59">
        <f t="shared" si="1"/>
        <v>173488018960</v>
      </c>
      <c r="R15" s="59">
        <f t="shared" si="1"/>
        <v>1284524871</v>
      </c>
      <c r="S15" s="59">
        <f t="shared" si="1"/>
        <v>8350161229</v>
      </c>
      <c r="T15" s="59">
        <f t="shared" si="1"/>
        <v>11002028042</v>
      </c>
      <c r="U15" s="59">
        <f t="shared" si="1"/>
        <v>198905775194</v>
      </c>
      <c r="V15" s="59">
        <f t="shared" si="1"/>
        <v>1284524871</v>
      </c>
      <c r="W15" s="59">
        <f t="shared" si="1"/>
        <v>273005588257</v>
      </c>
    </row>
    <row r="16" spans="1:23" s="142" customFormat="1" ht="25.5">
      <c r="A16" s="138" t="s">
        <v>9</v>
      </c>
      <c r="B16" s="139" t="s">
        <v>649</v>
      </c>
      <c r="C16" s="140" t="s">
        <v>235</v>
      </c>
      <c r="D16" s="141"/>
      <c r="E16" s="141">
        <f>E17+E18+E97</f>
        <v>36084389426</v>
      </c>
      <c r="F16" s="141">
        <f t="shared" ref="F16:W16" si="2">F17+F18+F97</f>
        <v>6439568500</v>
      </c>
      <c r="G16" s="141">
        <f t="shared" si="2"/>
        <v>0</v>
      </c>
      <c r="H16" s="141">
        <f t="shared" si="2"/>
        <v>6439568500</v>
      </c>
      <c r="I16" s="141">
        <f t="shared" si="2"/>
        <v>3583078500</v>
      </c>
      <c r="J16" s="141">
        <f t="shared" si="2"/>
        <v>3376431400</v>
      </c>
      <c r="K16" s="141">
        <f t="shared" si="2"/>
        <v>3376431400</v>
      </c>
      <c r="L16" s="141">
        <f t="shared" si="2"/>
        <v>0</v>
      </c>
      <c r="M16" s="141">
        <f t="shared" si="2"/>
        <v>206647100</v>
      </c>
      <c r="N16" s="141">
        <f t="shared" si="2"/>
        <v>0</v>
      </c>
      <c r="O16" s="141">
        <f t="shared" si="2"/>
        <v>118376733102</v>
      </c>
      <c r="P16" s="141">
        <f t="shared" si="2"/>
        <v>102729056060</v>
      </c>
      <c r="Q16" s="141">
        <f t="shared" si="2"/>
        <v>102729056060</v>
      </c>
      <c r="R16" s="141">
        <f t="shared" si="2"/>
        <v>0</v>
      </c>
      <c r="S16" s="141">
        <f t="shared" si="2"/>
        <v>4731078200</v>
      </c>
      <c r="T16" s="141">
        <f t="shared" si="2"/>
        <v>10916598842</v>
      </c>
      <c r="U16" s="141">
        <f t="shared" si="2"/>
        <v>112545055960</v>
      </c>
      <c r="V16" s="141">
        <f t="shared" si="2"/>
        <v>0</v>
      </c>
      <c r="W16" s="141">
        <f t="shared" si="2"/>
        <v>142189876886</v>
      </c>
    </row>
    <row r="17" spans="1:23" s="142" customFormat="1">
      <c r="A17" s="138" t="s">
        <v>650</v>
      </c>
      <c r="B17" s="139" t="s">
        <v>651</v>
      </c>
      <c r="C17" s="140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</row>
    <row r="18" spans="1:23" s="142" customFormat="1">
      <c r="A18" s="138" t="s">
        <v>19</v>
      </c>
      <c r="B18" s="139" t="s">
        <v>288</v>
      </c>
      <c r="C18" s="140"/>
      <c r="D18" s="141"/>
      <c r="E18" s="141">
        <f>E19+E22+E25+E30+E47+E52+E57+E74+E80+E87+E91</f>
        <v>24827224819</v>
      </c>
      <c r="F18" s="141">
        <f t="shared" ref="F18:W18" si="3">F19+F22+F25+F30+F47+F52+F57+F74+F80+F87+F91</f>
        <v>6139568500</v>
      </c>
      <c r="G18" s="141">
        <f t="shared" si="3"/>
        <v>0</v>
      </c>
      <c r="H18" s="141">
        <f t="shared" si="3"/>
        <v>6139568500</v>
      </c>
      <c r="I18" s="141">
        <f t="shared" si="3"/>
        <v>2338290000</v>
      </c>
      <c r="J18" s="141">
        <f t="shared" si="3"/>
        <v>2136790000</v>
      </c>
      <c r="K18" s="141">
        <f t="shared" si="3"/>
        <v>2136790000</v>
      </c>
      <c r="L18" s="141">
        <f t="shared" si="3"/>
        <v>0</v>
      </c>
      <c r="M18" s="141">
        <f t="shared" si="3"/>
        <v>201500000</v>
      </c>
      <c r="N18" s="141">
        <f t="shared" si="3"/>
        <v>0</v>
      </c>
      <c r="O18" s="141">
        <f t="shared" si="3"/>
        <v>82168153000</v>
      </c>
      <c r="P18" s="141">
        <f t="shared" si="3"/>
        <v>70664599697</v>
      </c>
      <c r="Q18" s="141">
        <f t="shared" si="3"/>
        <v>70664599697</v>
      </c>
      <c r="R18" s="141">
        <f t="shared" si="3"/>
        <v>0</v>
      </c>
      <c r="S18" s="141">
        <f t="shared" si="3"/>
        <v>1551000000</v>
      </c>
      <c r="T18" s="141">
        <f t="shared" si="3"/>
        <v>9952553303</v>
      </c>
      <c r="U18" s="141">
        <f t="shared" si="3"/>
        <v>78940958197</v>
      </c>
      <c r="V18" s="141">
        <f t="shared" si="3"/>
        <v>0</v>
      </c>
      <c r="W18" s="141">
        <f t="shared" si="3"/>
        <v>97628614516</v>
      </c>
    </row>
    <row r="19" spans="1:23" s="137" customFormat="1" ht="13.5">
      <c r="A19" s="138">
        <v>1</v>
      </c>
      <c r="B19" s="139" t="s">
        <v>652</v>
      </c>
      <c r="C19" s="143"/>
      <c r="D19" s="141"/>
      <c r="E19" s="141">
        <f>SUM(E21)</f>
        <v>0</v>
      </c>
      <c r="F19" s="141">
        <f t="shared" ref="F19:W19" si="4">SUM(F21)</f>
        <v>0</v>
      </c>
      <c r="G19" s="141">
        <f t="shared" si="4"/>
        <v>0</v>
      </c>
      <c r="H19" s="141">
        <f t="shared" si="4"/>
        <v>0</v>
      </c>
      <c r="I19" s="141">
        <f t="shared" si="4"/>
        <v>0</v>
      </c>
      <c r="J19" s="141">
        <f t="shared" si="4"/>
        <v>0</v>
      </c>
      <c r="K19" s="141">
        <f t="shared" si="4"/>
        <v>0</v>
      </c>
      <c r="L19" s="141">
        <f t="shared" si="4"/>
        <v>0</v>
      </c>
      <c r="M19" s="141">
        <f t="shared" si="4"/>
        <v>0</v>
      </c>
      <c r="N19" s="141">
        <f t="shared" si="4"/>
        <v>0</v>
      </c>
      <c r="O19" s="141">
        <f t="shared" si="4"/>
        <v>2330300000</v>
      </c>
      <c r="P19" s="141">
        <f t="shared" si="4"/>
        <v>0</v>
      </c>
      <c r="Q19" s="141">
        <f t="shared" si="4"/>
        <v>0</v>
      </c>
      <c r="R19" s="141">
        <f t="shared" si="4"/>
        <v>0</v>
      </c>
      <c r="S19" s="141">
        <f t="shared" si="4"/>
        <v>0</v>
      </c>
      <c r="T19" s="141">
        <f t="shared" si="4"/>
        <v>2330300000</v>
      </c>
      <c r="U19" s="141">
        <f t="shared" si="4"/>
        <v>0</v>
      </c>
      <c r="V19" s="141">
        <f t="shared" si="4"/>
        <v>0</v>
      </c>
      <c r="W19" s="141">
        <f t="shared" si="4"/>
        <v>0</v>
      </c>
    </row>
    <row r="20" spans="1:23" s="148" customFormat="1" ht="15">
      <c r="A20" s="144"/>
      <c r="B20" s="145" t="s">
        <v>653</v>
      </c>
      <c r="C20" s="146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</row>
    <row r="21" spans="1:23" s="137" customFormat="1" ht="25.5">
      <c r="A21" s="134"/>
      <c r="B21" s="149" t="s">
        <v>654</v>
      </c>
      <c r="C21" s="150">
        <v>7004686</v>
      </c>
      <c r="D21" s="59">
        <v>2920000000</v>
      </c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>
        <v>2330300000</v>
      </c>
      <c r="P21" s="59"/>
      <c r="Q21" s="59"/>
      <c r="R21" s="59"/>
      <c r="S21" s="59"/>
      <c r="T21" s="59">
        <v>2330300000</v>
      </c>
      <c r="U21" s="59"/>
      <c r="V21" s="59"/>
      <c r="W21" s="59"/>
    </row>
    <row r="22" spans="1:23" s="148" customFormat="1" ht="15">
      <c r="A22" s="138">
        <v>2</v>
      </c>
      <c r="B22" s="139" t="s">
        <v>655</v>
      </c>
      <c r="C22" s="151"/>
      <c r="D22" s="141">
        <v>0</v>
      </c>
      <c r="E22" s="141">
        <f>E24</f>
        <v>0</v>
      </c>
      <c r="F22" s="141">
        <f t="shared" ref="F22:W22" si="5">F24</f>
        <v>0</v>
      </c>
      <c r="G22" s="141">
        <f t="shared" si="5"/>
        <v>0</v>
      </c>
      <c r="H22" s="141">
        <f t="shared" si="5"/>
        <v>0</v>
      </c>
      <c r="I22" s="141">
        <f t="shared" si="5"/>
        <v>0</v>
      </c>
      <c r="J22" s="141">
        <f t="shared" si="5"/>
        <v>0</v>
      </c>
      <c r="K22" s="141">
        <f t="shared" si="5"/>
        <v>0</v>
      </c>
      <c r="L22" s="141">
        <f t="shared" si="5"/>
        <v>0</v>
      </c>
      <c r="M22" s="141">
        <f t="shared" si="5"/>
        <v>0</v>
      </c>
      <c r="N22" s="141">
        <f t="shared" si="5"/>
        <v>0</v>
      </c>
      <c r="O22" s="141">
        <f t="shared" si="5"/>
        <v>2530000000</v>
      </c>
      <c r="P22" s="141">
        <f t="shared" si="5"/>
        <v>499016700</v>
      </c>
      <c r="Q22" s="141">
        <f t="shared" si="5"/>
        <v>499016700</v>
      </c>
      <c r="R22" s="141">
        <f t="shared" si="5"/>
        <v>0</v>
      </c>
      <c r="S22" s="141">
        <f t="shared" si="5"/>
        <v>0</v>
      </c>
      <c r="T22" s="141">
        <f t="shared" si="5"/>
        <v>2030983300</v>
      </c>
      <c r="U22" s="141">
        <f t="shared" si="5"/>
        <v>499016700</v>
      </c>
      <c r="V22" s="141">
        <f t="shared" si="5"/>
        <v>0</v>
      </c>
      <c r="W22" s="141">
        <f t="shared" si="5"/>
        <v>499016700</v>
      </c>
    </row>
    <row r="23" spans="1:23" s="148" customFormat="1" ht="15">
      <c r="A23" s="144"/>
      <c r="B23" s="145" t="s">
        <v>653</v>
      </c>
      <c r="C23" s="146"/>
      <c r="D23" s="147">
        <v>0</v>
      </c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</row>
    <row r="24" spans="1:23" s="148" customFormat="1" ht="38.25">
      <c r="A24" s="134"/>
      <c r="B24" s="149" t="s">
        <v>656</v>
      </c>
      <c r="C24" s="150">
        <v>7004692</v>
      </c>
      <c r="D24" s="59">
        <v>2530000000</v>
      </c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>
        <v>2530000000</v>
      </c>
      <c r="P24" s="59">
        <v>499016700</v>
      </c>
      <c r="Q24" s="59">
        <v>499016700</v>
      </c>
      <c r="R24" s="59"/>
      <c r="S24" s="59"/>
      <c r="T24" s="59">
        <v>2030983300</v>
      </c>
      <c r="U24" s="59">
        <v>499016700</v>
      </c>
      <c r="V24" s="59"/>
      <c r="W24" s="59">
        <v>499016700</v>
      </c>
    </row>
    <row r="25" spans="1:23" s="137" customFormat="1" ht="13.5">
      <c r="A25" s="138">
        <v>3</v>
      </c>
      <c r="B25" s="139" t="s">
        <v>657</v>
      </c>
      <c r="C25" s="138"/>
      <c r="D25" s="141">
        <v>0</v>
      </c>
      <c r="E25" s="141">
        <f>SUM(E26:E29)</f>
        <v>3790935747</v>
      </c>
      <c r="F25" s="141">
        <f t="shared" ref="F25:W25" si="6">SUM(F26:F29)</f>
        <v>640577700</v>
      </c>
      <c r="G25" s="141">
        <f t="shared" si="6"/>
        <v>0</v>
      </c>
      <c r="H25" s="141">
        <f t="shared" si="6"/>
        <v>640577700</v>
      </c>
      <c r="I25" s="141">
        <f t="shared" si="6"/>
        <v>0</v>
      </c>
      <c r="J25" s="141">
        <f t="shared" si="6"/>
        <v>0</v>
      </c>
      <c r="K25" s="141">
        <f t="shared" si="6"/>
        <v>0</v>
      </c>
      <c r="L25" s="141">
        <f t="shared" si="6"/>
        <v>0</v>
      </c>
      <c r="M25" s="141">
        <f t="shared" si="6"/>
        <v>0</v>
      </c>
      <c r="N25" s="141">
        <f t="shared" si="6"/>
        <v>0</v>
      </c>
      <c r="O25" s="141">
        <f t="shared" si="6"/>
        <v>3386003000</v>
      </c>
      <c r="P25" s="141">
        <f t="shared" si="6"/>
        <v>3209000000</v>
      </c>
      <c r="Q25" s="141">
        <f t="shared" si="6"/>
        <v>3209000000</v>
      </c>
      <c r="R25" s="141">
        <f t="shared" si="6"/>
        <v>0</v>
      </c>
      <c r="S25" s="141">
        <f t="shared" si="6"/>
        <v>0</v>
      </c>
      <c r="T25" s="141">
        <f t="shared" si="6"/>
        <v>177003000</v>
      </c>
      <c r="U25" s="141">
        <f t="shared" si="6"/>
        <v>3849577700</v>
      </c>
      <c r="V25" s="141">
        <f t="shared" si="6"/>
        <v>0</v>
      </c>
      <c r="W25" s="141">
        <f t="shared" si="6"/>
        <v>6999935747</v>
      </c>
    </row>
    <row r="26" spans="1:23" s="148" customFormat="1" ht="15">
      <c r="A26" s="144"/>
      <c r="B26" s="145" t="s">
        <v>658</v>
      </c>
      <c r="C26" s="144"/>
      <c r="D26" s="147">
        <v>0</v>
      </c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</row>
    <row r="27" spans="1:23" s="148" customFormat="1" ht="15">
      <c r="A27" s="134"/>
      <c r="B27" s="149" t="s">
        <v>659</v>
      </c>
      <c r="C27" s="152">
        <v>7917303</v>
      </c>
      <c r="D27" s="59">
        <v>6400000000</v>
      </c>
      <c r="E27" s="59">
        <f>2000000000-44060953</f>
        <v>1955939047</v>
      </c>
      <c r="F27" s="59"/>
      <c r="G27" s="59"/>
      <c r="H27" s="59"/>
      <c r="I27" s="59"/>
      <c r="J27" s="59"/>
      <c r="K27" s="59"/>
      <c r="L27" s="59"/>
      <c r="M27" s="59"/>
      <c r="N27" s="59"/>
      <c r="O27" s="59">
        <v>2221000000</v>
      </c>
      <c r="P27" s="59">
        <v>2221000000</v>
      </c>
      <c r="Q27" s="59">
        <v>2221000000</v>
      </c>
      <c r="R27" s="59"/>
      <c r="S27" s="59"/>
      <c r="T27" s="59"/>
      <c r="U27" s="59">
        <v>2221000000</v>
      </c>
      <c r="V27" s="59"/>
      <c r="W27" s="59">
        <f>P27+E27</f>
        <v>4176939047</v>
      </c>
    </row>
    <row r="28" spans="1:23" s="148" customFormat="1" ht="15">
      <c r="A28" s="153"/>
      <c r="B28" s="145" t="s">
        <v>653</v>
      </c>
      <c r="C28" s="146"/>
      <c r="D28" s="154">
        <v>0</v>
      </c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</row>
    <row r="29" spans="1:23" s="148" customFormat="1" ht="25.5">
      <c r="A29" s="134"/>
      <c r="B29" s="149" t="s">
        <v>660</v>
      </c>
      <c r="C29" s="152">
        <v>7974617</v>
      </c>
      <c r="D29" s="59">
        <v>3000000000</v>
      </c>
      <c r="E29" s="59">
        <v>1834996700</v>
      </c>
      <c r="F29" s="59">
        <v>640577700</v>
      </c>
      <c r="G29" s="59"/>
      <c r="H29" s="59">
        <v>640577700</v>
      </c>
      <c r="I29" s="59"/>
      <c r="J29" s="59"/>
      <c r="K29" s="59"/>
      <c r="L29" s="59"/>
      <c r="M29" s="59"/>
      <c r="N29" s="59"/>
      <c r="O29" s="59">
        <v>1165003000</v>
      </c>
      <c r="P29" s="59">
        <v>988000000</v>
      </c>
      <c r="Q29" s="59">
        <v>988000000</v>
      </c>
      <c r="R29" s="59"/>
      <c r="S29" s="59"/>
      <c r="T29" s="59">
        <v>177003000</v>
      </c>
      <c r="U29" s="59">
        <v>1628577700</v>
      </c>
      <c r="V29" s="59"/>
      <c r="W29" s="59">
        <v>2822996700</v>
      </c>
    </row>
    <row r="30" spans="1:23" s="148" customFormat="1" ht="15">
      <c r="A30" s="138">
        <v>4</v>
      </c>
      <c r="B30" s="139" t="s">
        <v>661</v>
      </c>
      <c r="C30" s="155"/>
      <c r="D30" s="141">
        <v>0</v>
      </c>
      <c r="E30" s="141">
        <f>SUM(E32:E46)</f>
        <v>3161000000</v>
      </c>
      <c r="F30" s="141">
        <f t="shared" ref="F30:W30" si="7">SUM(F32:F46)</f>
        <v>1756095000</v>
      </c>
      <c r="G30" s="141">
        <f t="shared" si="7"/>
        <v>0</v>
      </c>
      <c r="H30" s="141">
        <f t="shared" si="7"/>
        <v>1756095000</v>
      </c>
      <c r="I30" s="141">
        <f t="shared" si="7"/>
        <v>1593500000</v>
      </c>
      <c r="J30" s="141">
        <f t="shared" si="7"/>
        <v>1392000000</v>
      </c>
      <c r="K30" s="141">
        <f t="shared" si="7"/>
        <v>1392000000</v>
      </c>
      <c r="L30" s="141">
        <f t="shared" si="7"/>
        <v>0</v>
      </c>
      <c r="M30" s="141">
        <f t="shared" si="7"/>
        <v>201500000</v>
      </c>
      <c r="N30" s="141">
        <f t="shared" si="7"/>
        <v>0</v>
      </c>
      <c r="O30" s="141">
        <f t="shared" si="7"/>
        <v>13176635000</v>
      </c>
      <c r="P30" s="141">
        <f t="shared" si="7"/>
        <v>12974235000</v>
      </c>
      <c r="Q30" s="141">
        <f t="shared" si="7"/>
        <v>12974235000</v>
      </c>
      <c r="R30" s="141">
        <f t="shared" si="7"/>
        <v>0</v>
      </c>
      <c r="S30" s="141">
        <f t="shared" si="7"/>
        <v>81000000</v>
      </c>
      <c r="T30" s="141">
        <f t="shared" si="7"/>
        <v>121400000</v>
      </c>
      <c r="U30" s="141">
        <f t="shared" si="7"/>
        <v>16122330000</v>
      </c>
      <c r="V30" s="141">
        <f t="shared" si="7"/>
        <v>0</v>
      </c>
      <c r="W30" s="141">
        <f t="shared" si="7"/>
        <v>17527235000</v>
      </c>
    </row>
    <row r="31" spans="1:23" s="148" customFormat="1" ht="15">
      <c r="A31" s="144"/>
      <c r="B31" s="145" t="s">
        <v>658</v>
      </c>
      <c r="C31" s="156"/>
      <c r="D31" s="147">
        <v>0</v>
      </c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</row>
    <row r="32" spans="1:23" s="148" customFormat="1" ht="15">
      <c r="A32" s="134"/>
      <c r="B32" s="149" t="s">
        <v>662</v>
      </c>
      <c r="C32" s="152">
        <v>7961615</v>
      </c>
      <c r="D32" s="59">
        <v>7000000000</v>
      </c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>
        <v>2275800000</v>
      </c>
      <c r="P32" s="59">
        <v>2275800000</v>
      </c>
      <c r="Q32" s="59">
        <v>2275800000</v>
      </c>
      <c r="R32" s="59"/>
      <c r="S32" s="59"/>
      <c r="T32" s="59"/>
      <c r="U32" s="59">
        <v>2275800000</v>
      </c>
      <c r="V32" s="59"/>
      <c r="W32" s="59">
        <v>2275800000</v>
      </c>
    </row>
    <row r="33" spans="1:23" s="148" customFormat="1" ht="15">
      <c r="A33" s="134"/>
      <c r="B33" s="149" t="s">
        <v>663</v>
      </c>
      <c r="C33" s="152">
        <v>7980510</v>
      </c>
      <c r="D33" s="59">
        <v>3500000000</v>
      </c>
      <c r="E33" s="59">
        <v>100000000</v>
      </c>
      <c r="F33" s="59"/>
      <c r="G33" s="59"/>
      <c r="H33" s="59"/>
      <c r="I33" s="59"/>
      <c r="J33" s="59"/>
      <c r="K33" s="59"/>
      <c r="L33" s="59"/>
      <c r="M33" s="59"/>
      <c r="N33" s="59"/>
      <c r="O33" s="59">
        <v>1563820000</v>
      </c>
      <c r="P33" s="59">
        <v>1563820000</v>
      </c>
      <c r="Q33" s="59">
        <v>1563820000</v>
      </c>
      <c r="R33" s="59"/>
      <c r="S33" s="59"/>
      <c r="T33" s="59"/>
      <c r="U33" s="59">
        <v>1563820000</v>
      </c>
      <c r="V33" s="59"/>
      <c r="W33" s="59">
        <v>1663820000</v>
      </c>
    </row>
    <row r="34" spans="1:23" s="148" customFormat="1" ht="38.25">
      <c r="A34" s="134"/>
      <c r="B34" s="149" t="s">
        <v>664</v>
      </c>
      <c r="C34" s="152">
        <v>7983841</v>
      </c>
      <c r="D34" s="59">
        <v>6000000000</v>
      </c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>
        <v>1647015000</v>
      </c>
      <c r="P34" s="59">
        <v>1647015000</v>
      </c>
      <c r="Q34" s="59">
        <v>1647015000</v>
      </c>
      <c r="R34" s="59"/>
      <c r="S34" s="59"/>
      <c r="T34" s="59"/>
      <c r="U34" s="59">
        <v>1647015000</v>
      </c>
      <c r="V34" s="59"/>
      <c r="W34" s="59">
        <v>1647015000</v>
      </c>
    </row>
    <row r="35" spans="1:23" s="148" customFormat="1" ht="38.25">
      <c r="A35" s="134"/>
      <c r="B35" s="149" t="s">
        <v>665</v>
      </c>
      <c r="C35" s="152">
        <v>8035622</v>
      </c>
      <c r="D35" s="59">
        <v>5000000000</v>
      </c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>
        <v>5000000000</v>
      </c>
      <c r="P35" s="59">
        <v>4878600000</v>
      </c>
      <c r="Q35" s="59">
        <v>4878600000</v>
      </c>
      <c r="R35" s="59"/>
      <c r="S35" s="59"/>
      <c r="T35" s="59">
        <v>121400000</v>
      </c>
      <c r="U35" s="59">
        <v>4878600000</v>
      </c>
      <c r="V35" s="59"/>
      <c r="W35" s="59">
        <v>4878600000</v>
      </c>
    </row>
    <row r="36" spans="1:23" s="148" customFormat="1" ht="25.5">
      <c r="A36" s="134"/>
      <c r="B36" s="149" t="s">
        <v>666</v>
      </c>
      <c r="C36" s="152">
        <v>7980513</v>
      </c>
      <c r="D36" s="59">
        <v>4989134245</v>
      </c>
      <c r="E36" s="59">
        <v>761000000</v>
      </c>
      <c r="F36" s="59">
        <v>761000000</v>
      </c>
      <c r="G36" s="59"/>
      <c r="H36" s="59">
        <v>761000000</v>
      </c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>
        <v>761000000</v>
      </c>
      <c r="V36" s="59"/>
      <c r="W36" s="59">
        <v>761000000</v>
      </c>
    </row>
    <row r="37" spans="1:23" s="157" customFormat="1" ht="38.25">
      <c r="A37" s="134"/>
      <c r="B37" s="149" t="s">
        <v>667</v>
      </c>
      <c r="C37" s="152">
        <v>7989086</v>
      </c>
      <c r="D37" s="59">
        <v>5200000000</v>
      </c>
      <c r="E37" s="59"/>
      <c r="F37" s="59"/>
      <c r="G37" s="59"/>
      <c r="H37" s="59"/>
      <c r="I37" s="59">
        <v>300000000</v>
      </c>
      <c r="J37" s="59">
        <v>300000000</v>
      </c>
      <c r="K37" s="59">
        <v>300000000</v>
      </c>
      <c r="L37" s="59"/>
      <c r="M37" s="59"/>
      <c r="N37" s="59"/>
      <c r="O37" s="59"/>
      <c r="P37" s="59"/>
      <c r="Q37" s="59"/>
      <c r="R37" s="59"/>
      <c r="S37" s="59"/>
      <c r="T37" s="59"/>
      <c r="U37" s="59">
        <v>300000000</v>
      </c>
      <c r="V37" s="59"/>
      <c r="W37" s="59">
        <v>300000000</v>
      </c>
    </row>
    <row r="38" spans="1:23" s="148" customFormat="1" ht="51">
      <c r="A38" s="134"/>
      <c r="B38" s="149" t="s">
        <v>668</v>
      </c>
      <c r="C38" s="152">
        <v>8026692</v>
      </c>
      <c r="D38" s="59">
        <v>8318000000</v>
      </c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>
        <v>1131000000</v>
      </c>
      <c r="P38" s="59">
        <v>1131000000</v>
      </c>
      <c r="Q38" s="59">
        <v>1131000000</v>
      </c>
      <c r="R38" s="59"/>
      <c r="S38" s="59"/>
      <c r="T38" s="59"/>
      <c r="U38" s="59">
        <v>1131000000</v>
      </c>
      <c r="V38" s="59"/>
      <c r="W38" s="59">
        <v>1131000000</v>
      </c>
    </row>
    <row r="39" spans="1:23" s="142" customFormat="1" ht="13.5">
      <c r="A39" s="153"/>
      <c r="B39" s="145" t="s">
        <v>669</v>
      </c>
      <c r="C39" s="146"/>
      <c r="D39" s="154">
        <v>0</v>
      </c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</row>
    <row r="40" spans="1:23" s="137" customFormat="1" ht="13.5">
      <c r="A40" s="134"/>
      <c r="B40" s="149" t="s">
        <v>670</v>
      </c>
      <c r="C40" s="150">
        <v>7983839</v>
      </c>
      <c r="D40" s="59">
        <v>1500000000</v>
      </c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>
        <v>804000000</v>
      </c>
      <c r="P40" s="59">
        <v>804000000</v>
      </c>
      <c r="Q40" s="59">
        <v>804000000</v>
      </c>
      <c r="R40" s="59"/>
      <c r="S40" s="59"/>
      <c r="T40" s="59"/>
      <c r="U40" s="59">
        <v>804000000</v>
      </c>
      <c r="V40" s="59"/>
      <c r="W40" s="59">
        <v>804000000</v>
      </c>
    </row>
    <row r="41" spans="1:23" s="148" customFormat="1" ht="38.25">
      <c r="A41" s="134"/>
      <c r="B41" s="149" t="s">
        <v>664</v>
      </c>
      <c r="C41" s="150">
        <v>7983841</v>
      </c>
      <c r="D41" s="59">
        <v>6000000000</v>
      </c>
      <c r="E41" s="59">
        <v>2000000000</v>
      </c>
      <c r="F41" s="59">
        <v>995095000</v>
      </c>
      <c r="G41" s="59"/>
      <c r="H41" s="59">
        <v>995095000</v>
      </c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>
        <v>995095000</v>
      </c>
      <c r="V41" s="59"/>
      <c r="W41" s="59">
        <v>2000000000</v>
      </c>
    </row>
    <row r="42" spans="1:23" s="148" customFormat="1" ht="25.5">
      <c r="A42" s="134"/>
      <c r="B42" s="149" t="s">
        <v>666</v>
      </c>
      <c r="C42" s="150">
        <v>7980513</v>
      </c>
      <c r="D42" s="59">
        <v>4989134245</v>
      </c>
      <c r="E42" s="59"/>
      <c r="F42" s="59"/>
      <c r="G42" s="59"/>
      <c r="H42" s="59"/>
      <c r="I42" s="59">
        <v>1293500000</v>
      </c>
      <c r="J42" s="59">
        <v>1092000000</v>
      </c>
      <c r="K42" s="59">
        <v>1092000000</v>
      </c>
      <c r="L42" s="59"/>
      <c r="M42" s="59">
        <v>201500000</v>
      </c>
      <c r="N42" s="59">
        <v>0</v>
      </c>
      <c r="O42" s="59"/>
      <c r="P42" s="59"/>
      <c r="Q42" s="59"/>
      <c r="R42" s="59"/>
      <c r="S42" s="59"/>
      <c r="T42" s="59"/>
      <c r="U42" s="59">
        <v>1092000000</v>
      </c>
      <c r="V42" s="59"/>
      <c r="W42" s="59">
        <v>1092000000</v>
      </c>
    </row>
    <row r="43" spans="1:23" s="148" customFormat="1" ht="38.25">
      <c r="A43" s="134"/>
      <c r="B43" s="149" t="s">
        <v>667</v>
      </c>
      <c r="C43" s="150">
        <v>7989086</v>
      </c>
      <c r="D43" s="59">
        <v>5200000000</v>
      </c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>
        <v>100000000</v>
      </c>
      <c r="P43" s="59">
        <v>69000000</v>
      </c>
      <c r="Q43" s="59">
        <v>69000000</v>
      </c>
      <c r="R43" s="59"/>
      <c r="S43" s="59">
        <v>31000000</v>
      </c>
      <c r="T43" s="59">
        <v>0</v>
      </c>
      <c r="U43" s="59">
        <v>69000000</v>
      </c>
      <c r="V43" s="59"/>
      <c r="W43" s="59">
        <v>69000000</v>
      </c>
    </row>
    <row r="44" spans="1:23" s="137" customFormat="1" ht="38.25">
      <c r="A44" s="134"/>
      <c r="B44" s="149" t="s">
        <v>671</v>
      </c>
      <c r="C44" s="150">
        <v>7989088</v>
      </c>
      <c r="D44" s="59">
        <v>5000000000</v>
      </c>
      <c r="E44" s="59">
        <v>100000000</v>
      </c>
      <c r="F44" s="59"/>
      <c r="G44" s="59"/>
      <c r="H44" s="59"/>
      <c r="I44" s="59"/>
      <c r="J44" s="59"/>
      <c r="K44" s="59"/>
      <c r="L44" s="59"/>
      <c r="M44" s="59"/>
      <c r="N44" s="59"/>
      <c r="O44" s="59">
        <v>100000000</v>
      </c>
      <c r="P44" s="59">
        <v>70000000</v>
      </c>
      <c r="Q44" s="59">
        <v>70000000</v>
      </c>
      <c r="R44" s="59"/>
      <c r="S44" s="59">
        <v>30000000</v>
      </c>
      <c r="T44" s="59">
        <v>0</v>
      </c>
      <c r="U44" s="59">
        <v>70000000</v>
      </c>
      <c r="V44" s="59"/>
      <c r="W44" s="59">
        <v>170000000</v>
      </c>
    </row>
    <row r="45" spans="1:23" s="148" customFormat="1" ht="51">
      <c r="A45" s="134"/>
      <c r="B45" s="149" t="s">
        <v>672</v>
      </c>
      <c r="C45" s="150">
        <v>7991168</v>
      </c>
      <c r="D45" s="59">
        <v>5010000000</v>
      </c>
      <c r="E45" s="59">
        <v>200000000</v>
      </c>
      <c r="F45" s="59"/>
      <c r="G45" s="59"/>
      <c r="H45" s="59"/>
      <c r="I45" s="59"/>
      <c r="J45" s="59"/>
      <c r="K45" s="59"/>
      <c r="L45" s="59"/>
      <c r="M45" s="59"/>
      <c r="N45" s="59"/>
      <c r="O45" s="59">
        <v>20000000</v>
      </c>
      <c r="P45" s="59"/>
      <c r="Q45" s="59"/>
      <c r="R45" s="59"/>
      <c r="S45" s="59">
        <v>20000000</v>
      </c>
      <c r="T45" s="59">
        <v>0</v>
      </c>
      <c r="U45" s="59"/>
      <c r="V45" s="59"/>
      <c r="W45" s="59">
        <v>200000000</v>
      </c>
    </row>
    <row r="46" spans="1:23" s="157" customFormat="1" ht="51">
      <c r="A46" s="134"/>
      <c r="B46" s="149" t="s">
        <v>668</v>
      </c>
      <c r="C46" s="150">
        <v>8026692</v>
      </c>
      <c r="D46" s="59">
        <v>8318000000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>
        <v>535000000</v>
      </c>
      <c r="P46" s="59">
        <v>535000000</v>
      </c>
      <c r="Q46" s="59">
        <v>535000000</v>
      </c>
      <c r="R46" s="59"/>
      <c r="S46" s="59"/>
      <c r="T46" s="59"/>
      <c r="U46" s="59">
        <v>535000000</v>
      </c>
      <c r="V46" s="59"/>
      <c r="W46" s="59">
        <v>535000000</v>
      </c>
    </row>
    <row r="47" spans="1:23" s="148" customFormat="1" ht="15">
      <c r="A47" s="138">
        <v>5</v>
      </c>
      <c r="B47" s="139" t="s">
        <v>673</v>
      </c>
      <c r="C47" s="136"/>
      <c r="D47" s="59">
        <v>0</v>
      </c>
      <c r="E47" s="59">
        <f>SUM(E49:E50)</f>
        <v>0</v>
      </c>
      <c r="F47" s="59">
        <f t="shared" ref="F47:W47" si="8">SUM(F49:F50)</f>
        <v>0</v>
      </c>
      <c r="G47" s="59">
        <f t="shared" si="8"/>
        <v>0</v>
      </c>
      <c r="H47" s="59">
        <f t="shared" si="8"/>
        <v>0</v>
      </c>
      <c r="I47" s="59">
        <f t="shared" si="8"/>
        <v>0</v>
      </c>
      <c r="J47" s="59">
        <f t="shared" si="8"/>
        <v>0</v>
      </c>
      <c r="K47" s="59">
        <f t="shared" si="8"/>
        <v>0</v>
      </c>
      <c r="L47" s="59">
        <f t="shared" si="8"/>
        <v>0</v>
      </c>
      <c r="M47" s="59">
        <f t="shared" si="8"/>
        <v>0</v>
      </c>
      <c r="N47" s="59">
        <f t="shared" si="8"/>
        <v>0</v>
      </c>
      <c r="O47" s="59">
        <f t="shared" si="8"/>
        <v>307516000</v>
      </c>
      <c r="P47" s="59">
        <f t="shared" si="8"/>
        <v>283500715</v>
      </c>
      <c r="Q47" s="59">
        <f t="shared" si="8"/>
        <v>283500715</v>
      </c>
      <c r="R47" s="59">
        <f t="shared" si="8"/>
        <v>0</v>
      </c>
      <c r="S47" s="59">
        <f t="shared" si="8"/>
        <v>0</v>
      </c>
      <c r="T47" s="59">
        <f t="shared" si="8"/>
        <v>24015285</v>
      </c>
      <c r="U47" s="59">
        <f t="shared" si="8"/>
        <v>283500715</v>
      </c>
      <c r="V47" s="59">
        <f t="shared" si="8"/>
        <v>0</v>
      </c>
      <c r="W47" s="59">
        <f t="shared" si="8"/>
        <v>283500715</v>
      </c>
    </row>
    <row r="48" spans="1:23" s="148" customFormat="1" ht="15">
      <c r="A48" s="153"/>
      <c r="B48" s="145" t="s">
        <v>674</v>
      </c>
      <c r="C48" s="158"/>
      <c r="D48" s="154">
        <v>0</v>
      </c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</row>
    <row r="49" spans="1:23" s="148" customFormat="1" ht="38.25">
      <c r="A49" s="134"/>
      <c r="B49" s="149" t="s">
        <v>675</v>
      </c>
      <c r="C49" s="150">
        <v>7974168</v>
      </c>
      <c r="D49" s="59">
        <v>8318000000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>
        <v>228920000</v>
      </c>
      <c r="P49" s="59">
        <v>228919715</v>
      </c>
      <c r="Q49" s="59">
        <v>228919715</v>
      </c>
      <c r="R49" s="59"/>
      <c r="S49" s="59"/>
      <c r="T49" s="59">
        <v>285</v>
      </c>
      <c r="U49" s="59">
        <v>228919715</v>
      </c>
      <c r="V49" s="59"/>
      <c r="W49" s="59">
        <v>228919715</v>
      </c>
    </row>
    <row r="50" spans="1:23" s="157" customFormat="1" ht="25.5">
      <c r="A50" s="134"/>
      <c r="B50" s="149" t="s">
        <v>676</v>
      </c>
      <c r="C50" s="150">
        <v>7975024</v>
      </c>
      <c r="D50" s="59">
        <v>700000000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>
        <v>78596000</v>
      </c>
      <c r="P50" s="59">
        <v>54581000</v>
      </c>
      <c r="Q50" s="59">
        <v>54581000</v>
      </c>
      <c r="R50" s="59"/>
      <c r="S50" s="59"/>
      <c r="T50" s="59">
        <v>24015000</v>
      </c>
      <c r="U50" s="59">
        <v>54581000</v>
      </c>
      <c r="V50" s="59"/>
      <c r="W50" s="59">
        <v>54581000</v>
      </c>
    </row>
    <row r="51" spans="1:23" s="148" customFormat="1" ht="15">
      <c r="A51" s="134"/>
      <c r="B51" s="135"/>
      <c r="C51" s="136"/>
      <c r="D51" s="59">
        <v>0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</row>
    <row r="52" spans="1:23" s="142" customFormat="1">
      <c r="A52" s="138">
        <v>6</v>
      </c>
      <c r="B52" s="139" t="s">
        <v>677</v>
      </c>
      <c r="C52" s="151"/>
      <c r="D52" s="141">
        <v>0</v>
      </c>
      <c r="E52" s="141">
        <f>SUM(E54:E56)</f>
        <v>0</v>
      </c>
      <c r="F52" s="141">
        <f t="shared" ref="F52:W52" si="9">SUM(F54:F56)</f>
        <v>0</v>
      </c>
      <c r="G52" s="141">
        <f t="shared" si="9"/>
        <v>0</v>
      </c>
      <c r="H52" s="141">
        <f t="shared" si="9"/>
        <v>0</v>
      </c>
      <c r="I52" s="141">
        <f t="shared" si="9"/>
        <v>0</v>
      </c>
      <c r="J52" s="141">
        <f t="shared" si="9"/>
        <v>0</v>
      </c>
      <c r="K52" s="141">
        <f t="shared" si="9"/>
        <v>0</v>
      </c>
      <c r="L52" s="141">
        <f t="shared" si="9"/>
        <v>0</v>
      </c>
      <c r="M52" s="141">
        <f t="shared" si="9"/>
        <v>0</v>
      </c>
      <c r="N52" s="141">
        <f t="shared" si="9"/>
        <v>0</v>
      </c>
      <c r="O52" s="141">
        <f t="shared" si="9"/>
        <v>1500000000</v>
      </c>
      <c r="P52" s="141">
        <f t="shared" si="9"/>
        <v>394000000</v>
      </c>
      <c r="Q52" s="141">
        <f t="shared" si="9"/>
        <v>394000000</v>
      </c>
      <c r="R52" s="141">
        <f t="shared" si="9"/>
        <v>0</v>
      </c>
      <c r="S52" s="141">
        <f t="shared" si="9"/>
        <v>1106000000</v>
      </c>
      <c r="T52" s="141">
        <f t="shared" si="9"/>
        <v>0</v>
      </c>
      <c r="U52" s="141">
        <f t="shared" si="9"/>
        <v>394000000</v>
      </c>
      <c r="V52" s="141">
        <f t="shared" si="9"/>
        <v>0</v>
      </c>
      <c r="W52" s="141">
        <f t="shared" si="9"/>
        <v>394000000</v>
      </c>
    </row>
    <row r="53" spans="1:23" s="137" customFormat="1" ht="13.5">
      <c r="A53" s="138"/>
      <c r="B53" s="145" t="s">
        <v>674</v>
      </c>
      <c r="C53" s="151"/>
      <c r="D53" s="141">
        <v>0</v>
      </c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</row>
    <row r="54" spans="1:23" s="142" customFormat="1" ht="25.5">
      <c r="A54" s="134"/>
      <c r="B54" s="149" t="s">
        <v>678</v>
      </c>
      <c r="C54" s="150">
        <v>7955574</v>
      </c>
      <c r="D54" s="59">
        <v>1000000000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>
        <v>107000000</v>
      </c>
      <c r="P54" s="59">
        <v>107000000</v>
      </c>
      <c r="Q54" s="59">
        <v>107000000</v>
      </c>
      <c r="R54" s="59"/>
      <c r="S54" s="59"/>
      <c r="T54" s="59"/>
      <c r="U54" s="59">
        <v>107000000</v>
      </c>
      <c r="V54" s="59"/>
      <c r="W54" s="59">
        <v>107000000</v>
      </c>
    </row>
    <row r="55" spans="1:23" s="157" customFormat="1" ht="25.5">
      <c r="A55" s="134"/>
      <c r="B55" s="149" t="s">
        <v>679</v>
      </c>
      <c r="C55" s="150">
        <v>7967840</v>
      </c>
      <c r="D55" s="59">
        <v>771925000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>
        <v>287000000</v>
      </c>
      <c r="P55" s="59">
        <v>287000000</v>
      </c>
      <c r="Q55" s="59">
        <v>287000000</v>
      </c>
      <c r="R55" s="59"/>
      <c r="S55" s="59"/>
      <c r="T55" s="59"/>
      <c r="U55" s="59">
        <v>287000000</v>
      </c>
      <c r="V55" s="59"/>
      <c r="W55" s="59">
        <v>287000000</v>
      </c>
    </row>
    <row r="56" spans="1:23" s="148" customFormat="1" ht="15">
      <c r="A56" s="134"/>
      <c r="B56" s="149" t="s">
        <v>680</v>
      </c>
      <c r="C56" s="150">
        <v>8030702</v>
      </c>
      <c r="D56" s="59">
        <v>5220000000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>
        <v>1106000000</v>
      </c>
      <c r="P56" s="59"/>
      <c r="Q56" s="59"/>
      <c r="R56" s="59"/>
      <c r="S56" s="59">
        <v>1106000000</v>
      </c>
      <c r="T56" s="59">
        <v>0</v>
      </c>
      <c r="U56" s="59"/>
      <c r="V56" s="59"/>
      <c r="W56" s="59"/>
    </row>
    <row r="57" spans="1:23" s="148" customFormat="1" ht="15">
      <c r="A57" s="138">
        <v>7</v>
      </c>
      <c r="B57" s="139" t="s">
        <v>681</v>
      </c>
      <c r="C57" s="136"/>
      <c r="D57" s="141">
        <v>0</v>
      </c>
      <c r="E57" s="141">
        <f>SUM(E59:E73)</f>
        <v>9845289072</v>
      </c>
      <c r="F57" s="141">
        <f t="shared" ref="F57:W57" si="10">SUM(F59:F73)</f>
        <v>409712000</v>
      </c>
      <c r="G57" s="141">
        <f t="shared" si="10"/>
        <v>0</v>
      </c>
      <c r="H57" s="141">
        <f t="shared" si="10"/>
        <v>409712000</v>
      </c>
      <c r="I57" s="141">
        <f t="shared" si="10"/>
        <v>744790000</v>
      </c>
      <c r="J57" s="141">
        <f t="shared" si="10"/>
        <v>744790000</v>
      </c>
      <c r="K57" s="141">
        <f t="shared" si="10"/>
        <v>744790000</v>
      </c>
      <c r="L57" s="141">
        <f t="shared" si="10"/>
        <v>0</v>
      </c>
      <c r="M57" s="141">
        <f t="shared" si="10"/>
        <v>0</v>
      </c>
      <c r="N57" s="141">
        <f t="shared" si="10"/>
        <v>0</v>
      </c>
      <c r="O57" s="141">
        <f t="shared" si="10"/>
        <v>43034185000</v>
      </c>
      <c r="P57" s="141">
        <f t="shared" si="10"/>
        <v>38281933900</v>
      </c>
      <c r="Q57" s="141">
        <f t="shared" si="10"/>
        <v>38281933900</v>
      </c>
      <c r="R57" s="141">
        <f t="shared" si="10"/>
        <v>0</v>
      </c>
      <c r="S57" s="141">
        <f t="shared" si="10"/>
        <v>364000000</v>
      </c>
      <c r="T57" s="141">
        <f t="shared" si="10"/>
        <v>4388251100</v>
      </c>
      <c r="U57" s="141">
        <f t="shared" si="10"/>
        <v>39436435900</v>
      </c>
      <c r="V57" s="141">
        <f t="shared" si="10"/>
        <v>0</v>
      </c>
      <c r="W57" s="141">
        <f t="shared" si="10"/>
        <v>48872012972</v>
      </c>
    </row>
    <row r="58" spans="1:23" s="142" customFormat="1" ht="13.5">
      <c r="A58" s="153"/>
      <c r="B58" s="145" t="s">
        <v>658</v>
      </c>
      <c r="C58" s="158"/>
      <c r="D58" s="154">
        <v>0</v>
      </c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</row>
    <row r="59" spans="1:23" s="148" customFormat="1" ht="25.5">
      <c r="A59" s="134"/>
      <c r="B59" s="149" t="s">
        <v>682</v>
      </c>
      <c r="C59" s="152">
        <v>7873658</v>
      </c>
      <c r="D59" s="59">
        <v>7400000000</v>
      </c>
      <c r="E59" s="59">
        <v>500000000</v>
      </c>
      <c r="F59" s="59"/>
      <c r="G59" s="59"/>
      <c r="H59" s="59"/>
      <c r="I59" s="59"/>
      <c r="J59" s="59"/>
      <c r="K59" s="59"/>
      <c r="L59" s="59"/>
      <c r="M59" s="59"/>
      <c r="N59" s="59"/>
      <c r="O59" s="59">
        <v>600600000</v>
      </c>
      <c r="P59" s="59">
        <v>600529000</v>
      </c>
      <c r="Q59" s="59">
        <v>600529000</v>
      </c>
      <c r="R59" s="59"/>
      <c r="S59" s="59"/>
      <c r="T59" s="59">
        <v>71000</v>
      </c>
      <c r="U59" s="59">
        <v>600529000</v>
      </c>
      <c r="V59" s="59"/>
      <c r="W59" s="59">
        <v>1100529000</v>
      </c>
    </row>
    <row r="60" spans="1:23" s="157" customFormat="1" ht="25.5">
      <c r="A60" s="134"/>
      <c r="B60" s="149" t="s">
        <v>683</v>
      </c>
      <c r="C60" s="152">
        <v>7910568</v>
      </c>
      <c r="D60" s="59">
        <v>8000000000</v>
      </c>
      <c r="E60" s="59">
        <v>3331762072</v>
      </c>
      <c r="F60" s="59"/>
      <c r="G60" s="59"/>
      <c r="H60" s="59"/>
      <c r="I60" s="59"/>
      <c r="J60" s="59"/>
      <c r="K60" s="59"/>
      <c r="L60" s="59"/>
      <c r="M60" s="59"/>
      <c r="N60" s="59"/>
      <c r="O60" s="59">
        <v>68400000</v>
      </c>
      <c r="P60" s="59">
        <v>68356300</v>
      </c>
      <c r="Q60" s="59">
        <v>68356300</v>
      </c>
      <c r="R60" s="59"/>
      <c r="S60" s="59"/>
      <c r="T60" s="59">
        <v>43700</v>
      </c>
      <c r="U60" s="59">
        <v>68356300</v>
      </c>
      <c r="V60" s="59"/>
      <c r="W60" s="59">
        <v>3400118372</v>
      </c>
    </row>
    <row r="61" spans="1:23" s="148" customFormat="1" ht="25.5">
      <c r="A61" s="134"/>
      <c r="B61" s="149" t="s">
        <v>684</v>
      </c>
      <c r="C61" s="152">
        <v>7944331</v>
      </c>
      <c r="D61" s="59">
        <v>6000000000</v>
      </c>
      <c r="E61" s="59">
        <v>5603815000</v>
      </c>
      <c r="F61" s="59"/>
      <c r="G61" s="59"/>
      <c r="H61" s="59"/>
      <c r="I61" s="59"/>
      <c r="J61" s="59"/>
      <c r="K61" s="59"/>
      <c r="L61" s="59"/>
      <c r="M61" s="59"/>
      <c r="N61" s="59"/>
      <c r="O61" s="59">
        <v>262185000</v>
      </c>
      <c r="P61" s="59">
        <v>262185000</v>
      </c>
      <c r="Q61" s="59">
        <v>262185000</v>
      </c>
      <c r="R61" s="59"/>
      <c r="S61" s="59"/>
      <c r="T61" s="59"/>
      <c r="U61" s="59">
        <v>262185000</v>
      </c>
      <c r="V61" s="59"/>
      <c r="W61" s="59">
        <v>5866000000</v>
      </c>
    </row>
    <row r="62" spans="1:23" s="148" customFormat="1" ht="25.5">
      <c r="A62" s="134"/>
      <c r="B62" s="149" t="s">
        <v>685</v>
      </c>
      <c r="C62" s="152">
        <v>8026691</v>
      </c>
      <c r="D62" s="59">
        <v>9000000000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>
        <v>9000000000</v>
      </c>
      <c r="P62" s="59">
        <v>8355700000</v>
      </c>
      <c r="Q62" s="59">
        <v>8355700000</v>
      </c>
      <c r="R62" s="59"/>
      <c r="S62" s="59"/>
      <c r="T62" s="59">
        <v>644300000</v>
      </c>
      <c r="U62" s="59">
        <v>8355700000</v>
      </c>
      <c r="V62" s="59"/>
      <c r="W62" s="59">
        <v>8355700000</v>
      </c>
    </row>
    <row r="63" spans="1:23" s="148" customFormat="1" ht="38.25">
      <c r="A63" s="134"/>
      <c r="B63" s="149" t="s">
        <v>686</v>
      </c>
      <c r="C63" s="152">
        <v>8026693</v>
      </c>
      <c r="D63" s="59">
        <v>20000000000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>
        <v>20000000000</v>
      </c>
      <c r="P63" s="59">
        <v>17009300000</v>
      </c>
      <c r="Q63" s="59">
        <v>17009300000</v>
      </c>
      <c r="R63" s="59"/>
      <c r="S63" s="59"/>
      <c r="T63" s="59">
        <v>2990700000</v>
      </c>
      <c r="U63" s="59">
        <v>17009300000</v>
      </c>
      <c r="V63" s="59"/>
      <c r="W63" s="59">
        <v>17009300000</v>
      </c>
    </row>
    <row r="64" spans="1:23" s="148" customFormat="1" ht="15">
      <c r="A64" s="134"/>
      <c r="B64" s="149" t="s">
        <v>687</v>
      </c>
      <c r="C64" s="152">
        <v>8030259</v>
      </c>
      <c r="D64" s="59">
        <v>1200000000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>
        <v>1000000000</v>
      </c>
      <c r="P64" s="59">
        <v>1000000000</v>
      </c>
      <c r="Q64" s="59">
        <v>1000000000</v>
      </c>
      <c r="R64" s="59"/>
      <c r="S64" s="59"/>
      <c r="T64" s="59"/>
      <c r="U64" s="59">
        <v>1000000000</v>
      </c>
      <c r="V64" s="59"/>
      <c r="W64" s="59">
        <v>1000000000</v>
      </c>
    </row>
    <row r="65" spans="1:23" s="148" customFormat="1" ht="15">
      <c r="A65" s="134"/>
      <c r="B65" s="149" t="s">
        <v>688</v>
      </c>
      <c r="C65" s="152">
        <v>8031575</v>
      </c>
      <c r="D65" s="59">
        <v>3000000000</v>
      </c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>
        <v>3000000000</v>
      </c>
      <c r="P65" s="59">
        <v>2795900000</v>
      </c>
      <c r="Q65" s="59">
        <v>2795900000</v>
      </c>
      <c r="R65" s="59"/>
      <c r="S65" s="59"/>
      <c r="T65" s="59">
        <v>204100000</v>
      </c>
      <c r="U65" s="59">
        <v>2795900000</v>
      </c>
      <c r="V65" s="59"/>
      <c r="W65" s="59">
        <v>2795900000</v>
      </c>
    </row>
    <row r="66" spans="1:23" s="148" customFormat="1" ht="15">
      <c r="A66" s="134"/>
      <c r="B66" s="149" t="s">
        <v>689</v>
      </c>
      <c r="C66" s="152">
        <v>8033649</v>
      </c>
      <c r="D66" s="59">
        <v>1500000000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>
        <v>1500000000</v>
      </c>
      <c r="P66" s="59">
        <v>1402160000</v>
      </c>
      <c r="Q66" s="59">
        <v>1402160000</v>
      </c>
      <c r="R66" s="59"/>
      <c r="S66" s="59"/>
      <c r="T66" s="59">
        <v>97840000</v>
      </c>
      <c r="U66" s="59">
        <v>1402160000</v>
      </c>
      <c r="V66" s="59"/>
      <c r="W66" s="59">
        <v>1402160000</v>
      </c>
    </row>
    <row r="67" spans="1:23" s="148" customFormat="1" ht="25.5">
      <c r="A67" s="134"/>
      <c r="B67" s="149" t="s">
        <v>690</v>
      </c>
      <c r="C67" s="152">
        <v>8033650</v>
      </c>
      <c r="D67" s="59">
        <v>4500000000</v>
      </c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>
        <v>4500000000</v>
      </c>
      <c r="P67" s="59">
        <v>4152100000</v>
      </c>
      <c r="Q67" s="59">
        <v>4152100000</v>
      </c>
      <c r="R67" s="59"/>
      <c r="S67" s="59"/>
      <c r="T67" s="59">
        <v>347900000</v>
      </c>
      <c r="U67" s="59">
        <v>4152100000</v>
      </c>
      <c r="V67" s="59"/>
      <c r="W67" s="59">
        <v>4152100000</v>
      </c>
    </row>
    <row r="68" spans="1:23" s="148" customFormat="1" ht="25.5">
      <c r="A68" s="134"/>
      <c r="B68" s="149" t="s">
        <v>691</v>
      </c>
      <c r="C68" s="152">
        <v>7983840</v>
      </c>
      <c r="D68" s="59">
        <v>6360000000</v>
      </c>
      <c r="E68" s="59">
        <v>364210000</v>
      </c>
      <c r="F68" s="59">
        <v>364210000</v>
      </c>
      <c r="G68" s="59"/>
      <c r="H68" s="59">
        <v>364210000</v>
      </c>
      <c r="I68" s="59">
        <v>744790000</v>
      </c>
      <c r="J68" s="59">
        <v>744790000</v>
      </c>
      <c r="K68" s="59">
        <v>744790000</v>
      </c>
      <c r="L68" s="59"/>
      <c r="M68" s="59"/>
      <c r="N68" s="59"/>
      <c r="O68" s="59">
        <v>1331000000</v>
      </c>
      <c r="P68" s="59">
        <v>967000000</v>
      </c>
      <c r="Q68" s="59">
        <v>967000000</v>
      </c>
      <c r="R68" s="59"/>
      <c r="S68" s="59">
        <v>364000000</v>
      </c>
      <c r="T68" s="59">
        <v>0</v>
      </c>
      <c r="U68" s="59">
        <v>2076000000</v>
      </c>
      <c r="V68" s="59"/>
      <c r="W68" s="59">
        <v>2076000000</v>
      </c>
    </row>
    <row r="69" spans="1:23" s="148" customFormat="1" ht="25.5">
      <c r="A69" s="134"/>
      <c r="B69" s="149" t="s">
        <v>692</v>
      </c>
      <c r="C69" s="152">
        <v>8063158</v>
      </c>
      <c r="D69" s="59">
        <v>7500000000</v>
      </c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>
        <v>44000000</v>
      </c>
      <c r="P69" s="59">
        <v>44000000</v>
      </c>
      <c r="Q69" s="59">
        <v>44000000</v>
      </c>
      <c r="R69" s="59"/>
      <c r="S69" s="59"/>
      <c r="T69" s="59"/>
      <c r="U69" s="59">
        <v>44000000</v>
      </c>
      <c r="V69" s="59"/>
      <c r="W69" s="59">
        <v>44000000</v>
      </c>
    </row>
    <row r="70" spans="1:23" s="148" customFormat="1" ht="15">
      <c r="A70" s="153"/>
      <c r="B70" s="159" t="s">
        <v>674</v>
      </c>
      <c r="C70" s="146"/>
      <c r="D70" s="154">
        <v>0</v>
      </c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154"/>
      <c r="W70" s="154"/>
    </row>
    <row r="71" spans="1:23" s="142" customFormat="1">
      <c r="A71" s="134"/>
      <c r="B71" s="149" t="s">
        <v>687</v>
      </c>
      <c r="C71" s="152">
        <v>8030259</v>
      </c>
      <c r="D71" s="59">
        <v>1200000000</v>
      </c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>
        <v>200000000</v>
      </c>
      <c r="P71" s="59">
        <v>96703600</v>
      </c>
      <c r="Q71" s="59">
        <v>96703600</v>
      </c>
      <c r="R71" s="59"/>
      <c r="S71" s="59"/>
      <c r="T71" s="59">
        <v>103296400</v>
      </c>
      <c r="U71" s="59">
        <v>96703600</v>
      </c>
      <c r="V71" s="59"/>
      <c r="W71" s="59">
        <v>96703600</v>
      </c>
    </row>
    <row r="72" spans="1:23" s="137" customFormat="1" ht="25.5">
      <c r="A72" s="134"/>
      <c r="B72" s="149" t="s">
        <v>691</v>
      </c>
      <c r="C72" s="150">
        <v>7983840</v>
      </c>
      <c r="D72" s="59">
        <v>6360000000</v>
      </c>
      <c r="E72" s="59">
        <v>45502000</v>
      </c>
      <c r="F72" s="59">
        <v>45502000</v>
      </c>
      <c r="G72" s="59"/>
      <c r="H72" s="59">
        <v>45502000</v>
      </c>
      <c r="I72" s="59"/>
      <c r="J72" s="59"/>
      <c r="K72" s="59"/>
      <c r="L72" s="59"/>
      <c r="M72" s="59"/>
      <c r="N72" s="59"/>
      <c r="O72" s="59">
        <v>1428000000</v>
      </c>
      <c r="P72" s="59">
        <v>1428000000</v>
      </c>
      <c r="Q72" s="59">
        <v>1428000000</v>
      </c>
      <c r="R72" s="59"/>
      <c r="S72" s="59"/>
      <c r="T72" s="59"/>
      <c r="U72" s="59">
        <v>1473502000</v>
      </c>
      <c r="V72" s="59"/>
      <c r="W72" s="59">
        <v>1473502000</v>
      </c>
    </row>
    <row r="73" spans="1:23" s="148" customFormat="1" ht="25.5">
      <c r="A73" s="134"/>
      <c r="B73" s="149" t="s">
        <v>692</v>
      </c>
      <c r="C73" s="150">
        <v>8063158</v>
      </c>
      <c r="D73" s="59">
        <v>7500000000</v>
      </c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>
        <v>100000000</v>
      </c>
      <c r="P73" s="59">
        <v>100000000</v>
      </c>
      <c r="Q73" s="59">
        <v>100000000</v>
      </c>
      <c r="R73" s="59"/>
      <c r="S73" s="59"/>
      <c r="T73" s="59"/>
      <c r="U73" s="59">
        <v>100000000</v>
      </c>
      <c r="V73" s="59"/>
      <c r="W73" s="59">
        <v>100000000</v>
      </c>
    </row>
    <row r="74" spans="1:23" s="148" customFormat="1" ht="15">
      <c r="A74" s="138">
        <v>8</v>
      </c>
      <c r="B74" s="139" t="s">
        <v>693</v>
      </c>
      <c r="C74" s="136"/>
      <c r="D74" s="141">
        <v>0</v>
      </c>
      <c r="E74" s="141">
        <f>SUM(E76:E79)</f>
        <v>30000000</v>
      </c>
      <c r="F74" s="141">
        <f t="shared" ref="F74:W74" si="11">SUM(F76:F79)</f>
        <v>0</v>
      </c>
      <c r="G74" s="141">
        <f t="shared" si="11"/>
        <v>0</v>
      </c>
      <c r="H74" s="141">
        <f t="shared" si="11"/>
        <v>0</v>
      </c>
      <c r="I74" s="141">
        <f t="shared" si="11"/>
        <v>0</v>
      </c>
      <c r="J74" s="141">
        <f t="shared" si="11"/>
        <v>0</v>
      </c>
      <c r="K74" s="141">
        <f t="shared" si="11"/>
        <v>0</v>
      </c>
      <c r="L74" s="141">
        <f t="shared" si="11"/>
        <v>0</v>
      </c>
      <c r="M74" s="141">
        <f t="shared" si="11"/>
        <v>0</v>
      </c>
      <c r="N74" s="141">
        <f t="shared" si="11"/>
        <v>0</v>
      </c>
      <c r="O74" s="141">
        <f t="shared" si="11"/>
        <v>321700000</v>
      </c>
      <c r="P74" s="141">
        <f t="shared" si="11"/>
        <v>321700000</v>
      </c>
      <c r="Q74" s="141">
        <f t="shared" si="11"/>
        <v>321700000</v>
      </c>
      <c r="R74" s="141">
        <f t="shared" si="11"/>
        <v>0</v>
      </c>
      <c r="S74" s="141">
        <f t="shared" si="11"/>
        <v>0</v>
      </c>
      <c r="T74" s="141">
        <f t="shared" si="11"/>
        <v>0</v>
      </c>
      <c r="U74" s="141">
        <f t="shared" si="11"/>
        <v>321700000</v>
      </c>
      <c r="V74" s="141">
        <f t="shared" si="11"/>
        <v>0</v>
      </c>
      <c r="W74" s="141">
        <f t="shared" si="11"/>
        <v>351700000</v>
      </c>
    </row>
    <row r="75" spans="1:23" s="148" customFormat="1" ht="15">
      <c r="A75" s="153"/>
      <c r="B75" s="145" t="s">
        <v>658</v>
      </c>
      <c r="C75" s="158"/>
      <c r="D75" s="154">
        <v>0</v>
      </c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</row>
    <row r="76" spans="1:23" s="148" customFormat="1" ht="15">
      <c r="A76" s="134"/>
      <c r="B76" s="149" t="s">
        <v>694</v>
      </c>
      <c r="C76" s="152">
        <v>8034474</v>
      </c>
      <c r="D76" s="59">
        <v>3335000000</v>
      </c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>
        <v>91000000</v>
      </c>
      <c r="P76" s="59">
        <v>91000000</v>
      </c>
      <c r="Q76" s="59">
        <v>91000000</v>
      </c>
      <c r="R76" s="59"/>
      <c r="S76" s="59"/>
      <c r="T76" s="59"/>
      <c r="U76" s="59">
        <v>91000000</v>
      </c>
      <c r="V76" s="59"/>
      <c r="W76" s="59">
        <v>91000000</v>
      </c>
    </row>
    <row r="77" spans="1:23" s="148" customFormat="1" ht="15">
      <c r="A77" s="144"/>
      <c r="B77" s="145" t="s">
        <v>674</v>
      </c>
      <c r="C77" s="160"/>
      <c r="D77" s="147">
        <v>0</v>
      </c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</row>
    <row r="78" spans="1:23" s="148" customFormat="1" ht="25.5">
      <c r="A78" s="134"/>
      <c r="B78" s="149" t="s">
        <v>695</v>
      </c>
      <c r="C78" s="150">
        <v>7983422</v>
      </c>
      <c r="D78" s="59">
        <v>3729000000</v>
      </c>
      <c r="E78" s="59">
        <v>30000000</v>
      </c>
      <c r="F78" s="59"/>
      <c r="G78" s="59"/>
      <c r="H78" s="59"/>
      <c r="I78" s="59"/>
      <c r="J78" s="59"/>
      <c r="K78" s="59"/>
      <c r="L78" s="59"/>
      <c r="M78" s="59"/>
      <c r="N78" s="59"/>
      <c r="O78" s="59">
        <v>100700000</v>
      </c>
      <c r="P78" s="59">
        <v>100700000</v>
      </c>
      <c r="Q78" s="59">
        <v>100700000</v>
      </c>
      <c r="R78" s="59"/>
      <c r="S78" s="59"/>
      <c r="T78" s="59"/>
      <c r="U78" s="59">
        <v>100700000</v>
      </c>
      <c r="V78" s="59"/>
      <c r="W78" s="59">
        <v>130700000</v>
      </c>
    </row>
    <row r="79" spans="1:23" s="148" customFormat="1" ht="15">
      <c r="A79" s="134"/>
      <c r="B79" s="149" t="s">
        <v>694</v>
      </c>
      <c r="C79" s="150">
        <v>8034474</v>
      </c>
      <c r="D79" s="59">
        <v>3335000000</v>
      </c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>
        <v>130000000</v>
      </c>
      <c r="P79" s="59">
        <v>130000000</v>
      </c>
      <c r="Q79" s="59">
        <v>130000000</v>
      </c>
      <c r="R79" s="59"/>
      <c r="S79" s="59"/>
      <c r="T79" s="59"/>
      <c r="U79" s="59">
        <v>130000000</v>
      </c>
      <c r="V79" s="59"/>
      <c r="W79" s="59">
        <v>130000000</v>
      </c>
    </row>
    <row r="80" spans="1:23" s="148" customFormat="1" ht="15">
      <c r="A80" s="138">
        <v>9</v>
      </c>
      <c r="B80" s="139" t="s">
        <v>696</v>
      </c>
      <c r="C80" s="155"/>
      <c r="D80" s="141">
        <v>0</v>
      </c>
      <c r="E80" s="141">
        <f>SUM(E82:E86)</f>
        <v>1000000000</v>
      </c>
      <c r="F80" s="141">
        <f t="shared" ref="F80:W80" si="12">SUM(F82:F86)</f>
        <v>0</v>
      </c>
      <c r="G80" s="141">
        <f t="shared" si="12"/>
        <v>0</v>
      </c>
      <c r="H80" s="141">
        <f t="shared" si="12"/>
        <v>0</v>
      </c>
      <c r="I80" s="141">
        <f t="shared" si="12"/>
        <v>0</v>
      </c>
      <c r="J80" s="141">
        <f t="shared" si="12"/>
        <v>0</v>
      </c>
      <c r="K80" s="141">
        <f t="shared" si="12"/>
        <v>0</v>
      </c>
      <c r="L80" s="141">
        <f t="shared" si="12"/>
        <v>0</v>
      </c>
      <c r="M80" s="141">
        <f t="shared" si="12"/>
        <v>0</v>
      </c>
      <c r="N80" s="141">
        <f t="shared" si="12"/>
        <v>0</v>
      </c>
      <c r="O80" s="141">
        <f t="shared" si="12"/>
        <v>1874180000</v>
      </c>
      <c r="P80" s="141">
        <f t="shared" si="12"/>
        <v>1873084250</v>
      </c>
      <c r="Q80" s="141">
        <f t="shared" si="12"/>
        <v>1873084250</v>
      </c>
      <c r="R80" s="141">
        <f t="shared" si="12"/>
        <v>0</v>
      </c>
      <c r="S80" s="141">
        <f t="shared" si="12"/>
        <v>0</v>
      </c>
      <c r="T80" s="141">
        <f t="shared" si="12"/>
        <v>1095750</v>
      </c>
      <c r="U80" s="141">
        <f t="shared" si="12"/>
        <v>1873084250</v>
      </c>
      <c r="V80" s="141">
        <f t="shared" si="12"/>
        <v>0</v>
      </c>
      <c r="W80" s="141">
        <f t="shared" si="12"/>
        <v>2873084250</v>
      </c>
    </row>
    <row r="81" spans="1:23" s="148" customFormat="1" ht="15">
      <c r="A81" s="138"/>
      <c r="B81" s="145" t="s">
        <v>658</v>
      </c>
      <c r="C81" s="155"/>
      <c r="D81" s="141">
        <v>0</v>
      </c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</row>
    <row r="82" spans="1:23" s="148" customFormat="1" ht="25.5">
      <c r="A82" s="134"/>
      <c r="B82" s="149" t="s">
        <v>697</v>
      </c>
      <c r="C82" s="152">
        <v>7628670</v>
      </c>
      <c r="D82" s="59">
        <v>59995000000</v>
      </c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>
        <v>407180000</v>
      </c>
      <c r="P82" s="59">
        <v>406084250</v>
      </c>
      <c r="Q82" s="59">
        <v>406084250</v>
      </c>
      <c r="R82" s="59"/>
      <c r="S82" s="59"/>
      <c r="T82" s="59">
        <v>1095750</v>
      </c>
      <c r="U82" s="59">
        <v>406084250</v>
      </c>
      <c r="V82" s="59"/>
      <c r="W82" s="59">
        <v>406084250</v>
      </c>
    </row>
    <row r="83" spans="1:23" s="148" customFormat="1" ht="15">
      <c r="A83" s="134"/>
      <c r="B83" s="149" t="s">
        <v>698</v>
      </c>
      <c r="C83" s="152">
        <v>7980509</v>
      </c>
      <c r="D83" s="59">
        <v>4200000000</v>
      </c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>
        <v>428000000</v>
      </c>
      <c r="P83" s="59">
        <v>428000000</v>
      </c>
      <c r="Q83" s="59">
        <v>428000000</v>
      </c>
      <c r="R83" s="59"/>
      <c r="S83" s="59"/>
      <c r="T83" s="59"/>
      <c r="U83" s="59">
        <v>428000000</v>
      </c>
      <c r="V83" s="59"/>
      <c r="W83" s="59">
        <v>428000000</v>
      </c>
    </row>
    <row r="84" spans="1:23" s="148" customFormat="1" ht="15">
      <c r="A84" s="138"/>
      <c r="B84" s="145" t="s">
        <v>674</v>
      </c>
      <c r="C84" s="151"/>
      <c r="D84" s="141">
        <v>0</v>
      </c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</row>
    <row r="85" spans="1:23" s="148" customFormat="1" ht="25.5">
      <c r="A85" s="134"/>
      <c r="B85" s="149" t="s">
        <v>697</v>
      </c>
      <c r="C85" s="150">
        <v>7628670</v>
      </c>
      <c r="D85" s="59">
        <v>59995000000</v>
      </c>
      <c r="E85" s="59">
        <v>1000000000</v>
      </c>
      <c r="F85" s="59"/>
      <c r="G85" s="59"/>
      <c r="H85" s="59"/>
      <c r="I85" s="59"/>
      <c r="J85" s="59"/>
      <c r="K85" s="59"/>
      <c r="L85" s="59"/>
      <c r="M85" s="59"/>
      <c r="N85" s="59"/>
      <c r="O85" s="59">
        <v>1000000000</v>
      </c>
      <c r="P85" s="59">
        <v>1000000000</v>
      </c>
      <c r="Q85" s="59">
        <v>1000000000</v>
      </c>
      <c r="R85" s="59"/>
      <c r="S85" s="59"/>
      <c r="T85" s="59"/>
      <c r="U85" s="59">
        <v>1000000000</v>
      </c>
      <c r="V85" s="59"/>
      <c r="W85" s="59">
        <v>2000000000</v>
      </c>
    </row>
    <row r="86" spans="1:23" s="148" customFormat="1" ht="15">
      <c r="A86" s="134"/>
      <c r="B86" s="149" t="s">
        <v>698</v>
      </c>
      <c r="C86" s="150">
        <v>7980509</v>
      </c>
      <c r="D86" s="59">
        <v>4200000000</v>
      </c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>
        <v>39000000</v>
      </c>
      <c r="P86" s="59">
        <v>39000000</v>
      </c>
      <c r="Q86" s="59">
        <v>39000000</v>
      </c>
      <c r="R86" s="59"/>
      <c r="S86" s="59"/>
      <c r="T86" s="59"/>
      <c r="U86" s="59">
        <v>39000000</v>
      </c>
      <c r="V86" s="59"/>
      <c r="W86" s="59">
        <v>39000000</v>
      </c>
    </row>
    <row r="87" spans="1:23" s="148" customFormat="1" ht="15">
      <c r="A87" s="138">
        <v>10</v>
      </c>
      <c r="B87" s="161" t="s">
        <v>699</v>
      </c>
      <c r="C87" s="151"/>
      <c r="D87" s="141">
        <v>0</v>
      </c>
      <c r="E87" s="141">
        <f>SUM(E89:E90)</f>
        <v>0</v>
      </c>
      <c r="F87" s="141">
        <f t="shared" ref="F87:W87" si="13">SUM(F89:F90)</f>
        <v>0</v>
      </c>
      <c r="G87" s="141">
        <f t="shared" si="13"/>
        <v>0</v>
      </c>
      <c r="H87" s="141">
        <f t="shared" si="13"/>
        <v>0</v>
      </c>
      <c r="I87" s="141">
        <f t="shared" si="13"/>
        <v>0</v>
      </c>
      <c r="J87" s="141">
        <f t="shared" si="13"/>
        <v>0</v>
      </c>
      <c r="K87" s="141">
        <f t="shared" si="13"/>
        <v>0</v>
      </c>
      <c r="L87" s="141">
        <f t="shared" si="13"/>
        <v>0</v>
      </c>
      <c r="M87" s="141">
        <f t="shared" si="13"/>
        <v>0</v>
      </c>
      <c r="N87" s="141">
        <f t="shared" si="13"/>
        <v>0</v>
      </c>
      <c r="O87" s="141">
        <f t="shared" si="13"/>
        <v>2668634000</v>
      </c>
      <c r="P87" s="141">
        <f t="shared" si="13"/>
        <v>1790717132</v>
      </c>
      <c r="Q87" s="141">
        <f t="shared" si="13"/>
        <v>1790717132</v>
      </c>
      <c r="R87" s="141">
        <f t="shared" si="13"/>
        <v>0</v>
      </c>
      <c r="S87" s="141">
        <f t="shared" si="13"/>
        <v>0</v>
      </c>
      <c r="T87" s="141">
        <f t="shared" si="13"/>
        <v>877916868</v>
      </c>
      <c r="U87" s="141">
        <f t="shared" si="13"/>
        <v>1790717132</v>
      </c>
      <c r="V87" s="141">
        <f t="shared" si="13"/>
        <v>0</v>
      </c>
      <c r="W87" s="141">
        <f t="shared" si="13"/>
        <v>1790717132</v>
      </c>
    </row>
    <row r="88" spans="1:23" s="148" customFormat="1" ht="15">
      <c r="A88" s="138"/>
      <c r="B88" s="145" t="s">
        <v>674</v>
      </c>
      <c r="C88" s="151"/>
      <c r="D88" s="141">
        <v>0</v>
      </c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</row>
    <row r="89" spans="1:23" s="148" customFormat="1" ht="25.5">
      <c r="A89" s="134"/>
      <c r="B89" s="149" t="s">
        <v>700</v>
      </c>
      <c r="C89" s="152">
        <v>8064876</v>
      </c>
      <c r="D89" s="59">
        <v>3100000000</v>
      </c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>
        <v>1668634000</v>
      </c>
      <c r="P89" s="59">
        <v>795987236</v>
      </c>
      <c r="Q89" s="59">
        <v>795987236</v>
      </c>
      <c r="R89" s="59"/>
      <c r="S89" s="59"/>
      <c r="T89" s="59">
        <v>872646764</v>
      </c>
      <c r="U89" s="59">
        <v>795987236</v>
      </c>
      <c r="V89" s="59"/>
      <c r="W89" s="59">
        <v>795987236</v>
      </c>
    </row>
    <row r="90" spans="1:23" s="148" customFormat="1" ht="38.25">
      <c r="A90" s="134"/>
      <c r="B90" s="149" t="s">
        <v>701</v>
      </c>
      <c r="C90" s="152">
        <v>8064877</v>
      </c>
      <c r="D90" s="59">
        <v>1000000000</v>
      </c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>
        <v>1000000000</v>
      </c>
      <c r="P90" s="59">
        <v>994729896</v>
      </c>
      <c r="Q90" s="59">
        <v>994729896</v>
      </c>
      <c r="R90" s="59"/>
      <c r="S90" s="59"/>
      <c r="T90" s="59">
        <v>5270104</v>
      </c>
      <c r="U90" s="59">
        <v>994729896</v>
      </c>
      <c r="V90" s="59"/>
      <c r="W90" s="59">
        <v>994729896</v>
      </c>
    </row>
    <row r="91" spans="1:23" s="148" customFormat="1" ht="15">
      <c r="A91" s="138">
        <v>11</v>
      </c>
      <c r="B91" s="139" t="s">
        <v>702</v>
      </c>
      <c r="C91" s="136"/>
      <c r="D91" s="141">
        <v>0</v>
      </c>
      <c r="E91" s="141">
        <f>SUM(E93:E95)</f>
        <v>7000000000</v>
      </c>
      <c r="F91" s="141">
        <f t="shared" ref="F91:W91" si="14">SUM(F93:F95)</f>
        <v>3333183800</v>
      </c>
      <c r="G91" s="141">
        <f t="shared" si="14"/>
        <v>0</v>
      </c>
      <c r="H91" s="141">
        <f t="shared" si="14"/>
        <v>3333183800</v>
      </c>
      <c r="I91" s="141">
        <f t="shared" si="14"/>
        <v>0</v>
      </c>
      <c r="J91" s="141">
        <f t="shared" si="14"/>
        <v>0</v>
      </c>
      <c r="K91" s="141">
        <f t="shared" si="14"/>
        <v>0</v>
      </c>
      <c r="L91" s="141">
        <f t="shared" si="14"/>
        <v>0</v>
      </c>
      <c r="M91" s="141">
        <f t="shared" si="14"/>
        <v>0</v>
      </c>
      <c r="N91" s="141">
        <f t="shared" si="14"/>
        <v>0</v>
      </c>
      <c r="O91" s="141">
        <f t="shared" si="14"/>
        <v>11039000000</v>
      </c>
      <c r="P91" s="141">
        <f t="shared" si="14"/>
        <v>11037412000</v>
      </c>
      <c r="Q91" s="141">
        <f t="shared" si="14"/>
        <v>11037412000</v>
      </c>
      <c r="R91" s="141">
        <f t="shared" si="14"/>
        <v>0</v>
      </c>
      <c r="S91" s="141">
        <f t="shared" si="14"/>
        <v>0</v>
      </c>
      <c r="T91" s="141">
        <f t="shared" si="14"/>
        <v>1588000</v>
      </c>
      <c r="U91" s="141">
        <f t="shared" si="14"/>
        <v>14370595800</v>
      </c>
      <c r="V91" s="141">
        <f t="shared" si="14"/>
        <v>0</v>
      </c>
      <c r="W91" s="141">
        <f t="shared" si="14"/>
        <v>18037412000</v>
      </c>
    </row>
    <row r="92" spans="1:23" s="148" customFormat="1" ht="15">
      <c r="A92" s="153"/>
      <c r="B92" s="145" t="s">
        <v>658</v>
      </c>
      <c r="C92" s="158"/>
      <c r="D92" s="154">
        <v>0</v>
      </c>
      <c r="E92" s="154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</row>
    <row r="93" spans="1:23" s="148" customFormat="1" ht="15">
      <c r="A93" s="134"/>
      <c r="B93" s="149" t="s">
        <v>703</v>
      </c>
      <c r="C93" s="152">
        <v>7955047</v>
      </c>
      <c r="D93" s="59">
        <v>30000000000</v>
      </c>
      <c r="E93" s="59">
        <v>7000000000</v>
      </c>
      <c r="F93" s="59">
        <v>3333183800</v>
      </c>
      <c r="G93" s="59"/>
      <c r="H93" s="59">
        <v>3333183800</v>
      </c>
      <c r="I93" s="59"/>
      <c r="J93" s="59"/>
      <c r="K93" s="59"/>
      <c r="L93" s="59"/>
      <c r="M93" s="59"/>
      <c r="N93" s="59"/>
      <c r="O93" s="59">
        <v>10939000000</v>
      </c>
      <c r="P93" s="59">
        <v>10939000000</v>
      </c>
      <c r="Q93" s="59">
        <v>10939000000</v>
      </c>
      <c r="R93" s="59"/>
      <c r="S93" s="59"/>
      <c r="T93" s="59"/>
      <c r="U93" s="59">
        <v>14272183800</v>
      </c>
      <c r="V93" s="59"/>
      <c r="W93" s="59">
        <v>17939000000</v>
      </c>
    </row>
    <row r="94" spans="1:23" s="148" customFormat="1" ht="15">
      <c r="A94" s="134"/>
      <c r="B94" s="145" t="s">
        <v>674</v>
      </c>
      <c r="C94" s="143"/>
      <c r="D94" s="59">
        <v>0</v>
      </c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</row>
    <row r="95" spans="1:23" s="148" customFormat="1" ht="25.5">
      <c r="A95" s="134"/>
      <c r="B95" s="149" t="s">
        <v>704</v>
      </c>
      <c r="C95" s="152">
        <v>8045082</v>
      </c>
      <c r="D95" s="59">
        <v>2979000000</v>
      </c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>
        <v>100000000</v>
      </c>
      <c r="P95" s="59">
        <v>98412000</v>
      </c>
      <c r="Q95" s="59">
        <v>98412000</v>
      </c>
      <c r="R95" s="59"/>
      <c r="S95" s="59"/>
      <c r="T95" s="59">
        <v>1588000</v>
      </c>
      <c r="U95" s="59">
        <v>98412000</v>
      </c>
      <c r="V95" s="59"/>
      <c r="W95" s="59">
        <v>98412000</v>
      </c>
    </row>
    <row r="96" spans="1:23" s="148" customFormat="1" ht="15">
      <c r="A96" s="134"/>
      <c r="B96" s="135"/>
      <c r="C96" s="136"/>
      <c r="D96" s="59">
        <v>0</v>
      </c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</row>
    <row r="97" spans="1:23" s="148" customFormat="1" ht="15">
      <c r="A97" s="138" t="s">
        <v>22</v>
      </c>
      <c r="B97" s="139" t="s">
        <v>195</v>
      </c>
      <c r="C97" s="140"/>
      <c r="D97" s="141">
        <v>0</v>
      </c>
      <c r="E97" s="141">
        <f>E98+E101+E110+E118+E121+E128+E254+E260+E263+E266+E296</f>
        <v>11257164607</v>
      </c>
      <c r="F97" s="141">
        <f t="shared" ref="F97:W97" si="15">F98+F101+F110+F118+F121+F128+F254+F260+F263+F266+F296</f>
        <v>300000000</v>
      </c>
      <c r="G97" s="141">
        <f t="shared" si="15"/>
        <v>0</v>
      </c>
      <c r="H97" s="141">
        <f t="shared" si="15"/>
        <v>300000000</v>
      </c>
      <c r="I97" s="141">
        <f t="shared" si="15"/>
        <v>1244788500</v>
      </c>
      <c r="J97" s="141">
        <f t="shared" si="15"/>
        <v>1239641400</v>
      </c>
      <c r="K97" s="141">
        <f t="shared" si="15"/>
        <v>1239641400</v>
      </c>
      <c r="L97" s="141">
        <f t="shared" si="15"/>
        <v>0</v>
      </c>
      <c r="M97" s="141">
        <f t="shared" si="15"/>
        <v>5147100</v>
      </c>
      <c r="N97" s="141">
        <f t="shared" si="15"/>
        <v>0</v>
      </c>
      <c r="O97" s="141">
        <f t="shared" si="15"/>
        <v>36208580102</v>
      </c>
      <c r="P97" s="141">
        <f t="shared" si="15"/>
        <v>32064456363</v>
      </c>
      <c r="Q97" s="141">
        <f t="shared" si="15"/>
        <v>32064456363</v>
      </c>
      <c r="R97" s="141">
        <f t="shared" si="15"/>
        <v>0</v>
      </c>
      <c r="S97" s="141">
        <f t="shared" si="15"/>
        <v>3180078200</v>
      </c>
      <c r="T97" s="141">
        <f t="shared" si="15"/>
        <v>964045539</v>
      </c>
      <c r="U97" s="141">
        <f t="shared" si="15"/>
        <v>33604097763</v>
      </c>
      <c r="V97" s="141">
        <f t="shared" si="15"/>
        <v>0</v>
      </c>
      <c r="W97" s="141">
        <f t="shared" si="15"/>
        <v>44561262370</v>
      </c>
    </row>
    <row r="98" spans="1:23" s="148" customFormat="1" ht="15">
      <c r="A98" s="138">
        <v>1</v>
      </c>
      <c r="B98" s="139" t="s">
        <v>705</v>
      </c>
      <c r="C98" s="162"/>
      <c r="D98" s="141">
        <v>0</v>
      </c>
      <c r="E98" s="141">
        <f>E100</f>
        <v>0</v>
      </c>
      <c r="F98" s="141">
        <f t="shared" ref="F98:W98" si="16">F100</f>
        <v>0</v>
      </c>
      <c r="G98" s="141">
        <f t="shared" si="16"/>
        <v>0</v>
      </c>
      <c r="H98" s="141">
        <f t="shared" si="16"/>
        <v>0</v>
      </c>
      <c r="I98" s="141">
        <f t="shared" si="16"/>
        <v>0</v>
      </c>
      <c r="J98" s="141">
        <f t="shared" si="16"/>
        <v>0</v>
      </c>
      <c r="K98" s="141">
        <f t="shared" si="16"/>
        <v>0</v>
      </c>
      <c r="L98" s="141">
        <f t="shared" si="16"/>
        <v>0</v>
      </c>
      <c r="M98" s="141">
        <f t="shared" si="16"/>
        <v>0</v>
      </c>
      <c r="N98" s="141">
        <f t="shared" si="16"/>
        <v>0</v>
      </c>
      <c r="O98" s="141">
        <f t="shared" si="16"/>
        <v>162750729</v>
      </c>
      <c r="P98" s="141">
        <f t="shared" si="16"/>
        <v>162750729</v>
      </c>
      <c r="Q98" s="141">
        <f t="shared" si="16"/>
        <v>162750729</v>
      </c>
      <c r="R98" s="141">
        <f t="shared" si="16"/>
        <v>0</v>
      </c>
      <c r="S98" s="141">
        <f t="shared" si="16"/>
        <v>0</v>
      </c>
      <c r="T98" s="141">
        <f t="shared" si="16"/>
        <v>0</v>
      </c>
      <c r="U98" s="141">
        <f t="shared" si="16"/>
        <v>162750729</v>
      </c>
      <c r="V98" s="141">
        <f t="shared" si="16"/>
        <v>0</v>
      </c>
      <c r="W98" s="141">
        <f t="shared" si="16"/>
        <v>162750729</v>
      </c>
    </row>
    <row r="99" spans="1:23" s="148" customFormat="1" ht="15">
      <c r="A99" s="144"/>
      <c r="B99" s="145" t="s">
        <v>706</v>
      </c>
      <c r="C99" s="163"/>
      <c r="D99" s="147">
        <v>0</v>
      </c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47"/>
    </row>
    <row r="100" spans="1:23" s="148" customFormat="1" ht="25.5">
      <c r="A100" s="134"/>
      <c r="B100" s="149" t="s">
        <v>707</v>
      </c>
      <c r="C100" s="150">
        <v>8046519</v>
      </c>
      <c r="D100" s="59">
        <v>0</v>
      </c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>
        <v>162750729</v>
      </c>
      <c r="P100" s="59">
        <v>162750729</v>
      </c>
      <c r="Q100" s="59">
        <v>162750729</v>
      </c>
      <c r="R100" s="59"/>
      <c r="S100" s="59"/>
      <c r="T100" s="59"/>
      <c r="U100" s="59">
        <v>162750729</v>
      </c>
      <c r="V100" s="59"/>
      <c r="W100" s="59">
        <v>162750729</v>
      </c>
    </row>
    <row r="101" spans="1:23" s="148" customFormat="1" ht="15">
      <c r="A101" s="138">
        <v>2</v>
      </c>
      <c r="B101" s="139" t="s">
        <v>673</v>
      </c>
      <c r="C101" s="155"/>
      <c r="D101" s="141">
        <v>0</v>
      </c>
      <c r="E101" s="141">
        <f>SUM(E102:E109)</f>
        <v>1250000000</v>
      </c>
      <c r="F101" s="141">
        <f t="shared" ref="F101:W101" si="17">SUM(F102:F109)</f>
        <v>0</v>
      </c>
      <c r="G101" s="141">
        <f t="shared" si="17"/>
        <v>0</v>
      </c>
      <c r="H101" s="141">
        <f t="shared" si="17"/>
        <v>0</v>
      </c>
      <c r="I101" s="141">
        <f t="shared" si="17"/>
        <v>0</v>
      </c>
      <c r="J101" s="141">
        <f t="shared" si="17"/>
        <v>0</v>
      </c>
      <c r="K101" s="141">
        <f t="shared" si="17"/>
        <v>0</v>
      </c>
      <c r="L101" s="141">
        <f t="shared" si="17"/>
        <v>0</v>
      </c>
      <c r="M101" s="141">
        <f t="shared" si="17"/>
        <v>0</v>
      </c>
      <c r="N101" s="141">
        <f t="shared" si="17"/>
        <v>0</v>
      </c>
      <c r="O101" s="141">
        <f t="shared" si="17"/>
        <v>648112664</v>
      </c>
      <c r="P101" s="141">
        <f t="shared" si="17"/>
        <v>648058243</v>
      </c>
      <c r="Q101" s="141">
        <f t="shared" si="17"/>
        <v>648058243</v>
      </c>
      <c r="R101" s="141">
        <f t="shared" si="17"/>
        <v>0</v>
      </c>
      <c r="S101" s="141">
        <f t="shared" si="17"/>
        <v>0</v>
      </c>
      <c r="T101" s="141">
        <f t="shared" si="17"/>
        <v>54421</v>
      </c>
      <c r="U101" s="141">
        <f t="shared" si="17"/>
        <v>648058243</v>
      </c>
      <c r="V101" s="141">
        <f t="shared" si="17"/>
        <v>0</v>
      </c>
      <c r="W101" s="141">
        <f t="shared" si="17"/>
        <v>1898058243</v>
      </c>
    </row>
    <row r="102" spans="1:23" s="148" customFormat="1" ht="15">
      <c r="A102" s="144"/>
      <c r="B102" s="159" t="s">
        <v>708</v>
      </c>
      <c r="C102" s="156"/>
      <c r="D102" s="147">
        <v>0</v>
      </c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7"/>
      <c r="S102" s="147"/>
      <c r="T102" s="147"/>
      <c r="U102" s="147"/>
      <c r="V102" s="147"/>
      <c r="W102" s="147"/>
    </row>
    <row r="103" spans="1:23" s="148" customFormat="1" ht="15">
      <c r="A103" s="134"/>
      <c r="B103" s="149" t="s">
        <v>709</v>
      </c>
      <c r="C103" s="152">
        <v>8033237</v>
      </c>
      <c r="D103" s="59">
        <v>400000000</v>
      </c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>
        <v>150000000</v>
      </c>
      <c r="P103" s="59">
        <v>150000000</v>
      </c>
      <c r="Q103" s="59">
        <v>150000000</v>
      </c>
      <c r="R103" s="59"/>
      <c r="S103" s="59"/>
      <c r="T103" s="59"/>
      <c r="U103" s="59">
        <v>150000000</v>
      </c>
      <c r="V103" s="59"/>
      <c r="W103" s="59">
        <v>150000000</v>
      </c>
    </row>
    <row r="104" spans="1:23" s="148" customFormat="1" ht="38.25">
      <c r="A104" s="134"/>
      <c r="B104" s="149" t="s">
        <v>710</v>
      </c>
      <c r="C104" s="152">
        <v>8041108</v>
      </c>
      <c r="D104" s="59">
        <v>240000000</v>
      </c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>
        <v>37000000</v>
      </c>
      <c r="P104" s="59">
        <v>37000000</v>
      </c>
      <c r="Q104" s="59">
        <v>37000000</v>
      </c>
      <c r="R104" s="59"/>
      <c r="S104" s="59"/>
      <c r="T104" s="59"/>
      <c r="U104" s="59">
        <v>37000000</v>
      </c>
      <c r="V104" s="59"/>
      <c r="W104" s="59">
        <v>37000000</v>
      </c>
    </row>
    <row r="105" spans="1:23" s="148" customFormat="1" ht="15">
      <c r="A105" s="153"/>
      <c r="B105" s="159" t="s">
        <v>711</v>
      </c>
      <c r="C105" s="146"/>
      <c r="D105" s="154">
        <v>0</v>
      </c>
      <c r="E105" s="154"/>
      <c r="F105" s="154"/>
      <c r="G105" s="154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</row>
    <row r="106" spans="1:23" s="148" customFormat="1" ht="38.25">
      <c r="A106" s="134"/>
      <c r="B106" s="149" t="s">
        <v>712</v>
      </c>
      <c r="C106" s="150">
        <v>8052310</v>
      </c>
      <c r="D106" s="59">
        <v>240000000</v>
      </c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>
        <v>20000000</v>
      </c>
      <c r="P106" s="59">
        <v>20000000</v>
      </c>
      <c r="Q106" s="59">
        <v>20000000</v>
      </c>
      <c r="R106" s="59"/>
      <c r="S106" s="59"/>
      <c r="T106" s="59"/>
      <c r="U106" s="59">
        <v>20000000</v>
      </c>
      <c r="V106" s="59"/>
      <c r="W106" s="59">
        <v>20000000</v>
      </c>
    </row>
    <row r="107" spans="1:23" s="148" customFormat="1" ht="15">
      <c r="A107" s="144"/>
      <c r="B107" s="145" t="s">
        <v>706</v>
      </c>
      <c r="C107" s="160"/>
      <c r="D107" s="147">
        <v>0</v>
      </c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47"/>
      <c r="P107" s="147"/>
      <c r="Q107" s="147"/>
      <c r="R107" s="147"/>
      <c r="S107" s="147"/>
      <c r="T107" s="147"/>
      <c r="U107" s="147"/>
      <c r="V107" s="147"/>
      <c r="W107" s="147"/>
    </row>
    <row r="108" spans="1:23" s="148" customFormat="1" ht="38.25">
      <c r="A108" s="134"/>
      <c r="B108" s="149" t="s">
        <v>713</v>
      </c>
      <c r="C108" s="150">
        <v>7745210</v>
      </c>
      <c r="D108" s="59">
        <v>0</v>
      </c>
      <c r="E108" s="59">
        <v>1250000000</v>
      </c>
      <c r="F108" s="59"/>
      <c r="G108" s="59"/>
      <c r="H108" s="59"/>
      <c r="I108" s="59"/>
      <c r="J108" s="59"/>
      <c r="K108" s="59"/>
      <c r="L108" s="59"/>
      <c r="M108" s="59"/>
      <c r="N108" s="59"/>
      <c r="O108" s="59">
        <v>252358243</v>
      </c>
      <c r="P108" s="59">
        <v>252358243</v>
      </c>
      <c r="Q108" s="59">
        <v>252358243</v>
      </c>
      <c r="R108" s="59"/>
      <c r="S108" s="59"/>
      <c r="T108" s="59"/>
      <c r="U108" s="59">
        <v>252358243</v>
      </c>
      <c r="V108" s="59"/>
      <c r="W108" s="59">
        <v>1502358243</v>
      </c>
    </row>
    <row r="109" spans="1:23" s="148" customFormat="1" ht="15">
      <c r="A109" s="134"/>
      <c r="B109" s="149" t="s">
        <v>714</v>
      </c>
      <c r="C109" s="150">
        <v>8008015</v>
      </c>
      <c r="D109" s="59">
        <v>587000000</v>
      </c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>
        <v>188754421</v>
      </c>
      <c r="P109" s="59">
        <v>188700000</v>
      </c>
      <c r="Q109" s="59">
        <v>188700000</v>
      </c>
      <c r="R109" s="59"/>
      <c r="S109" s="59"/>
      <c r="T109" s="59">
        <v>54421</v>
      </c>
      <c r="U109" s="59">
        <v>188700000</v>
      </c>
      <c r="V109" s="59"/>
      <c r="W109" s="59">
        <v>188700000</v>
      </c>
    </row>
    <row r="110" spans="1:23" s="148" customFormat="1" ht="15">
      <c r="A110" s="138">
        <v>3</v>
      </c>
      <c r="B110" s="139" t="s">
        <v>677</v>
      </c>
      <c r="C110" s="155"/>
      <c r="D110" s="141">
        <v>0</v>
      </c>
      <c r="E110" s="141">
        <f>SUM(E112:E117)</f>
        <v>0</v>
      </c>
      <c r="F110" s="141">
        <f t="shared" ref="F110:W110" si="18">SUM(F112:F117)</f>
        <v>0</v>
      </c>
      <c r="G110" s="141">
        <f t="shared" si="18"/>
        <v>0</v>
      </c>
      <c r="H110" s="141">
        <f t="shared" si="18"/>
        <v>0</v>
      </c>
      <c r="I110" s="141">
        <f t="shared" si="18"/>
        <v>0</v>
      </c>
      <c r="J110" s="141">
        <f t="shared" si="18"/>
        <v>0</v>
      </c>
      <c r="K110" s="141">
        <f t="shared" si="18"/>
        <v>0</v>
      </c>
      <c r="L110" s="141">
        <f t="shared" si="18"/>
        <v>0</v>
      </c>
      <c r="M110" s="141">
        <f t="shared" si="18"/>
        <v>0</v>
      </c>
      <c r="N110" s="141">
        <f t="shared" si="18"/>
        <v>0</v>
      </c>
      <c r="O110" s="141">
        <f t="shared" si="18"/>
        <v>5006396124</v>
      </c>
      <c r="P110" s="141">
        <f t="shared" si="18"/>
        <v>2022696124</v>
      </c>
      <c r="Q110" s="141">
        <f t="shared" si="18"/>
        <v>2022696124</v>
      </c>
      <c r="R110" s="141">
        <f t="shared" si="18"/>
        <v>0</v>
      </c>
      <c r="S110" s="141">
        <f t="shared" si="18"/>
        <v>2983700000</v>
      </c>
      <c r="T110" s="141">
        <f t="shared" si="18"/>
        <v>0</v>
      </c>
      <c r="U110" s="141">
        <f t="shared" si="18"/>
        <v>2022696124</v>
      </c>
      <c r="V110" s="141">
        <f t="shared" si="18"/>
        <v>0</v>
      </c>
      <c r="W110" s="141">
        <f t="shared" si="18"/>
        <v>2022696124</v>
      </c>
    </row>
    <row r="111" spans="1:23" s="148" customFormat="1" ht="15">
      <c r="A111" s="144"/>
      <c r="B111" s="159" t="s">
        <v>708</v>
      </c>
      <c r="C111" s="156"/>
      <c r="D111" s="147">
        <v>0</v>
      </c>
      <c r="E111" s="147"/>
      <c r="F111" s="147"/>
      <c r="G111" s="147"/>
      <c r="H111" s="147"/>
      <c r="I111" s="147"/>
      <c r="J111" s="147"/>
      <c r="K111" s="147"/>
      <c r="L111" s="147"/>
      <c r="M111" s="147"/>
      <c r="N111" s="147"/>
      <c r="O111" s="147"/>
      <c r="P111" s="147"/>
      <c r="Q111" s="147"/>
      <c r="R111" s="147"/>
      <c r="S111" s="147"/>
      <c r="T111" s="147"/>
      <c r="U111" s="147"/>
      <c r="V111" s="147"/>
      <c r="W111" s="147"/>
    </row>
    <row r="112" spans="1:23" s="148" customFormat="1" ht="15">
      <c r="A112" s="134"/>
      <c r="B112" s="149" t="s">
        <v>715</v>
      </c>
      <c r="C112" s="152">
        <v>7781899</v>
      </c>
      <c r="D112" s="59">
        <v>5681000000</v>
      </c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>
        <v>300000000</v>
      </c>
      <c r="P112" s="59">
        <v>300000000</v>
      </c>
      <c r="Q112" s="59">
        <v>300000000</v>
      </c>
      <c r="R112" s="59"/>
      <c r="S112" s="59"/>
      <c r="T112" s="59"/>
      <c r="U112" s="59">
        <v>300000000</v>
      </c>
      <c r="V112" s="59"/>
      <c r="W112" s="59">
        <v>300000000</v>
      </c>
    </row>
    <row r="113" spans="1:23" s="148" customFormat="1" ht="15">
      <c r="A113" s="134"/>
      <c r="B113" s="149" t="s">
        <v>680</v>
      </c>
      <c r="C113" s="152">
        <v>8030702</v>
      </c>
      <c r="D113" s="59">
        <v>5220000000</v>
      </c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>
        <v>3121700000</v>
      </c>
      <c r="P113" s="59">
        <v>138000000</v>
      </c>
      <c r="Q113" s="59">
        <v>138000000</v>
      </c>
      <c r="R113" s="59">
        <v>0</v>
      </c>
      <c r="S113" s="59">
        <v>2983700000</v>
      </c>
      <c r="T113" s="59">
        <v>0</v>
      </c>
      <c r="U113" s="59">
        <v>138000000</v>
      </c>
      <c r="V113" s="59">
        <v>0</v>
      </c>
      <c r="W113" s="59">
        <v>138000000</v>
      </c>
    </row>
    <row r="114" spans="1:23" s="148" customFormat="1" ht="25.5">
      <c r="A114" s="134"/>
      <c r="B114" s="149" t="s">
        <v>716</v>
      </c>
      <c r="C114" s="152">
        <v>8026510</v>
      </c>
      <c r="D114" s="59">
        <v>2331000000</v>
      </c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>
        <v>548300000</v>
      </c>
      <c r="P114" s="59">
        <v>548300000</v>
      </c>
      <c r="Q114" s="59">
        <v>548300000</v>
      </c>
      <c r="R114" s="59"/>
      <c r="S114" s="59"/>
      <c r="T114" s="59"/>
      <c r="U114" s="59">
        <v>548300000</v>
      </c>
      <c r="V114" s="59"/>
      <c r="W114" s="59">
        <v>548300000</v>
      </c>
    </row>
    <row r="115" spans="1:23" s="148" customFormat="1" ht="15">
      <c r="A115" s="144"/>
      <c r="B115" s="145" t="s">
        <v>706</v>
      </c>
      <c r="C115" s="160"/>
      <c r="D115" s="147">
        <v>0</v>
      </c>
      <c r="E115" s="147"/>
      <c r="F115" s="147"/>
      <c r="G115" s="147"/>
      <c r="H115" s="147"/>
      <c r="I115" s="147"/>
      <c r="J115" s="147"/>
      <c r="K115" s="147"/>
      <c r="L115" s="147"/>
      <c r="M115" s="147"/>
      <c r="N115" s="147"/>
      <c r="O115" s="147"/>
      <c r="P115" s="147"/>
      <c r="Q115" s="147"/>
      <c r="R115" s="147"/>
      <c r="S115" s="147"/>
      <c r="T115" s="147"/>
      <c r="U115" s="147"/>
      <c r="V115" s="147"/>
      <c r="W115" s="147"/>
    </row>
    <row r="116" spans="1:23" s="148" customFormat="1" ht="15">
      <c r="A116" s="134"/>
      <c r="B116" s="149" t="s">
        <v>715</v>
      </c>
      <c r="C116" s="150">
        <v>7781899</v>
      </c>
      <c r="D116" s="59">
        <v>5681000000</v>
      </c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>
        <v>826061124</v>
      </c>
      <c r="P116" s="59">
        <v>826061124</v>
      </c>
      <c r="Q116" s="59">
        <v>826061124</v>
      </c>
      <c r="R116" s="59"/>
      <c r="S116" s="59"/>
      <c r="T116" s="59"/>
      <c r="U116" s="59">
        <v>826061124</v>
      </c>
      <c r="V116" s="59"/>
      <c r="W116" s="59">
        <v>826061124</v>
      </c>
    </row>
    <row r="117" spans="1:23" s="148" customFormat="1" ht="15">
      <c r="A117" s="134"/>
      <c r="B117" s="149" t="s">
        <v>715</v>
      </c>
      <c r="C117" s="150">
        <v>7781899</v>
      </c>
      <c r="D117" s="59">
        <v>5681000000</v>
      </c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>
        <v>210335000</v>
      </c>
      <c r="P117" s="59">
        <v>210335000</v>
      </c>
      <c r="Q117" s="59">
        <v>210335000</v>
      </c>
      <c r="R117" s="59"/>
      <c r="S117" s="59"/>
      <c r="T117" s="59"/>
      <c r="U117" s="59">
        <v>210335000</v>
      </c>
      <c r="V117" s="59"/>
      <c r="W117" s="59">
        <v>210335000</v>
      </c>
    </row>
    <row r="118" spans="1:23" s="148" customFormat="1" ht="15">
      <c r="A118" s="138">
        <v>4</v>
      </c>
      <c r="B118" s="139" t="s">
        <v>717</v>
      </c>
      <c r="C118" s="151"/>
      <c r="D118" s="141">
        <v>0</v>
      </c>
      <c r="E118" s="141">
        <f>E120</f>
        <v>0</v>
      </c>
      <c r="F118" s="141">
        <f t="shared" ref="F118:W118" si="19">F120</f>
        <v>0</v>
      </c>
      <c r="G118" s="141">
        <f t="shared" si="19"/>
        <v>0</v>
      </c>
      <c r="H118" s="141">
        <f t="shared" si="19"/>
        <v>0</v>
      </c>
      <c r="I118" s="141">
        <f t="shared" si="19"/>
        <v>0</v>
      </c>
      <c r="J118" s="141">
        <f t="shared" si="19"/>
        <v>0</v>
      </c>
      <c r="K118" s="141">
        <f t="shared" si="19"/>
        <v>0</v>
      </c>
      <c r="L118" s="141">
        <f t="shared" si="19"/>
        <v>0</v>
      </c>
      <c r="M118" s="141">
        <f t="shared" si="19"/>
        <v>0</v>
      </c>
      <c r="N118" s="141">
        <f t="shared" si="19"/>
        <v>0</v>
      </c>
      <c r="O118" s="141">
        <f t="shared" si="19"/>
        <v>260000000</v>
      </c>
      <c r="P118" s="141">
        <f t="shared" si="19"/>
        <v>260000000</v>
      </c>
      <c r="Q118" s="141">
        <f t="shared" si="19"/>
        <v>260000000</v>
      </c>
      <c r="R118" s="141">
        <f t="shared" si="19"/>
        <v>0</v>
      </c>
      <c r="S118" s="141">
        <f t="shared" si="19"/>
        <v>0</v>
      </c>
      <c r="T118" s="141">
        <f t="shared" si="19"/>
        <v>0</v>
      </c>
      <c r="U118" s="141">
        <f t="shared" si="19"/>
        <v>260000000</v>
      </c>
      <c r="V118" s="141">
        <f t="shared" si="19"/>
        <v>0</v>
      </c>
      <c r="W118" s="141">
        <f t="shared" si="19"/>
        <v>260000000</v>
      </c>
    </row>
    <row r="119" spans="1:23" s="148" customFormat="1" ht="15">
      <c r="A119" s="144"/>
      <c r="B119" s="145" t="s">
        <v>706</v>
      </c>
      <c r="C119" s="160"/>
      <c r="D119" s="147">
        <v>0</v>
      </c>
      <c r="E119" s="147"/>
      <c r="F119" s="147"/>
      <c r="G119" s="147"/>
      <c r="H119" s="147"/>
      <c r="I119" s="147"/>
      <c r="J119" s="147"/>
      <c r="K119" s="147"/>
      <c r="L119" s="147"/>
      <c r="M119" s="147"/>
      <c r="N119" s="147"/>
      <c r="O119" s="147"/>
      <c r="P119" s="147"/>
      <c r="Q119" s="147"/>
      <c r="R119" s="147"/>
      <c r="S119" s="147"/>
      <c r="T119" s="147"/>
      <c r="U119" s="147"/>
      <c r="V119" s="147"/>
      <c r="W119" s="147"/>
    </row>
    <row r="120" spans="1:23" s="148" customFormat="1" ht="25.5">
      <c r="A120" s="134"/>
      <c r="B120" s="149" t="s">
        <v>718</v>
      </c>
      <c r="C120" s="150">
        <v>7983217</v>
      </c>
      <c r="D120" s="59">
        <v>1290000000</v>
      </c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>
        <v>260000000</v>
      </c>
      <c r="P120" s="59">
        <v>260000000</v>
      </c>
      <c r="Q120" s="59">
        <v>260000000</v>
      </c>
      <c r="R120" s="59"/>
      <c r="S120" s="59"/>
      <c r="T120" s="59"/>
      <c r="U120" s="59">
        <v>260000000</v>
      </c>
      <c r="V120" s="59"/>
      <c r="W120" s="59">
        <v>260000000</v>
      </c>
    </row>
    <row r="121" spans="1:23" s="148" customFormat="1" ht="15">
      <c r="A121" s="138">
        <v>5</v>
      </c>
      <c r="B121" s="139" t="s">
        <v>719</v>
      </c>
      <c r="C121" s="155"/>
      <c r="D121" s="141">
        <v>0</v>
      </c>
      <c r="E121" s="141">
        <f>SUM(E123:E127)</f>
        <v>36766440</v>
      </c>
      <c r="F121" s="141">
        <f t="shared" ref="F121:W121" si="20">SUM(F123:F127)</f>
        <v>0</v>
      </c>
      <c r="G121" s="141">
        <f t="shared" si="20"/>
        <v>0</v>
      </c>
      <c r="H121" s="141">
        <f t="shared" si="20"/>
        <v>0</v>
      </c>
      <c r="I121" s="141">
        <f t="shared" si="20"/>
        <v>0</v>
      </c>
      <c r="J121" s="141">
        <f t="shared" si="20"/>
        <v>0</v>
      </c>
      <c r="K121" s="141">
        <f t="shared" si="20"/>
        <v>0</v>
      </c>
      <c r="L121" s="141">
        <f t="shared" si="20"/>
        <v>0</v>
      </c>
      <c r="M121" s="141">
        <f t="shared" si="20"/>
        <v>0</v>
      </c>
      <c r="N121" s="141">
        <f t="shared" si="20"/>
        <v>0</v>
      </c>
      <c r="O121" s="141">
        <f t="shared" si="20"/>
        <v>835464060</v>
      </c>
      <c r="P121" s="141">
        <f t="shared" si="20"/>
        <v>791382060</v>
      </c>
      <c r="Q121" s="141">
        <f t="shared" si="20"/>
        <v>791382060</v>
      </c>
      <c r="R121" s="141">
        <f t="shared" si="20"/>
        <v>0</v>
      </c>
      <c r="S121" s="141">
        <f t="shared" si="20"/>
        <v>10261000</v>
      </c>
      <c r="T121" s="141">
        <f t="shared" si="20"/>
        <v>33821000</v>
      </c>
      <c r="U121" s="141">
        <f t="shared" si="20"/>
        <v>791382060</v>
      </c>
      <c r="V121" s="141">
        <f t="shared" si="20"/>
        <v>0</v>
      </c>
      <c r="W121" s="141">
        <f t="shared" si="20"/>
        <v>828148500</v>
      </c>
    </row>
    <row r="122" spans="1:23" s="148" customFormat="1" ht="15">
      <c r="A122" s="144"/>
      <c r="B122" s="159" t="s">
        <v>708</v>
      </c>
      <c r="C122" s="156"/>
      <c r="D122" s="147">
        <v>0</v>
      </c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</row>
    <row r="123" spans="1:23" s="148" customFormat="1" ht="38.25">
      <c r="A123" s="134"/>
      <c r="B123" s="149" t="s">
        <v>720</v>
      </c>
      <c r="C123" s="152">
        <v>7988881</v>
      </c>
      <c r="D123" s="59">
        <v>940000000</v>
      </c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>
        <v>310000000</v>
      </c>
      <c r="P123" s="59">
        <v>276179000</v>
      </c>
      <c r="Q123" s="59">
        <v>276179000</v>
      </c>
      <c r="R123" s="59"/>
      <c r="S123" s="59"/>
      <c r="T123" s="59">
        <v>33821000</v>
      </c>
      <c r="U123" s="59">
        <v>276179000</v>
      </c>
      <c r="V123" s="59"/>
      <c r="W123" s="59">
        <v>276179000</v>
      </c>
    </row>
    <row r="124" spans="1:23" s="148" customFormat="1" ht="15">
      <c r="A124" s="134"/>
      <c r="B124" s="149" t="s">
        <v>721</v>
      </c>
      <c r="C124" s="152">
        <v>7993721</v>
      </c>
      <c r="D124" s="59">
        <v>2375000000</v>
      </c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>
        <v>470000000</v>
      </c>
      <c r="P124" s="59">
        <v>459739000</v>
      </c>
      <c r="Q124" s="59">
        <v>459739000</v>
      </c>
      <c r="R124" s="59"/>
      <c r="S124" s="59">
        <v>10261000</v>
      </c>
      <c r="T124" s="59">
        <v>0</v>
      </c>
      <c r="U124" s="59">
        <v>459739000</v>
      </c>
      <c r="V124" s="59"/>
      <c r="W124" s="59">
        <v>459739000</v>
      </c>
    </row>
    <row r="125" spans="1:23" s="148" customFormat="1" ht="25.5">
      <c r="A125" s="134"/>
      <c r="B125" s="149" t="s">
        <v>722</v>
      </c>
      <c r="C125" s="152">
        <v>8009684</v>
      </c>
      <c r="D125" s="59">
        <v>51619000</v>
      </c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>
        <v>8570500</v>
      </c>
      <c r="P125" s="59">
        <v>8570500</v>
      </c>
      <c r="Q125" s="59">
        <v>8570500</v>
      </c>
      <c r="R125" s="59"/>
      <c r="S125" s="59"/>
      <c r="T125" s="59"/>
      <c r="U125" s="59">
        <v>8570500</v>
      </c>
      <c r="V125" s="59"/>
      <c r="W125" s="59">
        <v>8570500</v>
      </c>
    </row>
    <row r="126" spans="1:23" s="148" customFormat="1" ht="15">
      <c r="A126" s="144"/>
      <c r="B126" s="145" t="s">
        <v>723</v>
      </c>
      <c r="C126" s="160"/>
      <c r="D126" s="147">
        <v>0</v>
      </c>
      <c r="E126" s="147"/>
      <c r="F126" s="147"/>
      <c r="G126" s="147"/>
      <c r="H126" s="147"/>
      <c r="I126" s="147"/>
      <c r="J126" s="147"/>
      <c r="K126" s="147"/>
      <c r="L126" s="147"/>
      <c r="M126" s="147"/>
      <c r="N126" s="147"/>
      <c r="O126" s="147"/>
      <c r="P126" s="147"/>
      <c r="Q126" s="147"/>
      <c r="R126" s="147"/>
      <c r="S126" s="147"/>
      <c r="T126" s="147"/>
      <c r="U126" s="147"/>
      <c r="V126" s="147"/>
      <c r="W126" s="147"/>
    </row>
    <row r="127" spans="1:23" s="148" customFormat="1" ht="25.5">
      <c r="A127" s="134"/>
      <c r="B127" s="149" t="s">
        <v>724</v>
      </c>
      <c r="C127" s="150">
        <v>7829960</v>
      </c>
      <c r="D127" s="59">
        <v>110000000</v>
      </c>
      <c r="E127" s="59">
        <v>36766440</v>
      </c>
      <c r="F127" s="59"/>
      <c r="G127" s="59"/>
      <c r="H127" s="59"/>
      <c r="I127" s="59"/>
      <c r="J127" s="59"/>
      <c r="K127" s="59"/>
      <c r="L127" s="59"/>
      <c r="M127" s="59"/>
      <c r="N127" s="59"/>
      <c r="O127" s="59">
        <v>46893560</v>
      </c>
      <c r="P127" s="59">
        <v>46893560</v>
      </c>
      <c r="Q127" s="59">
        <v>46893560</v>
      </c>
      <c r="R127" s="59"/>
      <c r="S127" s="59"/>
      <c r="T127" s="59"/>
      <c r="U127" s="59">
        <v>46893560</v>
      </c>
      <c r="V127" s="59"/>
      <c r="W127" s="59">
        <v>83660000</v>
      </c>
    </row>
    <row r="128" spans="1:23" s="148" customFormat="1" ht="15">
      <c r="A128" s="138">
        <v>6</v>
      </c>
      <c r="B128" s="139" t="s">
        <v>681</v>
      </c>
      <c r="C128" s="155"/>
      <c r="D128" s="141">
        <v>0</v>
      </c>
      <c r="E128" s="141">
        <f>SUM(E129:E253)</f>
        <v>4157674685</v>
      </c>
      <c r="F128" s="141">
        <f t="shared" ref="F128:W128" si="21">SUM(F129:F253)</f>
        <v>0</v>
      </c>
      <c r="G128" s="141">
        <f t="shared" si="21"/>
        <v>0</v>
      </c>
      <c r="H128" s="141">
        <f t="shared" si="21"/>
        <v>0</v>
      </c>
      <c r="I128" s="141">
        <f t="shared" si="21"/>
        <v>1244788500</v>
      </c>
      <c r="J128" s="141">
        <f t="shared" si="21"/>
        <v>1239641400</v>
      </c>
      <c r="K128" s="141">
        <f t="shared" si="21"/>
        <v>1239641400</v>
      </c>
      <c r="L128" s="141">
        <f t="shared" si="21"/>
        <v>0</v>
      </c>
      <c r="M128" s="141">
        <f t="shared" si="21"/>
        <v>5147100</v>
      </c>
      <c r="N128" s="141">
        <f t="shared" si="21"/>
        <v>0</v>
      </c>
      <c r="O128" s="141">
        <f t="shared" si="21"/>
        <v>22496310615</v>
      </c>
      <c r="P128" s="141">
        <f t="shared" si="21"/>
        <v>22214732115</v>
      </c>
      <c r="Q128" s="141">
        <f t="shared" si="21"/>
        <v>22214732115</v>
      </c>
      <c r="R128" s="141">
        <f t="shared" si="21"/>
        <v>0</v>
      </c>
      <c r="S128" s="141">
        <f t="shared" si="21"/>
        <v>98253200</v>
      </c>
      <c r="T128" s="141">
        <f t="shared" si="21"/>
        <v>183325300</v>
      </c>
      <c r="U128" s="141">
        <f t="shared" si="21"/>
        <v>23454373515</v>
      </c>
      <c r="V128" s="141">
        <f t="shared" si="21"/>
        <v>0</v>
      </c>
      <c r="W128" s="141">
        <f t="shared" si="21"/>
        <v>27612048200</v>
      </c>
    </row>
    <row r="129" spans="1:23" s="148" customFormat="1" ht="15">
      <c r="A129" s="144"/>
      <c r="B129" s="159" t="s">
        <v>708</v>
      </c>
      <c r="C129" s="156"/>
      <c r="D129" s="147">
        <v>0</v>
      </c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47"/>
      <c r="P129" s="147"/>
      <c r="Q129" s="147"/>
      <c r="R129" s="147"/>
      <c r="S129" s="147"/>
      <c r="T129" s="147"/>
      <c r="U129" s="147"/>
      <c r="V129" s="147"/>
      <c r="W129" s="147"/>
    </row>
    <row r="130" spans="1:23" s="148" customFormat="1" ht="25.5">
      <c r="A130" s="144"/>
      <c r="B130" s="164" t="s">
        <v>725</v>
      </c>
      <c r="C130" s="156"/>
      <c r="D130" s="147">
        <v>0</v>
      </c>
      <c r="E130" s="147"/>
      <c r="F130" s="147"/>
      <c r="G130" s="147"/>
      <c r="H130" s="147"/>
      <c r="I130" s="147"/>
      <c r="J130" s="147"/>
      <c r="K130" s="147"/>
      <c r="L130" s="147"/>
      <c r="M130" s="147"/>
      <c r="N130" s="147"/>
      <c r="O130" s="147">
        <v>55100000</v>
      </c>
      <c r="P130" s="147"/>
      <c r="Q130" s="147"/>
      <c r="R130" s="147"/>
      <c r="S130" s="147">
        <v>55100000</v>
      </c>
      <c r="T130" s="147"/>
      <c r="U130" s="147"/>
      <c r="V130" s="147"/>
      <c r="W130" s="147"/>
    </row>
    <row r="131" spans="1:23" s="148" customFormat="1" ht="25.5">
      <c r="A131" s="134"/>
      <c r="B131" s="149" t="s">
        <v>726</v>
      </c>
      <c r="C131" s="152">
        <v>7955569</v>
      </c>
      <c r="D131" s="59">
        <v>805600000</v>
      </c>
      <c r="E131" s="59">
        <v>263000000</v>
      </c>
      <c r="F131" s="59"/>
      <c r="G131" s="59"/>
      <c r="H131" s="59"/>
      <c r="I131" s="59"/>
      <c r="J131" s="59"/>
      <c r="K131" s="59"/>
      <c r="L131" s="59"/>
      <c r="M131" s="59"/>
      <c r="N131" s="59"/>
      <c r="O131" s="59">
        <v>298562500</v>
      </c>
      <c r="P131" s="59">
        <v>298562500</v>
      </c>
      <c r="Q131" s="59">
        <v>298562500</v>
      </c>
      <c r="R131" s="59"/>
      <c r="S131" s="59"/>
      <c r="T131" s="59"/>
      <c r="U131" s="59">
        <v>298562500</v>
      </c>
      <c r="V131" s="59"/>
      <c r="W131" s="59">
        <v>561562500</v>
      </c>
    </row>
    <row r="132" spans="1:23" s="148" customFormat="1" ht="25.5">
      <c r="A132" s="134"/>
      <c r="B132" s="149" t="s">
        <v>727</v>
      </c>
      <c r="C132" s="152">
        <v>7955570</v>
      </c>
      <c r="D132" s="59">
        <v>805600000</v>
      </c>
      <c r="E132" s="59">
        <v>263000000</v>
      </c>
      <c r="F132" s="59"/>
      <c r="G132" s="59"/>
      <c r="H132" s="59"/>
      <c r="I132" s="59"/>
      <c r="J132" s="59"/>
      <c r="K132" s="59"/>
      <c r="L132" s="59"/>
      <c r="M132" s="59"/>
      <c r="N132" s="59"/>
      <c r="O132" s="59">
        <v>298562500</v>
      </c>
      <c r="P132" s="59">
        <v>298562500</v>
      </c>
      <c r="Q132" s="59">
        <v>298562500</v>
      </c>
      <c r="R132" s="59"/>
      <c r="S132" s="59"/>
      <c r="T132" s="59"/>
      <c r="U132" s="59">
        <v>298562500</v>
      </c>
      <c r="V132" s="59"/>
      <c r="W132" s="59">
        <v>561562500</v>
      </c>
    </row>
    <row r="133" spans="1:23" s="148" customFormat="1" ht="25.5">
      <c r="A133" s="134"/>
      <c r="B133" s="149" t="s">
        <v>728</v>
      </c>
      <c r="C133" s="152">
        <v>7955572</v>
      </c>
      <c r="D133" s="59">
        <v>563800000</v>
      </c>
      <c r="E133" s="59">
        <v>184000000</v>
      </c>
      <c r="F133" s="59"/>
      <c r="G133" s="59"/>
      <c r="H133" s="59"/>
      <c r="I133" s="59"/>
      <c r="J133" s="59"/>
      <c r="K133" s="59"/>
      <c r="L133" s="59"/>
      <c r="M133" s="59"/>
      <c r="N133" s="59"/>
      <c r="O133" s="59">
        <v>208923500</v>
      </c>
      <c r="P133" s="59">
        <v>208923500</v>
      </c>
      <c r="Q133" s="59">
        <v>208923500</v>
      </c>
      <c r="R133" s="59"/>
      <c r="S133" s="59"/>
      <c r="T133" s="59"/>
      <c r="U133" s="59">
        <v>208923500</v>
      </c>
      <c r="V133" s="59"/>
      <c r="W133" s="59">
        <v>392923500</v>
      </c>
    </row>
    <row r="134" spans="1:23" s="148" customFormat="1" ht="25.5">
      <c r="A134" s="134"/>
      <c r="B134" s="149" t="s">
        <v>729</v>
      </c>
      <c r="C134" s="152">
        <v>7955573</v>
      </c>
      <c r="D134" s="59">
        <v>805600000</v>
      </c>
      <c r="E134" s="59">
        <v>263000000</v>
      </c>
      <c r="F134" s="59"/>
      <c r="G134" s="59"/>
      <c r="H134" s="59"/>
      <c r="I134" s="59"/>
      <c r="J134" s="59"/>
      <c r="K134" s="59"/>
      <c r="L134" s="59"/>
      <c r="M134" s="59"/>
      <c r="N134" s="59"/>
      <c r="O134" s="59">
        <v>298562500</v>
      </c>
      <c r="P134" s="59">
        <v>298562500</v>
      </c>
      <c r="Q134" s="59">
        <v>298562500</v>
      </c>
      <c r="R134" s="59"/>
      <c r="S134" s="59"/>
      <c r="T134" s="59"/>
      <c r="U134" s="59">
        <v>298562500</v>
      </c>
      <c r="V134" s="59"/>
      <c r="W134" s="59">
        <v>561562500</v>
      </c>
    </row>
    <row r="135" spans="1:23" s="148" customFormat="1" ht="25.5">
      <c r="A135" s="134"/>
      <c r="B135" s="149" t="s">
        <v>730</v>
      </c>
      <c r="C135" s="152">
        <v>7955579</v>
      </c>
      <c r="D135" s="59">
        <v>805600000</v>
      </c>
      <c r="E135" s="59">
        <v>263000000</v>
      </c>
      <c r="F135" s="59"/>
      <c r="G135" s="59"/>
      <c r="H135" s="59"/>
      <c r="I135" s="59"/>
      <c r="J135" s="59"/>
      <c r="K135" s="59"/>
      <c r="L135" s="59"/>
      <c r="M135" s="59"/>
      <c r="N135" s="59"/>
      <c r="O135" s="59">
        <v>298562500</v>
      </c>
      <c r="P135" s="59">
        <v>298562500</v>
      </c>
      <c r="Q135" s="59">
        <v>298562500</v>
      </c>
      <c r="R135" s="59"/>
      <c r="S135" s="59"/>
      <c r="T135" s="59"/>
      <c r="U135" s="59">
        <v>298562500</v>
      </c>
      <c r="V135" s="59"/>
      <c r="W135" s="59">
        <v>561562500</v>
      </c>
    </row>
    <row r="136" spans="1:23" s="148" customFormat="1" ht="25.5">
      <c r="A136" s="134"/>
      <c r="B136" s="149" t="s">
        <v>731</v>
      </c>
      <c r="C136" s="152">
        <v>7955812</v>
      </c>
      <c r="D136" s="59">
        <v>563800000</v>
      </c>
      <c r="E136" s="59">
        <v>301317500</v>
      </c>
      <c r="F136" s="59"/>
      <c r="G136" s="59"/>
      <c r="H136" s="59"/>
      <c r="I136" s="59"/>
      <c r="J136" s="59"/>
      <c r="K136" s="59"/>
      <c r="L136" s="59"/>
      <c r="M136" s="59"/>
      <c r="N136" s="59"/>
      <c r="O136" s="59">
        <v>91606000</v>
      </c>
      <c r="P136" s="59">
        <v>91606000</v>
      </c>
      <c r="Q136" s="59">
        <v>91606000</v>
      </c>
      <c r="R136" s="59"/>
      <c r="S136" s="59"/>
      <c r="T136" s="59"/>
      <c r="U136" s="59">
        <v>91606000</v>
      </c>
      <c r="V136" s="59"/>
      <c r="W136" s="59">
        <v>392923500</v>
      </c>
    </row>
    <row r="137" spans="1:23" s="148" customFormat="1" ht="25.5">
      <c r="A137" s="134"/>
      <c r="B137" s="149" t="s">
        <v>732</v>
      </c>
      <c r="C137" s="152">
        <v>7955814</v>
      </c>
      <c r="D137" s="59">
        <v>805600000</v>
      </c>
      <c r="E137" s="59">
        <v>263000000</v>
      </c>
      <c r="F137" s="59"/>
      <c r="G137" s="59"/>
      <c r="H137" s="59"/>
      <c r="I137" s="59"/>
      <c r="J137" s="59"/>
      <c r="K137" s="59"/>
      <c r="L137" s="59"/>
      <c r="M137" s="59"/>
      <c r="N137" s="59"/>
      <c r="O137" s="59">
        <v>298562500</v>
      </c>
      <c r="P137" s="59">
        <v>298562500</v>
      </c>
      <c r="Q137" s="59">
        <v>298562500</v>
      </c>
      <c r="R137" s="59"/>
      <c r="S137" s="59"/>
      <c r="T137" s="59"/>
      <c r="U137" s="59">
        <v>298562500</v>
      </c>
      <c r="V137" s="59"/>
      <c r="W137" s="59">
        <v>561562500</v>
      </c>
    </row>
    <row r="138" spans="1:23" s="148" customFormat="1" ht="25.5">
      <c r="A138" s="134"/>
      <c r="B138" s="149" t="s">
        <v>733</v>
      </c>
      <c r="C138" s="152">
        <v>7966541</v>
      </c>
      <c r="D138" s="59">
        <v>416967956.99999994</v>
      </c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>
        <v>15180000</v>
      </c>
      <c r="P138" s="59">
        <v>15180000</v>
      </c>
      <c r="Q138" s="59">
        <v>15180000</v>
      </c>
      <c r="R138" s="59"/>
      <c r="S138" s="59"/>
      <c r="T138" s="59"/>
      <c r="U138" s="59">
        <v>15180000</v>
      </c>
      <c r="V138" s="59"/>
      <c r="W138" s="59">
        <v>15180000</v>
      </c>
    </row>
    <row r="139" spans="1:23" s="148" customFormat="1" ht="25.5">
      <c r="A139" s="134"/>
      <c r="B139" s="149" t="s">
        <v>734</v>
      </c>
      <c r="C139" s="152">
        <v>7966542</v>
      </c>
      <c r="D139" s="59">
        <v>453362000</v>
      </c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>
        <v>50292000</v>
      </c>
      <c r="P139" s="59">
        <v>50292000</v>
      </c>
      <c r="Q139" s="59">
        <v>50292000</v>
      </c>
      <c r="R139" s="59"/>
      <c r="S139" s="59"/>
      <c r="T139" s="59"/>
      <c r="U139" s="59">
        <v>50292000</v>
      </c>
      <c r="V139" s="59"/>
      <c r="W139" s="59">
        <v>50292000</v>
      </c>
    </row>
    <row r="140" spans="1:23" s="148" customFormat="1" ht="25.5">
      <c r="A140" s="134"/>
      <c r="B140" s="149" t="s">
        <v>735</v>
      </c>
      <c r="C140" s="152">
        <v>7966543</v>
      </c>
      <c r="D140" s="59">
        <v>412171000</v>
      </c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>
        <v>30492000</v>
      </c>
      <c r="P140" s="59">
        <v>30492000</v>
      </c>
      <c r="Q140" s="59">
        <v>30492000</v>
      </c>
      <c r="R140" s="59"/>
      <c r="S140" s="59"/>
      <c r="T140" s="59"/>
      <c r="U140" s="59">
        <v>30492000</v>
      </c>
      <c r="V140" s="59"/>
      <c r="W140" s="59">
        <v>30492000</v>
      </c>
    </row>
    <row r="141" spans="1:23" s="148" customFormat="1" ht="25.5">
      <c r="A141" s="134"/>
      <c r="B141" s="149" t="s">
        <v>736</v>
      </c>
      <c r="C141" s="152">
        <v>7966544</v>
      </c>
      <c r="D141" s="59">
        <v>436939000.00000006</v>
      </c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>
        <v>22836000</v>
      </c>
      <c r="P141" s="59">
        <v>22836000</v>
      </c>
      <c r="Q141" s="59">
        <v>22836000</v>
      </c>
      <c r="R141" s="59"/>
      <c r="S141" s="59"/>
      <c r="T141" s="59"/>
      <c r="U141" s="59">
        <v>22836000</v>
      </c>
      <c r="V141" s="59"/>
      <c r="W141" s="59">
        <v>22836000</v>
      </c>
    </row>
    <row r="142" spans="1:23" s="148" customFormat="1" ht="25.5">
      <c r="A142" s="134"/>
      <c r="B142" s="149" t="s">
        <v>737</v>
      </c>
      <c r="C142" s="152">
        <v>7966545</v>
      </c>
      <c r="D142" s="59">
        <v>494685000</v>
      </c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>
        <v>165240000</v>
      </c>
      <c r="P142" s="59">
        <v>165240000</v>
      </c>
      <c r="Q142" s="59">
        <v>165240000</v>
      </c>
      <c r="R142" s="59"/>
      <c r="S142" s="59"/>
      <c r="T142" s="59"/>
      <c r="U142" s="59">
        <v>165240000</v>
      </c>
      <c r="V142" s="59"/>
      <c r="W142" s="59">
        <v>165240000</v>
      </c>
    </row>
    <row r="143" spans="1:23" s="148" customFormat="1" ht="25.5">
      <c r="A143" s="134"/>
      <c r="B143" s="149" t="s">
        <v>738</v>
      </c>
      <c r="C143" s="152">
        <v>7966546</v>
      </c>
      <c r="D143" s="59">
        <v>834035000.00000012</v>
      </c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>
        <v>275400000</v>
      </c>
      <c r="P143" s="59">
        <v>275400000</v>
      </c>
      <c r="Q143" s="59">
        <v>275400000</v>
      </c>
      <c r="R143" s="59"/>
      <c r="S143" s="59"/>
      <c r="T143" s="59"/>
      <c r="U143" s="59">
        <v>275400000</v>
      </c>
      <c r="V143" s="59"/>
      <c r="W143" s="59">
        <v>275400000</v>
      </c>
    </row>
    <row r="144" spans="1:23" s="142" customFormat="1" ht="25.5">
      <c r="A144" s="134"/>
      <c r="B144" s="149" t="s">
        <v>739</v>
      </c>
      <c r="C144" s="150">
        <v>7966547</v>
      </c>
      <c r="D144" s="59">
        <v>413460000.00000006</v>
      </c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>
        <v>137635200</v>
      </c>
      <c r="P144" s="59">
        <v>137635200</v>
      </c>
      <c r="Q144" s="59">
        <v>137635200</v>
      </c>
      <c r="R144" s="59"/>
      <c r="S144" s="59"/>
      <c r="T144" s="59"/>
      <c r="U144" s="59">
        <v>137635200</v>
      </c>
      <c r="V144" s="59"/>
      <c r="W144" s="59">
        <v>137635200</v>
      </c>
    </row>
    <row r="145" spans="1:23" s="142" customFormat="1" ht="25.5">
      <c r="A145" s="134"/>
      <c r="B145" s="149" t="s">
        <v>740</v>
      </c>
      <c r="C145" s="150">
        <v>7966548</v>
      </c>
      <c r="D145" s="59">
        <v>436939000.00000006</v>
      </c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>
        <v>148632000</v>
      </c>
      <c r="P145" s="59">
        <v>148632000</v>
      </c>
      <c r="Q145" s="59">
        <v>148632000</v>
      </c>
      <c r="R145" s="59"/>
      <c r="S145" s="59"/>
      <c r="T145" s="59"/>
      <c r="U145" s="59">
        <v>148632000</v>
      </c>
      <c r="V145" s="59"/>
      <c r="W145" s="59">
        <v>148632000</v>
      </c>
    </row>
    <row r="146" spans="1:23" s="137" customFormat="1" ht="25.5">
      <c r="A146" s="134"/>
      <c r="B146" s="149" t="s">
        <v>741</v>
      </c>
      <c r="C146" s="150">
        <v>7966549</v>
      </c>
      <c r="D146" s="59">
        <v>500421000.00000006</v>
      </c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>
        <v>165240000</v>
      </c>
      <c r="P146" s="59">
        <v>165240000</v>
      </c>
      <c r="Q146" s="59">
        <v>165240000</v>
      </c>
      <c r="R146" s="59"/>
      <c r="S146" s="59"/>
      <c r="T146" s="59"/>
      <c r="U146" s="59">
        <v>165240000</v>
      </c>
      <c r="V146" s="59"/>
      <c r="W146" s="59">
        <v>165240000</v>
      </c>
    </row>
    <row r="147" spans="1:23" s="142" customFormat="1" ht="25.5">
      <c r="A147" s="134"/>
      <c r="B147" s="149" t="s">
        <v>742</v>
      </c>
      <c r="C147" s="152">
        <v>7966550</v>
      </c>
      <c r="D147" s="59">
        <v>700771000</v>
      </c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>
        <v>238392000</v>
      </c>
      <c r="P147" s="59">
        <v>238392000</v>
      </c>
      <c r="Q147" s="59">
        <v>238392000</v>
      </c>
      <c r="R147" s="59"/>
      <c r="S147" s="59"/>
      <c r="T147" s="59"/>
      <c r="U147" s="59">
        <v>238392000</v>
      </c>
      <c r="V147" s="59"/>
      <c r="W147" s="59">
        <v>238392000</v>
      </c>
    </row>
    <row r="148" spans="1:23" s="148" customFormat="1" ht="25.5">
      <c r="A148" s="134"/>
      <c r="B148" s="149" t="s">
        <v>743</v>
      </c>
      <c r="C148" s="152">
        <v>7966551</v>
      </c>
      <c r="D148" s="59">
        <v>453362000</v>
      </c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>
        <v>154176000</v>
      </c>
      <c r="P148" s="59">
        <v>154176000</v>
      </c>
      <c r="Q148" s="59">
        <v>154176000</v>
      </c>
      <c r="R148" s="59"/>
      <c r="S148" s="59"/>
      <c r="T148" s="59"/>
      <c r="U148" s="59">
        <v>154176000</v>
      </c>
      <c r="V148" s="59"/>
      <c r="W148" s="59">
        <v>154176000</v>
      </c>
    </row>
    <row r="149" spans="1:23" s="148" customFormat="1" ht="25.5">
      <c r="A149" s="134"/>
      <c r="B149" s="149" t="s">
        <v>744</v>
      </c>
      <c r="C149" s="152">
        <v>7966552</v>
      </c>
      <c r="D149" s="59">
        <v>412171000</v>
      </c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>
        <v>140184000</v>
      </c>
      <c r="P149" s="59">
        <v>140184000</v>
      </c>
      <c r="Q149" s="59">
        <v>140184000</v>
      </c>
      <c r="R149" s="59"/>
      <c r="S149" s="59"/>
      <c r="T149" s="59"/>
      <c r="U149" s="59">
        <v>140184000</v>
      </c>
      <c r="V149" s="59"/>
      <c r="W149" s="59">
        <v>140184000</v>
      </c>
    </row>
    <row r="150" spans="1:23" s="142" customFormat="1" ht="25.5">
      <c r="A150" s="134"/>
      <c r="B150" s="149" t="s">
        <v>745</v>
      </c>
      <c r="C150" s="152">
        <v>7972605</v>
      </c>
      <c r="D150" s="59">
        <v>3094654999.9999995</v>
      </c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>
        <v>972000000</v>
      </c>
      <c r="P150" s="59">
        <v>972000000</v>
      </c>
      <c r="Q150" s="59">
        <v>972000000</v>
      </c>
      <c r="R150" s="59"/>
      <c r="S150" s="59"/>
      <c r="T150" s="59"/>
      <c r="U150" s="59">
        <v>972000000</v>
      </c>
      <c r="V150" s="59"/>
      <c r="W150" s="59">
        <v>972000000</v>
      </c>
    </row>
    <row r="151" spans="1:23" s="148" customFormat="1" ht="25.5">
      <c r="A151" s="134"/>
      <c r="B151" s="149" t="s">
        <v>746</v>
      </c>
      <c r="C151" s="152">
        <v>7972606</v>
      </c>
      <c r="D151" s="59">
        <v>405636999.99999994</v>
      </c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>
        <v>140184000</v>
      </c>
      <c r="P151" s="59">
        <v>140184000</v>
      </c>
      <c r="Q151" s="59">
        <v>140184000</v>
      </c>
      <c r="R151" s="59"/>
      <c r="S151" s="59"/>
      <c r="T151" s="59"/>
      <c r="U151" s="59">
        <v>140184000</v>
      </c>
      <c r="V151" s="59"/>
      <c r="W151" s="59">
        <v>140184000</v>
      </c>
    </row>
    <row r="152" spans="1:23" s="148" customFormat="1" ht="25.5">
      <c r="A152" s="134"/>
      <c r="B152" s="149" t="s">
        <v>747</v>
      </c>
      <c r="C152" s="152">
        <v>7972741</v>
      </c>
      <c r="D152" s="59">
        <v>311241000</v>
      </c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>
        <v>74712000</v>
      </c>
      <c r="P152" s="59">
        <v>74712000</v>
      </c>
      <c r="Q152" s="59">
        <v>74712000</v>
      </c>
      <c r="R152" s="59"/>
      <c r="S152" s="59"/>
      <c r="T152" s="59"/>
      <c r="U152" s="59">
        <v>74712000</v>
      </c>
      <c r="V152" s="59"/>
      <c r="W152" s="59">
        <v>74712000</v>
      </c>
    </row>
    <row r="153" spans="1:23" s="142" customFormat="1" ht="25.5">
      <c r="A153" s="134"/>
      <c r="B153" s="149" t="s">
        <v>748</v>
      </c>
      <c r="C153" s="152">
        <v>7972742</v>
      </c>
      <c r="D153" s="59">
        <v>492749999.99999994</v>
      </c>
      <c r="E153" s="59">
        <v>9955000</v>
      </c>
      <c r="F153" s="59"/>
      <c r="G153" s="59"/>
      <c r="H153" s="59"/>
      <c r="I153" s="59"/>
      <c r="J153" s="59"/>
      <c r="K153" s="59"/>
      <c r="L153" s="59"/>
      <c r="M153" s="59"/>
      <c r="N153" s="59"/>
      <c r="O153" s="59">
        <v>153782600</v>
      </c>
      <c r="P153" s="59">
        <v>153782600</v>
      </c>
      <c r="Q153" s="59">
        <v>153782600</v>
      </c>
      <c r="R153" s="59"/>
      <c r="S153" s="59"/>
      <c r="T153" s="59"/>
      <c r="U153" s="59">
        <v>153782600</v>
      </c>
      <c r="V153" s="59"/>
      <c r="W153" s="59">
        <v>163737600</v>
      </c>
    </row>
    <row r="154" spans="1:23" s="148" customFormat="1" ht="25.5">
      <c r="A154" s="134"/>
      <c r="B154" s="149" t="s">
        <v>749</v>
      </c>
      <c r="C154" s="152">
        <v>7983214</v>
      </c>
      <c r="D154" s="59">
        <v>379118000.00000006</v>
      </c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>
        <v>119425000</v>
      </c>
      <c r="P154" s="59">
        <v>119425000</v>
      </c>
      <c r="Q154" s="59">
        <v>119425000</v>
      </c>
      <c r="R154" s="59"/>
      <c r="S154" s="59"/>
      <c r="T154" s="59"/>
      <c r="U154" s="59">
        <v>119425000</v>
      </c>
      <c r="V154" s="59"/>
      <c r="W154" s="59">
        <v>119425000</v>
      </c>
    </row>
    <row r="155" spans="1:23" s="148" customFormat="1" ht="25.5">
      <c r="A155" s="134"/>
      <c r="B155" s="149" t="s">
        <v>750</v>
      </c>
      <c r="C155" s="152">
        <v>7983215</v>
      </c>
      <c r="D155" s="59">
        <v>2325000000</v>
      </c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>
        <v>298562500</v>
      </c>
      <c r="P155" s="59">
        <v>298562200</v>
      </c>
      <c r="Q155" s="59">
        <v>298562200</v>
      </c>
      <c r="R155" s="59"/>
      <c r="S155" s="59"/>
      <c r="T155" s="59">
        <v>300</v>
      </c>
      <c r="U155" s="59">
        <v>298562200</v>
      </c>
      <c r="V155" s="59"/>
      <c r="W155" s="59">
        <v>298562200</v>
      </c>
    </row>
    <row r="156" spans="1:23" s="148" customFormat="1" ht="25.5">
      <c r="A156" s="134"/>
      <c r="B156" s="149" t="s">
        <v>751</v>
      </c>
      <c r="C156" s="152">
        <v>7983216</v>
      </c>
      <c r="D156" s="59">
        <v>473831499.99999994</v>
      </c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>
        <v>149211000</v>
      </c>
      <c r="P156" s="59">
        <v>149211000</v>
      </c>
      <c r="Q156" s="59">
        <v>149211000</v>
      </c>
      <c r="R156" s="59"/>
      <c r="S156" s="59"/>
      <c r="T156" s="59"/>
      <c r="U156" s="59">
        <v>149211000</v>
      </c>
      <c r="V156" s="59"/>
      <c r="W156" s="59">
        <v>149211000</v>
      </c>
    </row>
    <row r="157" spans="1:23" s="148" customFormat="1" ht="15">
      <c r="A157" s="134"/>
      <c r="B157" s="149" t="s">
        <v>752</v>
      </c>
      <c r="C157" s="152">
        <v>7986355</v>
      </c>
      <c r="D157" s="59">
        <v>2325000000</v>
      </c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>
        <v>880000000</v>
      </c>
      <c r="P157" s="59">
        <v>880000000</v>
      </c>
      <c r="Q157" s="59">
        <v>880000000</v>
      </c>
      <c r="R157" s="59"/>
      <c r="S157" s="59"/>
      <c r="T157" s="59"/>
      <c r="U157" s="59">
        <v>880000000</v>
      </c>
      <c r="V157" s="59"/>
      <c r="W157" s="59">
        <v>880000000</v>
      </c>
    </row>
    <row r="158" spans="1:23" s="142" customFormat="1" ht="25.5">
      <c r="A158" s="134"/>
      <c r="B158" s="149" t="s">
        <v>753</v>
      </c>
      <c r="C158" s="152">
        <v>7987220</v>
      </c>
      <c r="D158" s="59">
        <v>1810000000</v>
      </c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>
        <v>200000000</v>
      </c>
      <c r="P158" s="59">
        <v>200000000</v>
      </c>
      <c r="Q158" s="59">
        <v>200000000</v>
      </c>
      <c r="R158" s="59"/>
      <c r="S158" s="59"/>
      <c r="T158" s="59"/>
      <c r="U158" s="59">
        <v>200000000</v>
      </c>
      <c r="V158" s="59"/>
      <c r="W158" s="59">
        <v>200000000</v>
      </c>
    </row>
    <row r="159" spans="1:23" s="148" customFormat="1" ht="25.5">
      <c r="A159" s="134"/>
      <c r="B159" s="149" t="s">
        <v>754</v>
      </c>
      <c r="C159" s="152">
        <v>7988994</v>
      </c>
      <c r="D159" s="59">
        <v>1385000000</v>
      </c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>
        <v>650000000</v>
      </c>
      <c r="P159" s="59">
        <v>587709800</v>
      </c>
      <c r="Q159" s="59">
        <v>587709800</v>
      </c>
      <c r="R159" s="59"/>
      <c r="S159" s="59">
        <v>43153200</v>
      </c>
      <c r="T159" s="59">
        <v>19137000</v>
      </c>
      <c r="U159" s="59">
        <v>587709800</v>
      </c>
      <c r="V159" s="59"/>
      <c r="W159" s="59">
        <v>587709800</v>
      </c>
    </row>
    <row r="160" spans="1:23" s="142" customFormat="1" ht="25.5">
      <c r="A160" s="134"/>
      <c r="B160" s="149" t="s">
        <v>755</v>
      </c>
      <c r="C160" s="152">
        <v>7993054</v>
      </c>
      <c r="D160" s="59">
        <v>345937000</v>
      </c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>
        <v>119425000</v>
      </c>
      <c r="P160" s="59">
        <v>119425000</v>
      </c>
      <c r="Q160" s="59">
        <v>119425000</v>
      </c>
      <c r="R160" s="59"/>
      <c r="S160" s="59"/>
      <c r="T160" s="59"/>
      <c r="U160" s="59">
        <v>119425000</v>
      </c>
      <c r="V160" s="59"/>
      <c r="W160" s="59">
        <v>119425000</v>
      </c>
    </row>
    <row r="161" spans="1:23" s="148" customFormat="1" ht="25.5">
      <c r="A161" s="134"/>
      <c r="B161" s="149" t="s">
        <v>756</v>
      </c>
      <c r="C161" s="152">
        <v>7993442</v>
      </c>
      <c r="D161" s="59">
        <v>259603000</v>
      </c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>
        <v>89498500</v>
      </c>
      <c r="P161" s="59">
        <v>89498500</v>
      </c>
      <c r="Q161" s="59">
        <v>89498500</v>
      </c>
      <c r="R161" s="59"/>
      <c r="S161" s="59"/>
      <c r="T161" s="59"/>
      <c r="U161" s="59">
        <v>89498500</v>
      </c>
      <c r="V161" s="59"/>
      <c r="W161" s="59">
        <v>89498500</v>
      </c>
    </row>
    <row r="162" spans="1:23" s="142" customFormat="1" ht="25.5">
      <c r="A162" s="134"/>
      <c r="B162" s="149" t="s">
        <v>757</v>
      </c>
      <c r="C162" s="152">
        <v>7993443</v>
      </c>
      <c r="D162" s="59">
        <v>216336000</v>
      </c>
      <c r="E162" s="59">
        <v>30769500</v>
      </c>
      <c r="F162" s="59"/>
      <c r="G162" s="59"/>
      <c r="H162" s="59"/>
      <c r="I162" s="59"/>
      <c r="J162" s="59"/>
      <c r="K162" s="59"/>
      <c r="L162" s="59"/>
      <c r="M162" s="59"/>
      <c r="N162" s="59"/>
      <c r="O162" s="59">
        <v>43836000</v>
      </c>
      <c r="P162" s="59">
        <v>43836000</v>
      </c>
      <c r="Q162" s="59">
        <v>43836000</v>
      </c>
      <c r="R162" s="59"/>
      <c r="S162" s="59"/>
      <c r="T162" s="59"/>
      <c r="U162" s="59">
        <v>43836000</v>
      </c>
      <c r="V162" s="59"/>
      <c r="W162" s="59">
        <v>74605500</v>
      </c>
    </row>
    <row r="163" spans="1:23" s="148" customFormat="1" ht="25.5">
      <c r="A163" s="134"/>
      <c r="B163" s="149" t="s">
        <v>758</v>
      </c>
      <c r="C163" s="152">
        <v>7994420</v>
      </c>
      <c r="D163" s="59">
        <v>3600000000</v>
      </c>
      <c r="E163" s="59"/>
      <c r="F163" s="59"/>
      <c r="G163" s="59"/>
      <c r="H163" s="59"/>
      <c r="I163" s="59">
        <v>100000000</v>
      </c>
      <c r="J163" s="59">
        <v>100000000</v>
      </c>
      <c r="K163" s="59">
        <v>100000000</v>
      </c>
      <c r="L163" s="59"/>
      <c r="M163" s="59"/>
      <c r="N163" s="59"/>
      <c r="O163" s="59">
        <v>1602900000</v>
      </c>
      <c r="P163" s="59">
        <v>1602900000</v>
      </c>
      <c r="Q163" s="59">
        <v>1602900000</v>
      </c>
      <c r="R163" s="59"/>
      <c r="S163" s="59"/>
      <c r="T163" s="59"/>
      <c r="U163" s="59">
        <v>1702900000</v>
      </c>
      <c r="V163" s="59"/>
      <c r="W163" s="59">
        <v>1702900000</v>
      </c>
    </row>
    <row r="164" spans="1:23" s="148" customFormat="1" ht="15">
      <c r="A164" s="134"/>
      <c r="B164" s="149" t="s">
        <v>759</v>
      </c>
      <c r="C164" s="152">
        <v>7995197</v>
      </c>
      <c r="D164" s="59">
        <v>1800000000</v>
      </c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>
        <v>180000000</v>
      </c>
      <c r="P164" s="59">
        <v>180000000</v>
      </c>
      <c r="Q164" s="59">
        <v>180000000</v>
      </c>
      <c r="R164" s="59"/>
      <c r="S164" s="59"/>
      <c r="T164" s="59"/>
      <c r="U164" s="59">
        <v>180000000</v>
      </c>
      <c r="V164" s="59"/>
      <c r="W164" s="59">
        <v>180000000</v>
      </c>
    </row>
    <row r="165" spans="1:23" s="148" customFormat="1" ht="25.5">
      <c r="A165" s="134"/>
      <c r="B165" s="149" t="s">
        <v>760</v>
      </c>
      <c r="C165" s="152">
        <v>7995202</v>
      </c>
      <c r="D165" s="59">
        <v>416967956.99999994</v>
      </c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>
        <v>149211000</v>
      </c>
      <c r="P165" s="59">
        <v>149211000</v>
      </c>
      <c r="Q165" s="59">
        <v>149211000</v>
      </c>
      <c r="R165" s="59"/>
      <c r="S165" s="59"/>
      <c r="T165" s="59"/>
      <c r="U165" s="59">
        <v>149211000</v>
      </c>
      <c r="V165" s="59"/>
      <c r="W165" s="59">
        <v>149211000</v>
      </c>
    </row>
    <row r="166" spans="1:23" s="142" customFormat="1" ht="25.5">
      <c r="A166" s="134"/>
      <c r="B166" s="149" t="s">
        <v>761</v>
      </c>
      <c r="C166" s="152">
        <v>7995203</v>
      </c>
      <c r="D166" s="59">
        <v>833935913.99999988</v>
      </c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>
        <v>298562500</v>
      </c>
      <c r="P166" s="59">
        <v>298562500</v>
      </c>
      <c r="Q166" s="59">
        <v>298562500</v>
      </c>
      <c r="R166" s="59"/>
      <c r="S166" s="59"/>
      <c r="T166" s="59"/>
      <c r="U166" s="59">
        <v>298562500</v>
      </c>
      <c r="V166" s="59"/>
      <c r="W166" s="59">
        <v>298562500</v>
      </c>
    </row>
    <row r="167" spans="1:23" s="148" customFormat="1" ht="25.5">
      <c r="A167" s="134"/>
      <c r="B167" s="149" t="s">
        <v>762</v>
      </c>
      <c r="C167" s="152">
        <v>7995204</v>
      </c>
      <c r="D167" s="59">
        <v>416967956.99999994</v>
      </c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>
        <v>149211000</v>
      </c>
      <c r="P167" s="59">
        <v>149211000</v>
      </c>
      <c r="Q167" s="59">
        <v>149211000</v>
      </c>
      <c r="R167" s="59"/>
      <c r="S167" s="59"/>
      <c r="T167" s="59"/>
      <c r="U167" s="59">
        <v>149211000</v>
      </c>
      <c r="V167" s="59"/>
      <c r="W167" s="59">
        <v>149211000</v>
      </c>
    </row>
    <row r="168" spans="1:23" s="148" customFormat="1" ht="25.5">
      <c r="A168" s="134"/>
      <c r="B168" s="149" t="s">
        <v>763</v>
      </c>
      <c r="C168" s="152">
        <v>7995205</v>
      </c>
      <c r="D168" s="59">
        <v>416967956.99999994</v>
      </c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>
        <v>149211000</v>
      </c>
      <c r="P168" s="59">
        <v>149211000</v>
      </c>
      <c r="Q168" s="59">
        <v>149211000</v>
      </c>
      <c r="R168" s="59"/>
      <c r="S168" s="59"/>
      <c r="T168" s="59"/>
      <c r="U168" s="59">
        <v>149211000</v>
      </c>
      <c r="V168" s="59"/>
      <c r="W168" s="59">
        <v>149211000</v>
      </c>
    </row>
    <row r="169" spans="1:23" s="142" customFormat="1" ht="25.5">
      <c r="A169" s="134"/>
      <c r="B169" s="149" t="s">
        <v>764</v>
      </c>
      <c r="C169" s="152">
        <v>7995207</v>
      </c>
      <c r="D169" s="59">
        <v>416967956.99999994</v>
      </c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>
        <v>149211000</v>
      </c>
      <c r="P169" s="59">
        <v>149211000</v>
      </c>
      <c r="Q169" s="59">
        <v>149211000</v>
      </c>
      <c r="R169" s="59"/>
      <c r="S169" s="59"/>
      <c r="T169" s="59"/>
      <c r="U169" s="59">
        <v>149211000</v>
      </c>
      <c r="V169" s="59"/>
      <c r="W169" s="59">
        <v>149211000</v>
      </c>
    </row>
    <row r="170" spans="1:23" s="148" customFormat="1" ht="25.5">
      <c r="A170" s="134"/>
      <c r="B170" s="149" t="s">
        <v>765</v>
      </c>
      <c r="C170" s="152">
        <v>7997504</v>
      </c>
      <c r="D170" s="59">
        <v>400000000</v>
      </c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>
        <v>19529500</v>
      </c>
      <c r="P170" s="59">
        <v>19529500</v>
      </c>
      <c r="Q170" s="59">
        <v>19529500</v>
      </c>
      <c r="R170" s="59"/>
      <c r="S170" s="59"/>
      <c r="T170" s="59"/>
      <c r="U170" s="59">
        <v>19529500</v>
      </c>
      <c r="V170" s="59"/>
      <c r="W170" s="59">
        <v>19529500</v>
      </c>
    </row>
    <row r="171" spans="1:23" s="148" customFormat="1" ht="25.5">
      <c r="A171" s="134"/>
      <c r="B171" s="149" t="s">
        <v>766</v>
      </c>
      <c r="C171" s="152">
        <v>7997508</v>
      </c>
      <c r="D171" s="59">
        <v>180483000</v>
      </c>
      <c r="E171" s="59">
        <v>53390000</v>
      </c>
      <c r="F171" s="59"/>
      <c r="G171" s="59"/>
      <c r="H171" s="59"/>
      <c r="I171" s="59"/>
      <c r="J171" s="59"/>
      <c r="K171" s="59"/>
      <c r="L171" s="59"/>
      <c r="M171" s="59"/>
      <c r="N171" s="59"/>
      <c r="O171" s="59">
        <v>39340000</v>
      </c>
      <c r="P171" s="59">
        <v>39340000</v>
      </c>
      <c r="Q171" s="59">
        <v>39340000</v>
      </c>
      <c r="R171" s="59"/>
      <c r="S171" s="59"/>
      <c r="T171" s="59"/>
      <c r="U171" s="59">
        <v>39340000</v>
      </c>
      <c r="V171" s="59"/>
      <c r="W171" s="59">
        <v>92730000</v>
      </c>
    </row>
    <row r="172" spans="1:23" s="148" customFormat="1" ht="25.5">
      <c r="A172" s="134"/>
      <c r="B172" s="149" t="s">
        <v>767</v>
      </c>
      <c r="C172" s="152">
        <v>7997509</v>
      </c>
      <c r="D172" s="59">
        <v>155777000</v>
      </c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>
        <v>52968500</v>
      </c>
      <c r="P172" s="59">
        <v>52968500</v>
      </c>
      <c r="Q172" s="59">
        <v>52968500</v>
      </c>
      <c r="R172" s="59"/>
      <c r="S172" s="59"/>
      <c r="T172" s="59"/>
      <c r="U172" s="59">
        <v>52968500</v>
      </c>
      <c r="V172" s="59"/>
      <c r="W172" s="59">
        <v>52968500</v>
      </c>
    </row>
    <row r="173" spans="1:23" s="142" customFormat="1" ht="25.5">
      <c r="A173" s="134"/>
      <c r="B173" s="149" t="s">
        <v>768</v>
      </c>
      <c r="C173" s="152">
        <v>7997510</v>
      </c>
      <c r="D173" s="59">
        <v>155777000</v>
      </c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>
        <v>52968500</v>
      </c>
      <c r="P173" s="59">
        <v>52968500</v>
      </c>
      <c r="Q173" s="59">
        <v>52968500</v>
      </c>
      <c r="R173" s="59"/>
      <c r="S173" s="59"/>
      <c r="T173" s="59"/>
      <c r="U173" s="59">
        <v>52968500</v>
      </c>
      <c r="V173" s="59"/>
      <c r="W173" s="59">
        <v>52968500</v>
      </c>
    </row>
    <row r="174" spans="1:23" s="148" customFormat="1" ht="25.5">
      <c r="A174" s="134"/>
      <c r="B174" s="149" t="s">
        <v>769</v>
      </c>
      <c r="C174" s="152">
        <v>7999308</v>
      </c>
      <c r="D174" s="59">
        <v>159665000.00000003</v>
      </c>
      <c r="E174" s="59">
        <v>59010000</v>
      </c>
      <c r="F174" s="59"/>
      <c r="G174" s="59"/>
      <c r="H174" s="59"/>
      <c r="I174" s="59"/>
      <c r="J174" s="59"/>
      <c r="K174" s="59"/>
      <c r="L174" s="59"/>
      <c r="M174" s="59"/>
      <c r="N174" s="59"/>
      <c r="O174" s="59">
        <v>20513000</v>
      </c>
      <c r="P174" s="59">
        <v>20513000</v>
      </c>
      <c r="Q174" s="59">
        <v>20513000</v>
      </c>
      <c r="R174" s="59"/>
      <c r="S174" s="59"/>
      <c r="T174" s="59"/>
      <c r="U174" s="59">
        <v>20513000</v>
      </c>
      <c r="V174" s="59"/>
      <c r="W174" s="59">
        <v>79523000</v>
      </c>
    </row>
    <row r="175" spans="1:23" s="148" customFormat="1" ht="25.5">
      <c r="A175" s="134"/>
      <c r="B175" s="149" t="s">
        <v>770</v>
      </c>
      <c r="C175" s="152">
        <v>7999310</v>
      </c>
      <c r="D175" s="59">
        <v>58580000</v>
      </c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>
        <v>19810500</v>
      </c>
      <c r="P175" s="59">
        <v>19810500</v>
      </c>
      <c r="Q175" s="59">
        <v>19810500</v>
      </c>
      <c r="R175" s="59"/>
      <c r="S175" s="59"/>
      <c r="T175" s="59"/>
      <c r="U175" s="59">
        <v>19810500</v>
      </c>
      <c r="V175" s="59"/>
      <c r="W175" s="59">
        <v>19810500</v>
      </c>
    </row>
    <row r="176" spans="1:23" s="142" customFormat="1" ht="25.5">
      <c r="A176" s="134"/>
      <c r="B176" s="149" t="s">
        <v>771</v>
      </c>
      <c r="C176" s="152">
        <v>7999311</v>
      </c>
      <c r="D176" s="59">
        <v>367106000</v>
      </c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>
        <v>124764000</v>
      </c>
      <c r="P176" s="59">
        <v>124764000</v>
      </c>
      <c r="Q176" s="59">
        <v>124764000</v>
      </c>
      <c r="R176" s="59"/>
      <c r="S176" s="59"/>
      <c r="T176" s="59"/>
      <c r="U176" s="59">
        <v>124764000</v>
      </c>
      <c r="V176" s="59"/>
      <c r="W176" s="59">
        <v>124764000</v>
      </c>
    </row>
    <row r="177" spans="1:23" s="148" customFormat="1" ht="25.5">
      <c r="A177" s="134"/>
      <c r="B177" s="149" t="s">
        <v>772</v>
      </c>
      <c r="C177" s="152">
        <v>7999313</v>
      </c>
      <c r="D177" s="59">
        <v>312431000</v>
      </c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>
        <v>106218000</v>
      </c>
      <c r="P177" s="59">
        <v>106218000</v>
      </c>
      <c r="Q177" s="59">
        <v>106218000</v>
      </c>
      <c r="R177" s="59"/>
      <c r="S177" s="59"/>
      <c r="T177" s="59"/>
      <c r="U177" s="59">
        <v>106218000</v>
      </c>
      <c r="V177" s="59"/>
      <c r="W177" s="59">
        <v>106218000</v>
      </c>
    </row>
    <row r="178" spans="1:23" s="148" customFormat="1" ht="25.5">
      <c r="A178" s="134"/>
      <c r="B178" s="149" t="s">
        <v>773</v>
      </c>
      <c r="C178" s="152">
        <v>8001229</v>
      </c>
      <c r="D178" s="59">
        <v>1217043000.0000002</v>
      </c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>
        <v>447773500</v>
      </c>
      <c r="P178" s="59">
        <v>447773500</v>
      </c>
      <c r="Q178" s="59">
        <v>447773500</v>
      </c>
      <c r="R178" s="59"/>
      <c r="S178" s="59"/>
      <c r="T178" s="59"/>
      <c r="U178" s="59">
        <v>447773500</v>
      </c>
      <c r="V178" s="59"/>
      <c r="W178" s="59">
        <v>447773500</v>
      </c>
    </row>
    <row r="179" spans="1:23" s="148" customFormat="1" ht="25.5">
      <c r="A179" s="134"/>
      <c r="B179" s="149" t="s">
        <v>774</v>
      </c>
      <c r="C179" s="152">
        <v>8004807</v>
      </c>
      <c r="D179" s="59">
        <v>112830649</v>
      </c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>
        <v>38778000</v>
      </c>
      <c r="P179" s="59">
        <v>38778000</v>
      </c>
      <c r="Q179" s="59">
        <v>38778000</v>
      </c>
      <c r="R179" s="59"/>
      <c r="S179" s="59"/>
      <c r="T179" s="59"/>
      <c r="U179" s="59">
        <v>38778000</v>
      </c>
      <c r="V179" s="59"/>
      <c r="W179" s="59">
        <v>38778000</v>
      </c>
    </row>
    <row r="180" spans="1:23" s="157" customFormat="1" ht="25.5">
      <c r="A180" s="134"/>
      <c r="B180" s="149" t="s">
        <v>775</v>
      </c>
      <c r="C180" s="152">
        <v>8004810</v>
      </c>
      <c r="D180" s="59">
        <v>1041818295.9999999</v>
      </c>
      <c r="E180" s="59">
        <v>59010000</v>
      </c>
      <c r="F180" s="59"/>
      <c r="G180" s="59"/>
      <c r="H180" s="59"/>
      <c r="I180" s="59"/>
      <c r="J180" s="59"/>
      <c r="K180" s="59"/>
      <c r="L180" s="59"/>
      <c r="M180" s="59"/>
      <c r="N180" s="59"/>
      <c r="O180" s="59">
        <v>299265000</v>
      </c>
      <c r="P180" s="59">
        <v>299265000</v>
      </c>
      <c r="Q180" s="59">
        <v>299265000</v>
      </c>
      <c r="R180" s="59"/>
      <c r="S180" s="59"/>
      <c r="T180" s="59"/>
      <c r="U180" s="59">
        <v>299265000</v>
      </c>
      <c r="V180" s="59"/>
      <c r="W180" s="59">
        <v>358275000</v>
      </c>
    </row>
    <row r="181" spans="1:23" s="148" customFormat="1" ht="25.5">
      <c r="A181" s="134"/>
      <c r="B181" s="149" t="s">
        <v>776</v>
      </c>
      <c r="C181" s="152">
        <v>8007069</v>
      </c>
      <c r="D181" s="59">
        <v>800000000</v>
      </c>
      <c r="E181" s="59">
        <v>355043500</v>
      </c>
      <c r="F181" s="59"/>
      <c r="G181" s="59"/>
      <c r="H181" s="59"/>
      <c r="I181" s="59"/>
      <c r="J181" s="59"/>
      <c r="K181" s="59"/>
      <c r="L181" s="59"/>
      <c r="M181" s="59"/>
      <c r="N181" s="59"/>
      <c r="O181" s="59">
        <v>332985000</v>
      </c>
      <c r="P181" s="59">
        <v>332985000</v>
      </c>
      <c r="Q181" s="59">
        <v>332985000</v>
      </c>
      <c r="R181" s="59"/>
      <c r="S181" s="59"/>
      <c r="T181" s="59"/>
      <c r="U181" s="59">
        <v>332985000</v>
      </c>
      <c r="V181" s="59"/>
      <c r="W181" s="59">
        <v>688028500</v>
      </c>
    </row>
    <row r="182" spans="1:23" s="148" customFormat="1" ht="25.5">
      <c r="A182" s="134"/>
      <c r="B182" s="149" t="s">
        <v>777</v>
      </c>
      <c r="C182" s="152">
        <v>8008011</v>
      </c>
      <c r="D182" s="59">
        <v>170736000</v>
      </c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>
        <v>26414000</v>
      </c>
      <c r="P182" s="59">
        <v>26414000</v>
      </c>
      <c r="Q182" s="59">
        <v>26414000</v>
      </c>
      <c r="R182" s="59"/>
      <c r="S182" s="59"/>
      <c r="T182" s="59"/>
      <c r="U182" s="59">
        <v>26414000</v>
      </c>
      <c r="V182" s="59"/>
      <c r="W182" s="59">
        <v>26414000</v>
      </c>
    </row>
    <row r="183" spans="1:23" s="148" customFormat="1" ht="25.5">
      <c r="A183" s="134"/>
      <c r="B183" s="149" t="s">
        <v>778</v>
      </c>
      <c r="C183" s="152">
        <v>8008012</v>
      </c>
      <c r="D183" s="59">
        <v>355733000</v>
      </c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>
        <v>132632000</v>
      </c>
      <c r="P183" s="59">
        <v>132632000</v>
      </c>
      <c r="Q183" s="59">
        <v>132632000</v>
      </c>
      <c r="R183" s="59"/>
      <c r="S183" s="59"/>
      <c r="T183" s="59"/>
      <c r="U183" s="59">
        <v>132632000</v>
      </c>
      <c r="V183" s="59"/>
      <c r="W183" s="59">
        <v>132632000</v>
      </c>
    </row>
    <row r="184" spans="1:23" s="148" customFormat="1" ht="25.5">
      <c r="A184" s="134"/>
      <c r="B184" s="149" t="s">
        <v>779</v>
      </c>
      <c r="C184" s="152">
        <v>8008013</v>
      </c>
      <c r="D184" s="59">
        <v>106694000.00000001</v>
      </c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>
        <v>39761500</v>
      </c>
      <c r="P184" s="59">
        <v>39761500</v>
      </c>
      <c r="Q184" s="59">
        <v>39761500</v>
      </c>
      <c r="R184" s="59"/>
      <c r="S184" s="59"/>
      <c r="T184" s="59"/>
      <c r="U184" s="59">
        <v>39761500</v>
      </c>
      <c r="V184" s="59"/>
      <c r="W184" s="59">
        <v>39761500</v>
      </c>
    </row>
    <row r="185" spans="1:23" s="148" customFormat="1" ht="25.5">
      <c r="A185" s="134"/>
      <c r="B185" s="149" t="s">
        <v>780</v>
      </c>
      <c r="C185" s="152">
        <v>8008096</v>
      </c>
      <c r="D185" s="59">
        <v>230000000</v>
      </c>
      <c r="E185" s="59">
        <v>22199000</v>
      </c>
      <c r="F185" s="59"/>
      <c r="G185" s="59"/>
      <c r="H185" s="59"/>
      <c r="I185" s="59"/>
      <c r="J185" s="59"/>
      <c r="K185" s="59"/>
      <c r="L185" s="59"/>
      <c r="M185" s="59"/>
      <c r="N185" s="59"/>
      <c r="O185" s="59">
        <v>89358000</v>
      </c>
      <c r="P185" s="59">
        <v>89358000</v>
      </c>
      <c r="Q185" s="59">
        <v>89358000</v>
      </c>
      <c r="R185" s="59"/>
      <c r="S185" s="59"/>
      <c r="T185" s="59"/>
      <c r="U185" s="59">
        <v>89358000</v>
      </c>
      <c r="V185" s="59"/>
      <c r="W185" s="59">
        <v>111557000</v>
      </c>
    </row>
    <row r="186" spans="1:23" s="142" customFormat="1" ht="25.5">
      <c r="A186" s="134"/>
      <c r="B186" s="149" t="s">
        <v>781</v>
      </c>
      <c r="C186" s="152">
        <v>8008099</v>
      </c>
      <c r="D186" s="59">
        <v>320000000</v>
      </c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>
        <v>111557000</v>
      </c>
      <c r="P186" s="59">
        <v>111557000</v>
      </c>
      <c r="Q186" s="59">
        <v>111557000</v>
      </c>
      <c r="R186" s="59"/>
      <c r="S186" s="59"/>
      <c r="T186" s="59"/>
      <c r="U186" s="59">
        <v>111557000</v>
      </c>
      <c r="V186" s="59"/>
      <c r="W186" s="59">
        <v>111557000</v>
      </c>
    </row>
    <row r="187" spans="1:23" s="142" customFormat="1" ht="25.5">
      <c r="A187" s="134"/>
      <c r="B187" s="149" t="s">
        <v>782</v>
      </c>
      <c r="C187" s="152">
        <v>8008100</v>
      </c>
      <c r="D187" s="59">
        <v>424476000</v>
      </c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>
        <v>159186500</v>
      </c>
      <c r="P187" s="59">
        <v>159186500</v>
      </c>
      <c r="Q187" s="59">
        <v>159186500</v>
      </c>
      <c r="R187" s="59"/>
      <c r="S187" s="59"/>
      <c r="T187" s="59"/>
      <c r="U187" s="59">
        <v>159186500</v>
      </c>
      <c r="V187" s="59"/>
      <c r="W187" s="59">
        <v>159186500</v>
      </c>
    </row>
    <row r="188" spans="1:23" s="142" customFormat="1" ht="25.5">
      <c r="A188" s="134"/>
      <c r="B188" s="149" t="s">
        <v>783</v>
      </c>
      <c r="C188" s="152">
        <v>8008104</v>
      </c>
      <c r="D188" s="59">
        <v>284560000</v>
      </c>
      <c r="E188" s="59">
        <v>70952500</v>
      </c>
      <c r="F188" s="59"/>
      <c r="G188" s="59"/>
      <c r="H188" s="59"/>
      <c r="I188" s="59"/>
      <c r="J188" s="59"/>
      <c r="K188" s="59"/>
      <c r="L188" s="59"/>
      <c r="M188" s="59"/>
      <c r="N188" s="59"/>
      <c r="O188" s="59">
        <v>35125000</v>
      </c>
      <c r="P188" s="59">
        <v>35125000</v>
      </c>
      <c r="Q188" s="59">
        <v>35125000</v>
      </c>
      <c r="R188" s="59"/>
      <c r="S188" s="59"/>
      <c r="T188" s="59"/>
      <c r="U188" s="59">
        <v>35125000</v>
      </c>
      <c r="V188" s="59"/>
      <c r="W188" s="59">
        <v>106077500</v>
      </c>
    </row>
    <row r="189" spans="1:23" s="137" customFormat="1" ht="25.5">
      <c r="A189" s="134"/>
      <c r="B189" s="149" t="s">
        <v>784</v>
      </c>
      <c r="C189" s="152">
        <v>8009682</v>
      </c>
      <c r="D189" s="59">
        <v>328262000</v>
      </c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>
        <v>79523000</v>
      </c>
      <c r="P189" s="59">
        <v>79523000</v>
      </c>
      <c r="Q189" s="59">
        <v>79523000</v>
      </c>
      <c r="R189" s="59"/>
      <c r="S189" s="59"/>
      <c r="T189" s="59"/>
      <c r="U189" s="59">
        <v>79523000</v>
      </c>
      <c r="V189" s="59"/>
      <c r="W189" s="59">
        <v>79523000</v>
      </c>
    </row>
    <row r="190" spans="1:23" s="148" customFormat="1" ht="25.5">
      <c r="A190" s="134"/>
      <c r="B190" s="149" t="s">
        <v>785</v>
      </c>
      <c r="C190" s="152">
        <v>8009686</v>
      </c>
      <c r="D190" s="59">
        <v>328262000</v>
      </c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>
        <v>79523000</v>
      </c>
      <c r="P190" s="59">
        <v>79523000</v>
      </c>
      <c r="Q190" s="59">
        <v>79523000</v>
      </c>
      <c r="R190" s="59"/>
      <c r="S190" s="59"/>
      <c r="T190" s="59"/>
      <c r="U190" s="59">
        <v>79523000</v>
      </c>
      <c r="V190" s="59"/>
      <c r="W190" s="59">
        <v>79523000</v>
      </c>
    </row>
    <row r="191" spans="1:23" s="148" customFormat="1" ht="25.5">
      <c r="A191" s="134"/>
      <c r="B191" s="149" t="s">
        <v>786</v>
      </c>
      <c r="C191" s="152">
        <v>8010473</v>
      </c>
      <c r="D191" s="59">
        <v>315000000</v>
      </c>
      <c r="E191" s="59">
        <v>113243000</v>
      </c>
      <c r="F191" s="59"/>
      <c r="G191" s="59"/>
      <c r="H191" s="59"/>
      <c r="I191" s="59"/>
      <c r="J191" s="59"/>
      <c r="K191" s="59"/>
      <c r="L191" s="59"/>
      <c r="M191" s="59"/>
      <c r="N191" s="59"/>
      <c r="O191" s="59">
        <v>108747000</v>
      </c>
      <c r="P191" s="59">
        <v>108747000</v>
      </c>
      <c r="Q191" s="59">
        <v>108747000</v>
      </c>
      <c r="R191" s="59"/>
      <c r="S191" s="59"/>
      <c r="T191" s="59"/>
      <c r="U191" s="59">
        <v>108747000</v>
      </c>
      <c r="V191" s="59"/>
      <c r="W191" s="59">
        <v>221990000</v>
      </c>
    </row>
    <row r="192" spans="1:23" s="148" customFormat="1" ht="25.5">
      <c r="A192" s="134"/>
      <c r="B192" s="149" t="s">
        <v>787</v>
      </c>
      <c r="C192" s="152">
        <v>8011555</v>
      </c>
      <c r="D192" s="59">
        <v>362200000</v>
      </c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>
        <v>119425000</v>
      </c>
      <c r="P192" s="59">
        <v>119425000</v>
      </c>
      <c r="Q192" s="59">
        <v>119425000</v>
      </c>
      <c r="R192" s="59"/>
      <c r="S192" s="59"/>
      <c r="T192" s="59"/>
      <c r="U192" s="59">
        <v>119425000</v>
      </c>
      <c r="V192" s="59"/>
      <c r="W192" s="59">
        <v>119425000</v>
      </c>
    </row>
    <row r="193" spans="1:23" s="148" customFormat="1" ht="25.5">
      <c r="A193" s="134"/>
      <c r="B193" s="149" t="s">
        <v>788</v>
      </c>
      <c r="C193" s="152">
        <v>8011828</v>
      </c>
      <c r="D193" s="59">
        <v>362200000</v>
      </c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>
        <v>119425000</v>
      </c>
      <c r="P193" s="59">
        <v>119425000</v>
      </c>
      <c r="Q193" s="59">
        <v>119425000</v>
      </c>
      <c r="R193" s="59"/>
      <c r="S193" s="59"/>
      <c r="T193" s="59"/>
      <c r="U193" s="59">
        <v>119425000</v>
      </c>
      <c r="V193" s="59"/>
      <c r="W193" s="59">
        <v>119425000</v>
      </c>
    </row>
    <row r="194" spans="1:23" s="137" customFormat="1" ht="25.5">
      <c r="A194" s="134"/>
      <c r="B194" s="149" t="s">
        <v>789</v>
      </c>
      <c r="C194" s="152">
        <v>8011917</v>
      </c>
      <c r="D194" s="59">
        <v>0</v>
      </c>
      <c r="E194" s="59"/>
      <c r="F194" s="59"/>
      <c r="G194" s="59"/>
      <c r="H194" s="59"/>
      <c r="I194" s="59">
        <v>114788500</v>
      </c>
      <c r="J194" s="59">
        <v>114788500</v>
      </c>
      <c r="K194" s="59">
        <v>114788500</v>
      </c>
      <c r="L194" s="59"/>
      <c r="M194" s="59"/>
      <c r="N194" s="59"/>
      <c r="O194" s="59">
        <v>705310000</v>
      </c>
      <c r="P194" s="59">
        <v>705310000</v>
      </c>
      <c r="Q194" s="59">
        <v>705310000</v>
      </c>
      <c r="R194" s="59"/>
      <c r="S194" s="59"/>
      <c r="T194" s="59"/>
      <c r="U194" s="59">
        <v>820098500</v>
      </c>
      <c r="V194" s="59"/>
      <c r="W194" s="59">
        <v>820098500</v>
      </c>
    </row>
    <row r="195" spans="1:23" s="148" customFormat="1" ht="25.5">
      <c r="A195" s="134"/>
      <c r="B195" s="149" t="s">
        <v>790</v>
      </c>
      <c r="C195" s="152">
        <v>8019702</v>
      </c>
      <c r="D195" s="59">
        <v>591000000</v>
      </c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>
        <v>176187000</v>
      </c>
      <c r="P195" s="59">
        <v>176187000</v>
      </c>
      <c r="Q195" s="59">
        <v>176187000</v>
      </c>
      <c r="R195" s="59"/>
      <c r="S195" s="59"/>
      <c r="T195" s="59"/>
      <c r="U195" s="59">
        <v>176187000</v>
      </c>
      <c r="V195" s="59"/>
      <c r="W195" s="59">
        <v>176187000</v>
      </c>
    </row>
    <row r="196" spans="1:23" s="148" customFormat="1" ht="25.5">
      <c r="A196" s="134"/>
      <c r="B196" s="149" t="s">
        <v>791</v>
      </c>
      <c r="C196" s="152">
        <v>8021549</v>
      </c>
      <c r="D196" s="59">
        <v>375000000</v>
      </c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>
        <v>37232500</v>
      </c>
      <c r="P196" s="59">
        <v>37232500</v>
      </c>
      <c r="Q196" s="59">
        <v>37232500</v>
      </c>
      <c r="R196" s="59"/>
      <c r="S196" s="59"/>
      <c r="T196" s="59"/>
      <c r="U196" s="59">
        <v>37232500</v>
      </c>
      <c r="V196" s="59"/>
      <c r="W196" s="59">
        <v>37232500</v>
      </c>
    </row>
    <row r="197" spans="1:23" s="137" customFormat="1" ht="25.5">
      <c r="A197" s="134"/>
      <c r="B197" s="149" t="s">
        <v>792</v>
      </c>
      <c r="C197" s="152">
        <v>8027834</v>
      </c>
      <c r="D197" s="59">
        <v>2198000000</v>
      </c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>
        <v>697161000</v>
      </c>
      <c r="P197" s="59">
        <v>697161000</v>
      </c>
      <c r="Q197" s="59">
        <v>697161000</v>
      </c>
      <c r="R197" s="59"/>
      <c r="S197" s="59"/>
      <c r="T197" s="59"/>
      <c r="U197" s="59">
        <v>697161000</v>
      </c>
      <c r="V197" s="59"/>
      <c r="W197" s="59">
        <v>697161000</v>
      </c>
    </row>
    <row r="198" spans="1:23" s="148" customFormat="1" ht="25.5">
      <c r="A198" s="134"/>
      <c r="B198" s="149" t="s">
        <v>793</v>
      </c>
      <c r="C198" s="152">
        <v>8028617</v>
      </c>
      <c r="D198" s="59">
        <v>1350000000</v>
      </c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>
        <v>200000000</v>
      </c>
      <c r="P198" s="59">
        <v>200000000</v>
      </c>
      <c r="Q198" s="59">
        <v>200000000</v>
      </c>
      <c r="R198" s="59"/>
      <c r="S198" s="59"/>
      <c r="T198" s="59"/>
      <c r="U198" s="59">
        <v>200000000</v>
      </c>
      <c r="V198" s="59"/>
      <c r="W198" s="59">
        <v>200000000</v>
      </c>
    </row>
    <row r="199" spans="1:23" s="142" customFormat="1" ht="25.5">
      <c r="A199" s="134"/>
      <c r="B199" s="149" t="s">
        <v>794</v>
      </c>
      <c r="C199" s="152">
        <v>8029285</v>
      </c>
      <c r="D199" s="59">
        <v>2000000000</v>
      </c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>
        <v>800000000</v>
      </c>
      <c r="P199" s="59">
        <v>800000000</v>
      </c>
      <c r="Q199" s="59">
        <v>800000000</v>
      </c>
      <c r="R199" s="59"/>
      <c r="S199" s="59"/>
      <c r="T199" s="59"/>
      <c r="U199" s="59">
        <v>800000000</v>
      </c>
      <c r="V199" s="59"/>
      <c r="W199" s="59">
        <v>800000000</v>
      </c>
    </row>
    <row r="200" spans="1:23" s="148" customFormat="1" ht="25.5">
      <c r="A200" s="134"/>
      <c r="B200" s="149" t="s">
        <v>795</v>
      </c>
      <c r="C200" s="152">
        <v>8032577</v>
      </c>
      <c r="D200" s="59">
        <v>634000000</v>
      </c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>
        <v>204989500</v>
      </c>
      <c r="P200" s="59">
        <v>204989500</v>
      </c>
      <c r="Q200" s="59">
        <v>204989500</v>
      </c>
      <c r="R200" s="59"/>
      <c r="S200" s="59"/>
      <c r="T200" s="59"/>
      <c r="U200" s="59">
        <v>204989500</v>
      </c>
      <c r="V200" s="59"/>
      <c r="W200" s="59">
        <v>204989500</v>
      </c>
    </row>
    <row r="201" spans="1:23" s="148" customFormat="1" ht="25.5">
      <c r="A201" s="134"/>
      <c r="B201" s="149" t="s">
        <v>796</v>
      </c>
      <c r="C201" s="152">
        <v>8033781</v>
      </c>
      <c r="D201" s="59">
        <v>976000000</v>
      </c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>
        <v>346473000</v>
      </c>
      <c r="P201" s="59">
        <v>346473000</v>
      </c>
      <c r="Q201" s="59">
        <v>346473000</v>
      </c>
      <c r="R201" s="59"/>
      <c r="S201" s="59"/>
      <c r="T201" s="59"/>
      <c r="U201" s="59">
        <v>346473000</v>
      </c>
      <c r="V201" s="59"/>
      <c r="W201" s="59">
        <v>346473000</v>
      </c>
    </row>
    <row r="202" spans="1:23" s="148" customFormat="1" ht="25.5">
      <c r="A202" s="134"/>
      <c r="B202" s="149" t="s">
        <v>797</v>
      </c>
      <c r="C202" s="152">
        <v>8054091</v>
      </c>
      <c r="D202" s="59">
        <v>585000000</v>
      </c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>
        <v>193700000</v>
      </c>
      <c r="P202" s="59">
        <v>193700000</v>
      </c>
      <c r="Q202" s="59">
        <v>193700000</v>
      </c>
      <c r="R202" s="59"/>
      <c r="S202" s="59"/>
      <c r="T202" s="59"/>
      <c r="U202" s="59">
        <v>193700000</v>
      </c>
      <c r="V202" s="59"/>
      <c r="W202" s="59">
        <v>193700000</v>
      </c>
    </row>
    <row r="203" spans="1:23" s="137" customFormat="1" ht="25.5">
      <c r="A203" s="134"/>
      <c r="B203" s="149" t="s">
        <v>798</v>
      </c>
      <c r="C203" s="152">
        <v>8054092</v>
      </c>
      <c r="D203" s="59">
        <v>427000000</v>
      </c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>
        <v>146000000</v>
      </c>
      <c r="P203" s="59">
        <v>146000000</v>
      </c>
      <c r="Q203" s="59">
        <v>146000000</v>
      </c>
      <c r="R203" s="59"/>
      <c r="S203" s="59"/>
      <c r="T203" s="59"/>
      <c r="U203" s="59">
        <v>146000000</v>
      </c>
      <c r="V203" s="59"/>
      <c r="W203" s="59">
        <v>146000000</v>
      </c>
    </row>
    <row r="204" spans="1:23" s="148" customFormat="1" ht="25.5">
      <c r="A204" s="134"/>
      <c r="B204" s="149" t="s">
        <v>799</v>
      </c>
      <c r="C204" s="152">
        <v>8059465</v>
      </c>
      <c r="D204" s="59">
        <v>1742000000</v>
      </c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>
        <v>782500000</v>
      </c>
      <c r="P204" s="59">
        <v>782500000</v>
      </c>
      <c r="Q204" s="59">
        <v>782500000</v>
      </c>
      <c r="R204" s="59"/>
      <c r="S204" s="59"/>
      <c r="T204" s="59"/>
      <c r="U204" s="59">
        <v>782500000</v>
      </c>
      <c r="V204" s="59"/>
      <c r="W204" s="59">
        <v>782500000</v>
      </c>
    </row>
    <row r="205" spans="1:23" s="148" customFormat="1" ht="25.5">
      <c r="A205" s="134"/>
      <c r="B205" s="149" t="s">
        <v>800</v>
      </c>
      <c r="C205" s="152">
        <v>8059466</v>
      </c>
      <c r="D205" s="59">
        <v>817000000</v>
      </c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>
        <v>297000000</v>
      </c>
      <c r="P205" s="59">
        <v>297000000</v>
      </c>
      <c r="Q205" s="59">
        <v>297000000</v>
      </c>
      <c r="R205" s="59"/>
      <c r="S205" s="59"/>
      <c r="T205" s="59"/>
      <c r="U205" s="59">
        <v>297000000</v>
      </c>
      <c r="V205" s="59"/>
      <c r="W205" s="59">
        <v>297000000</v>
      </c>
    </row>
    <row r="206" spans="1:23" s="148" customFormat="1" ht="25.5">
      <c r="A206" s="134"/>
      <c r="B206" s="149" t="s">
        <v>801</v>
      </c>
      <c r="C206" s="152">
        <v>8059467</v>
      </c>
      <c r="D206" s="59">
        <v>408000000</v>
      </c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>
        <v>148000000</v>
      </c>
      <c r="P206" s="59">
        <v>148000000</v>
      </c>
      <c r="Q206" s="59">
        <v>148000000</v>
      </c>
      <c r="R206" s="59"/>
      <c r="S206" s="59"/>
      <c r="T206" s="59"/>
      <c r="U206" s="59">
        <v>148000000</v>
      </c>
      <c r="V206" s="59"/>
      <c r="W206" s="59">
        <v>148000000</v>
      </c>
    </row>
    <row r="207" spans="1:23" s="148" customFormat="1" ht="25.5">
      <c r="A207" s="134"/>
      <c r="B207" s="149" t="s">
        <v>802</v>
      </c>
      <c r="C207" s="152">
        <v>8059989</v>
      </c>
      <c r="D207" s="59">
        <v>468000000</v>
      </c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>
        <v>174400000</v>
      </c>
      <c r="P207" s="59">
        <v>174400000</v>
      </c>
      <c r="Q207" s="59">
        <v>174400000</v>
      </c>
      <c r="R207" s="59"/>
      <c r="S207" s="59"/>
      <c r="T207" s="59"/>
      <c r="U207" s="59">
        <v>174400000</v>
      </c>
      <c r="V207" s="59"/>
      <c r="W207" s="59">
        <v>174400000</v>
      </c>
    </row>
    <row r="208" spans="1:23" s="142" customFormat="1" ht="25.5">
      <c r="A208" s="134"/>
      <c r="B208" s="149" t="s">
        <v>803</v>
      </c>
      <c r="C208" s="152">
        <v>8059992</v>
      </c>
      <c r="D208" s="59">
        <v>222000000</v>
      </c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>
        <v>86000000</v>
      </c>
      <c r="P208" s="59">
        <v>86000000</v>
      </c>
      <c r="Q208" s="59">
        <v>86000000</v>
      </c>
      <c r="R208" s="59"/>
      <c r="S208" s="59"/>
      <c r="T208" s="59"/>
      <c r="U208" s="59">
        <v>86000000</v>
      </c>
      <c r="V208" s="59"/>
      <c r="W208" s="59">
        <v>86000000</v>
      </c>
    </row>
    <row r="209" spans="1:23" s="148" customFormat="1" ht="25.5">
      <c r="A209" s="134"/>
      <c r="B209" s="149" t="s">
        <v>804</v>
      </c>
      <c r="C209" s="152">
        <v>8059993</v>
      </c>
      <c r="D209" s="59">
        <v>74000000</v>
      </c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>
        <v>29000000</v>
      </c>
      <c r="P209" s="59">
        <v>29000000</v>
      </c>
      <c r="Q209" s="59">
        <v>29000000</v>
      </c>
      <c r="R209" s="59"/>
      <c r="S209" s="59"/>
      <c r="T209" s="59"/>
      <c r="U209" s="59">
        <v>29000000</v>
      </c>
      <c r="V209" s="59"/>
      <c r="W209" s="59">
        <v>29000000</v>
      </c>
    </row>
    <row r="210" spans="1:23" s="148" customFormat="1" ht="25.5">
      <c r="A210" s="134"/>
      <c r="B210" s="149" t="s">
        <v>805</v>
      </c>
      <c r="C210" s="152">
        <v>8059994</v>
      </c>
      <c r="D210" s="59">
        <v>183000000</v>
      </c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>
        <v>72000000</v>
      </c>
      <c r="P210" s="59">
        <v>72000000</v>
      </c>
      <c r="Q210" s="59">
        <v>72000000</v>
      </c>
      <c r="R210" s="59"/>
      <c r="S210" s="59"/>
      <c r="T210" s="59"/>
      <c r="U210" s="59">
        <v>72000000</v>
      </c>
      <c r="V210" s="59"/>
      <c r="W210" s="59">
        <v>72000000</v>
      </c>
    </row>
    <row r="211" spans="1:23" s="142" customFormat="1" ht="25.5">
      <c r="A211" s="134"/>
      <c r="B211" s="149" t="s">
        <v>806</v>
      </c>
      <c r="C211" s="152">
        <v>8059996</v>
      </c>
      <c r="D211" s="59">
        <v>102000000</v>
      </c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>
        <v>40000000</v>
      </c>
      <c r="P211" s="59">
        <v>40000000</v>
      </c>
      <c r="Q211" s="59">
        <v>40000000</v>
      </c>
      <c r="R211" s="59"/>
      <c r="S211" s="59"/>
      <c r="T211" s="59"/>
      <c r="U211" s="59">
        <v>40000000</v>
      </c>
      <c r="V211" s="59"/>
      <c r="W211" s="59">
        <v>40000000</v>
      </c>
    </row>
    <row r="212" spans="1:23" s="142" customFormat="1" ht="25.5">
      <c r="A212" s="134"/>
      <c r="B212" s="149" t="s">
        <v>807</v>
      </c>
      <c r="C212" s="152">
        <v>8059997</v>
      </c>
      <c r="D212" s="59">
        <v>148000000</v>
      </c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>
        <v>58000000</v>
      </c>
      <c r="P212" s="59">
        <v>58000000</v>
      </c>
      <c r="Q212" s="59">
        <v>58000000</v>
      </c>
      <c r="R212" s="59"/>
      <c r="S212" s="59"/>
      <c r="T212" s="59"/>
      <c r="U212" s="59">
        <v>58000000</v>
      </c>
      <c r="V212" s="59"/>
      <c r="W212" s="59">
        <v>58000000</v>
      </c>
    </row>
    <row r="213" spans="1:23" s="137" customFormat="1" ht="25.5">
      <c r="A213" s="134"/>
      <c r="B213" s="149" t="s">
        <v>808</v>
      </c>
      <c r="C213" s="152">
        <v>8059998</v>
      </c>
      <c r="D213" s="59">
        <v>148000000</v>
      </c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>
        <v>58000000</v>
      </c>
      <c r="P213" s="59">
        <v>58000000</v>
      </c>
      <c r="Q213" s="59">
        <v>58000000</v>
      </c>
      <c r="R213" s="59"/>
      <c r="S213" s="59"/>
      <c r="T213" s="59"/>
      <c r="U213" s="59">
        <v>58000000</v>
      </c>
      <c r="V213" s="59"/>
      <c r="W213" s="59">
        <v>58000000</v>
      </c>
    </row>
    <row r="214" spans="1:23" s="148" customFormat="1" ht="25.5">
      <c r="A214" s="134"/>
      <c r="B214" s="149" t="s">
        <v>809</v>
      </c>
      <c r="C214" s="152">
        <v>8059999</v>
      </c>
      <c r="D214" s="59">
        <v>148000000</v>
      </c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>
        <v>58000000</v>
      </c>
      <c r="P214" s="59">
        <v>58000000</v>
      </c>
      <c r="Q214" s="59">
        <v>58000000</v>
      </c>
      <c r="R214" s="59"/>
      <c r="S214" s="59"/>
      <c r="T214" s="59"/>
      <c r="U214" s="59">
        <v>58000000</v>
      </c>
      <c r="V214" s="59"/>
      <c r="W214" s="59">
        <v>58000000</v>
      </c>
    </row>
    <row r="215" spans="1:23" s="142" customFormat="1" ht="25.5">
      <c r="A215" s="134"/>
      <c r="B215" s="149" t="s">
        <v>810</v>
      </c>
      <c r="C215" s="152">
        <v>8060000</v>
      </c>
      <c r="D215" s="59">
        <v>148000000</v>
      </c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>
        <v>58000000</v>
      </c>
      <c r="P215" s="59">
        <v>58000000</v>
      </c>
      <c r="Q215" s="59">
        <v>58000000</v>
      </c>
      <c r="R215" s="59"/>
      <c r="S215" s="59"/>
      <c r="T215" s="59"/>
      <c r="U215" s="59">
        <v>58000000</v>
      </c>
      <c r="V215" s="59"/>
      <c r="W215" s="59">
        <v>58000000</v>
      </c>
    </row>
    <row r="216" spans="1:23" s="137" customFormat="1" ht="25.5">
      <c r="A216" s="134"/>
      <c r="B216" s="149" t="s">
        <v>811</v>
      </c>
      <c r="C216" s="152">
        <v>8060001</v>
      </c>
      <c r="D216" s="59">
        <v>148000000</v>
      </c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>
        <v>58000000</v>
      </c>
      <c r="P216" s="59">
        <v>58000000</v>
      </c>
      <c r="Q216" s="59">
        <v>58000000</v>
      </c>
      <c r="R216" s="59"/>
      <c r="S216" s="59"/>
      <c r="T216" s="59"/>
      <c r="U216" s="59">
        <v>58000000</v>
      </c>
      <c r="V216" s="59"/>
      <c r="W216" s="59">
        <v>58000000</v>
      </c>
    </row>
    <row r="217" spans="1:23" s="148" customFormat="1" ht="25.5">
      <c r="A217" s="134"/>
      <c r="B217" s="149" t="s">
        <v>812</v>
      </c>
      <c r="C217" s="152">
        <v>8060002</v>
      </c>
      <c r="D217" s="59">
        <v>74000000</v>
      </c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>
        <v>29000000</v>
      </c>
      <c r="P217" s="59">
        <v>29000000</v>
      </c>
      <c r="Q217" s="59">
        <v>29000000</v>
      </c>
      <c r="R217" s="59"/>
      <c r="S217" s="59"/>
      <c r="T217" s="59"/>
      <c r="U217" s="59">
        <v>29000000</v>
      </c>
      <c r="V217" s="59"/>
      <c r="W217" s="59">
        <v>29000000</v>
      </c>
    </row>
    <row r="218" spans="1:23" s="148" customFormat="1" ht="25.5">
      <c r="A218" s="134"/>
      <c r="B218" s="149" t="s">
        <v>813</v>
      </c>
      <c r="C218" s="152">
        <v>8060004</v>
      </c>
      <c r="D218" s="59">
        <v>148000000</v>
      </c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>
        <v>58000000</v>
      </c>
      <c r="P218" s="59">
        <v>58000000</v>
      </c>
      <c r="Q218" s="59">
        <v>58000000</v>
      </c>
      <c r="R218" s="59"/>
      <c r="S218" s="59"/>
      <c r="T218" s="59"/>
      <c r="U218" s="59">
        <v>58000000</v>
      </c>
      <c r="V218" s="59"/>
      <c r="W218" s="59">
        <v>58000000</v>
      </c>
    </row>
    <row r="219" spans="1:23" s="148" customFormat="1" ht="25.5">
      <c r="A219" s="134"/>
      <c r="B219" s="149" t="s">
        <v>814</v>
      </c>
      <c r="C219" s="152">
        <v>8060351</v>
      </c>
      <c r="D219" s="59">
        <v>53000000</v>
      </c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>
        <v>21100000</v>
      </c>
      <c r="P219" s="59">
        <v>21100000</v>
      </c>
      <c r="Q219" s="59">
        <v>21100000</v>
      </c>
      <c r="R219" s="59"/>
      <c r="S219" s="59"/>
      <c r="T219" s="59"/>
      <c r="U219" s="59">
        <v>21100000</v>
      </c>
      <c r="V219" s="59"/>
      <c r="W219" s="59">
        <v>21100000</v>
      </c>
    </row>
    <row r="220" spans="1:23" s="148" customFormat="1" ht="25.5">
      <c r="A220" s="134"/>
      <c r="B220" s="149" t="s">
        <v>815</v>
      </c>
      <c r="C220" s="152">
        <v>8060353</v>
      </c>
      <c r="D220" s="59">
        <v>937000000</v>
      </c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>
        <v>348900000</v>
      </c>
      <c r="P220" s="59">
        <v>348900000</v>
      </c>
      <c r="Q220" s="59">
        <v>348900000</v>
      </c>
      <c r="R220" s="59"/>
      <c r="S220" s="59"/>
      <c r="T220" s="59"/>
      <c r="U220" s="59">
        <v>348900000</v>
      </c>
      <c r="V220" s="59"/>
      <c r="W220" s="59">
        <v>348900000</v>
      </c>
    </row>
    <row r="221" spans="1:23" s="148" customFormat="1" ht="25.5">
      <c r="A221" s="134"/>
      <c r="B221" s="149" t="s">
        <v>816</v>
      </c>
      <c r="C221" s="152">
        <v>8060354</v>
      </c>
      <c r="D221" s="59">
        <v>468000000</v>
      </c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>
        <v>174400000</v>
      </c>
      <c r="P221" s="59">
        <v>174400000</v>
      </c>
      <c r="Q221" s="59">
        <v>174400000</v>
      </c>
      <c r="R221" s="59"/>
      <c r="S221" s="59"/>
      <c r="T221" s="59"/>
      <c r="U221" s="59">
        <v>174400000</v>
      </c>
      <c r="V221" s="59"/>
      <c r="W221" s="59">
        <v>174400000</v>
      </c>
    </row>
    <row r="222" spans="1:23" s="142" customFormat="1" ht="25.5">
      <c r="A222" s="134"/>
      <c r="B222" s="149" t="s">
        <v>817</v>
      </c>
      <c r="C222" s="152">
        <v>8060355</v>
      </c>
      <c r="D222" s="59">
        <v>562000000</v>
      </c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>
        <v>209400000</v>
      </c>
      <c r="P222" s="59">
        <v>209400000</v>
      </c>
      <c r="Q222" s="59">
        <v>209400000</v>
      </c>
      <c r="R222" s="59"/>
      <c r="S222" s="59"/>
      <c r="T222" s="59"/>
      <c r="U222" s="59">
        <v>209400000</v>
      </c>
      <c r="V222" s="59"/>
      <c r="W222" s="59">
        <v>209400000</v>
      </c>
    </row>
    <row r="223" spans="1:23" s="165" customFormat="1" ht="25.5">
      <c r="A223" s="134"/>
      <c r="B223" s="149" t="s">
        <v>818</v>
      </c>
      <c r="C223" s="152">
        <v>8060356</v>
      </c>
      <c r="D223" s="59">
        <v>52000000</v>
      </c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>
        <v>239700000</v>
      </c>
      <c r="P223" s="59">
        <v>239654000</v>
      </c>
      <c r="Q223" s="59">
        <v>239654000</v>
      </c>
      <c r="R223" s="59"/>
      <c r="S223" s="59"/>
      <c r="T223" s="59">
        <v>46000</v>
      </c>
      <c r="U223" s="59">
        <v>239654000</v>
      </c>
      <c r="V223" s="59"/>
      <c r="W223" s="59">
        <v>239654000</v>
      </c>
    </row>
    <row r="224" spans="1:23" s="148" customFormat="1" ht="25.5">
      <c r="A224" s="134"/>
      <c r="B224" s="149" t="s">
        <v>819</v>
      </c>
      <c r="C224" s="152">
        <v>8060357</v>
      </c>
      <c r="D224" s="59">
        <v>468000000</v>
      </c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>
        <v>174400000</v>
      </c>
      <c r="P224" s="59">
        <v>174400000</v>
      </c>
      <c r="Q224" s="59">
        <v>174400000</v>
      </c>
      <c r="R224" s="59"/>
      <c r="S224" s="59"/>
      <c r="T224" s="59"/>
      <c r="U224" s="59">
        <v>174400000</v>
      </c>
      <c r="V224" s="59"/>
      <c r="W224" s="59">
        <v>174400000</v>
      </c>
    </row>
    <row r="225" spans="1:23" s="166" customFormat="1" ht="25.5">
      <c r="A225" s="134"/>
      <c r="B225" s="149" t="s">
        <v>820</v>
      </c>
      <c r="C225" s="152">
        <v>8060629</v>
      </c>
      <c r="D225" s="59">
        <v>194000000</v>
      </c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>
        <v>72200000</v>
      </c>
      <c r="P225" s="59">
        <v>72200000</v>
      </c>
      <c r="Q225" s="59">
        <v>72200000</v>
      </c>
      <c r="R225" s="59"/>
      <c r="S225" s="59"/>
      <c r="T225" s="59"/>
      <c r="U225" s="59">
        <v>72200000</v>
      </c>
      <c r="V225" s="59"/>
      <c r="W225" s="59">
        <v>72200000</v>
      </c>
    </row>
    <row r="226" spans="1:23" s="167" customFormat="1" ht="25.5">
      <c r="A226" s="134"/>
      <c r="B226" s="149" t="s">
        <v>821</v>
      </c>
      <c r="C226" s="152">
        <v>8060630</v>
      </c>
      <c r="D226" s="59">
        <v>269000000</v>
      </c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>
        <v>102100000</v>
      </c>
      <c r="P226" s="59">
        <v>102100000</v>
      </c>
      <c r="Q226" s="59">
        <v>102100000</v>
      </c>
      <c r="R226" s="59"/>
      <c r="S226" s="59"/>
      <c r="T226" s="59"/>
      <c r="U226" s="59">
        <v>102100000</v>
      </c>
      <c r="V226" s="59"/>
      <c r="W226" s="59">
        <v>102100000</v>
      </c>
    </row>
    <row r="227" spans="1:23" s="148" customFormat="1" ht="25.5">
      <c r="A227" s="134"/>
      <c r="B227" s="149" t="s">
        <v>822</v>
      </c>
      <c r="C227" s="152">
        <v>8060631</v>
      </c>
      <c r="D227" s="59">
        <v>479000000</v>
      </c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>
        <v>180100000</v>
      </c>
      <c r="P227" s="59">
        <v>180100000</v>
      </c>
      <c r="Q227" s="59">
        <v>180100000</v>
      </c>
      <c r="R227" s="59"/>
      <c r="S227" s="59"/>
      <c r="T227" s="59"/>
      <c r="U227" s="59">
        <v>180100000</v>
      </c>
      <c r="V227" s="59"/>
      <c r="W227" s="59">
        <v>180100000</v>
      </c>
    </row>
    <row r="228" spans="1:23" s="148" customFormat="1" ht="25.5">
      <c r="A228" s="134"/>
      <c r="B228" s="149" t="s">
        <v>823</v>
      </c>
      <c r="C228" s="152">
        <v>8062790</v>
      </c>
      <c r="D228" s="59">
        <v>228000000</v>
      </c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>
        <v>80900000</v>
      </c>
      <c r="P228" s="59">
        <v>80762000</v>
      </c>
      <c r="Q228" s="59">
        <v>80762000</v>
      </c>
      <c r="R228" s="59"/>
      <c r="S228" s="59"/>
      <c r="T228" s="59">
        <v>138000</v>
      </c>
      <c r="U228" s="59">
        <v>80762000</v>
      </c>
      <c r="V228" s="59"/>
      <c r="W228" s="59">
        <v>80762000</v>
      </c>
    </row>
    <row r="229" spans="1:23" s="148" customFormat="1" ht="25.5">
      <c r="A229" s="134"/>
      <c r="B229" s="149" t="s">
        <v>824</v>
      </c>
      <c r="C229" s="152">
        <v>8062791</v>
      </c>
      <c r="D229" s="59">
        <v>56000000</v>
      </c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>
        <v>19400000</v>
      </c>
      <c r="P229" s="59">
        <v>19400000</v>
      </c>
      <c r="Q229" s="59">
        <v>19400000</v>
      </c>
      <c r="R229" s="59"/>
      <c r="S229" s="59"/>
      <c r="T229" s="59"/>
      <c r="U229" s="59">
        <v>19400000</v>
      </c>
      <c r="V229" s="59"/>
      <c r="W229" s="59">
        <v>19400000</v>
      </c>
    </row>
    <row r="230" spans="1:23" s="148" customFormat="1" ht="25.5">
      <c r="A230" s="134"/>
      <c r="B230" s="149" t="s">
        <v>825</v>
      </c>
      <c r="C230" s="152">
        <v>8062792</v>
      </c>
      <c r="D230" s="59">
        <v>114000000</v>
      </c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>
        <v>40300000</v>
      </c>
      <c r="P230" s="59">
        <v>40300000</v>
      </c>
      <c r="Q230" s="59">
        <v>40300000</v>
      </c>
      <c r="R230" s="59"/>
      <c r="S230" s="59"/>
      <c r="T230" s="59"/>
      <c r="U230" s="59">
        <v>40300000</v>
      </c>
      <c r="V230" s="59"/>
      <c r="W230" s="59">
        <v>40300000</v>
      </c>
    </row>
    <row r="231" spans="1:23" s="166" customFormat="1" ht="25.5">
      <c r="A231" s="134"/>
      <c r="B231" s="149" t="s">
        <v>826</v>
      </c>
      <c r="C231" s="152">
        <v>8062793</v>
      </c>
      <c r="D231" s="59">
        <v>180000000</v>
      </c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>
        <v>62100000</v>
      </c>
      <c r="P231" s="59">
        <v>62100000</v>
      </c>
      <c r="Q231" s="59">
        <v>62100000</v>
      </c>
      <c r="R231" s="59"/>
      <c r="S231" s="59"/>
      <c r="T231" s="59"/>
      <c r="U231" s="59">
        <v>62100000</v>
      </c>
      <c r="V231" s="59"/>
      <c r="W231" s="59">
        <v>62100000</v>
      </c>
    </row>
    <row r="232" spans="1:23" s="167" customFormat="1" ht="25.5">
      <c r="A232" s="134"/>
      <c r="B232" s="149" t="s">
        <v>827</v>
      </c>
      <c r="C232" s="152">
        <v>8062794</v>
      </c>
      <c r="D232" s="59">
        <v>296000000</v>
      </c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>
        <v>102300000</v>
      </c>
      <c r="P232" s="59">
        <v>102300000</v>
      </c>
      <c r="Q232" s="59">
        <v>102300000</v>
      </c>
      <c r="R232" s="59"/>
      <c r="S232" s="59"/>
      <c r="T232" s="59"/>
      <c r="U232" s="59">
        <v>102300000</v>
      </c>
      <c r="V232" s="59"/>
      <c r="W232" s="59">
        <v>102300000</v>
      </c>
    </row>
    <row r="233" spans="1:23" s="148" customFormat="1" ht="25.5">
      <c r="A233" s="134"/>
      <c r="B233" s="149" t="s">
        <v>828</v>
      </c>
      <c r="C233" s="152">
        <v>8063333</v>
      </c>
      <c r="D233" s="59">
        <v>609000000</v>
      </c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>
        <v>273900000</v>
      </c>
      <c r="P233" s="59">
        <v>273896000</v>
      </c>
      <c r="Q233" s="59">
        <v>273896000</v>
      </c>
      <c r="R233" s="59"/>
      <c r="S233" s="59"/>
      <c r="T233" s="59">
        <v>4000</v>
      </c>
      <c r="U233" s="59">
        <v>273896000</v>
      </c>
      <c r="V233" s="59"/>
      <c r="W233" s="59">
        <v>273896000</v>
      </c>
    </row>
    <row r="234" spans="1:23" s="166" customFormat="1" ht="25.5">
      <c r="A234" s="134"/>
      <c r="B234" s="149" t="s">
        <v>829</v>
      </c>
      <c r="C234" s="152">
        <v>8063334</v>
      </c>
      <c r="D234" s="59">
        <v>348000000</v>
      </c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>
        <v>156500000</v>
      </c>
      <c r="P234" s="59">
        <v>156500000</v>
      </c>
      <c r="Q234" s="59">
        <v>156500000</v>
      </c>
      <c r="R234" s="59"/>
      <c r="S234" s="59"/>
      <c r="T234" s="59"/>
      <c r="U234" s="59">
        <v>156500000</v>
      </c>
      <c r="V234" s="59"/>
      <c r="W234" s="59">
        <v>156500000</v>
      </c>
    </row>
    <row r="235" spans="1:23" s="167" customFormat="1" ht="25.5">
      <c r="A235" s="134"/>
      <c r="B235" s="149" t="s">
        <v>830</v>
      </c>
      <c r="C235" s="152">
        <v>8063335</v>
      </c>
      <c r="D235" s="59">
        <v>348000000</v>
      </c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>
        <v>156500000</v>
      </c>
      <c r="P235" s="59">
        <v>156500000</v>
      </c>
      <c r="Q235" s="59">
        <v>156500000</v>
      </c>
      <c r="R235" s="59"/>
      <c r="S235" s="59"/>
      <c r="T235" s="59"/>
      <c r="U235" s="59">
        <v>156500000</v>
      </c>
      <c r="V235" s="59"/>
      <c r="W235" s="59">
        <v>156500000</v>
      </c>
    </row>
    <row r="236" spans="1:23" s="148" customFormat="1" ht="25.5">
      <c r="A236" s="134"/>
      <c r="B236" s="149" t="s">
        <v>831</v>
      </c>
      <c r="C236" s="152">
        <v>8063336</v>
      </c>
      <c r="D236" s="59">
        <v>435000000</v>
      </c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>
        <v>195600000</v>
      </c>
      <c r="P236" s="59">
        <v>195600000</v>
      </c>
      <c r="Q236" s="59">
        <v>195600000</v>
      </c>
      <c r="R236" s="59"/>
      <c r="S236" s="59"/>
      <c r="T236" s="59"/>
      <c r="U236" s="59">
        <v>195600000</v>
      </c>
      <c r="V236" s="59"/>
      <c r="W236" s="59">
        <v>195600000</v>
      </c>
    </row>
    <row r="237" spans="1:23" s="166" customFormat="1" ht="25.5">
      <c r="A237" s="134"/>
      <c r="B237" s="149" t="s">
        <v>832</v>
      </c>
      <c r="C237" s="152">
        <v>8063466</v>
      </c>
      <c r="D237" s="59">
        <v>435000000</v>
      </c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>
        <v>195600000</v>
      </c>
      <c r="P237" s="59">
        <v>195600000</v>
      </c>
      <c r="Q237" s="59">
        <v>195600000</v>
      </c>
      <c r="R237" s="59"/>
      <c r="S237" s="59"/>
      <c r="T237" s="59"/>
      <c r="U237" s="59">
        <v>195600000</v>
      </c>
      <c r="V237" s="59"/>
      <c r="W237" s="59">
        <v>195600000</v>
      </c>
    </row>
    <row r="238" spans="1:23" s="167" customFormat="1" ht="13.5">
      <c r="A238" s="153"/>
      <c r="B238" s="159" t="s">
        <v>833</v>
      </c>
      <c r="C238" s="146"/>
      <c r="D238" s="154">
        <v>0</v>
      </c>
      <c r="E238" s="154"/>
      <c r="F238" s="154"/>
      <c r="G238" s="154"/>
      <c r="H238" s="154"/>
      <c r="I238" s="154"/>
      <c r="J238" s="154"/>
      <c r="K238" s="154"/>
      <c r="L238" s="154"/>
      <c r="M238" s="154"/>
      <c r="N238" s="154"/>
      <c r="O238" s="154"/>
      <c r="P238" s="154"/>
      <c r="Q238" s="154"/>
      <c r="R238" s="154"/>
      <c r="S238" s="154"/>
      <c r="T238" s="154"/>
      <c r="U238" s="154"/>
      <c r="V238" s="154"/>
      <c r="W238" s="154"/>
    </row>
    <row r="239" spans="1:23" s="148" customFormat="1" ht="38.25">
      <c r="A239" s="134"/>
      <c r="B239" s="149" t="s">
        <v>834</v>
      </c>
      <c r="C239" s="150">
        <v>7994419</v>
      </c>
      <c r="D239" s="59">
        <v>2000000000</v>
      </c>
      <c r="E239" s="59"/>
      <c r="F239" s="59"/>
      <c r="G239" s="59"/>
      <c r="H239" s="59"/>
      <c r="I239" s="59">
        <v>730000000</v>
      </c>
      <c r="J239" s="59">
        <v>724852900</v>
      </c>
      <c r="K239" s="59">
        <v>724852900</v>
      </c>
      <c r="L239" s="59"/>
      <c r="M239" s="59">
        <v>5147100</v>
      </c>
      <c r="N239" s="59">
        <v>0</v>
      </c>
      <c r="O239" s="59"/>
      <c r="P239" s="59"/>
      <c r="Q239" s="59"/>
      <c r="R239" s="59"/>
      <c r="S239" s="59"/>
      <c r="T239" s="59"/>
      <c r="U239" s="59">
        <v>724852900</v>
      </c>
      <c r="V239" s="59"/>
      <c r="W239" s="59">
        <v>724852900</v>
      </c>
    </row>
    <row r="240" spans="1:23" s="142" customFormat="1" ht="25.5">
      <c r="A240" s="134"/>
      <c r="B240" s="149" t="s">
        <v>758</v>
      </c>
      <c r="C240" s="150">
        <v>7994420</v>
      </c>
      <c r="D240" s="59">
        <v>3600000000</v>
      </c>
      <c r="E240" s="59"/>
      <c r="F240" s="59"/>
      <c r="G240" s="59"/>
      <c r="H240" s="59"/>
      <c r="I240" s="59">
        <v>300000000</v>
      </c>
      <c r="J240" s="59">
        <v>300000000</v>
      </c>
      <c r="K240" s="59">
        <v>300000000</v>
      </c>
      <c r="L240" s="59"/>
      <c r="M240" s="59"/>
      <c r="N240" s="59"/>
      <c r="O240" s="59"/>
      <c r="P240" s="59"/>
      <c r="Q240" s="59"/>
      <c r="R240" s="59"/>
      <c r="S240" s="59"/>
      <c r="T240" s="59"/>
      <c r="U240" s="59">
        <v>300000000</v>
      </c>
      <c r="V240" s="59"/>
      <c r="W240" s="59">
        <v>300000000</v>
      </c>
    </row>
    <row r="241" spans="1:23" s="142" customFormat="1" ht="25.5">
      <c r="A241" s="134"/>
      <c r="B241" s="149" t="s">
        <v>835</v>
      </c>
      <c r="C241" s="150">
        <v>8033238</v>
      </c>
      <c r="D241" s="59">
        <v>2500000000</v>
      </c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>
        <v>463000000</v>
      </c>
      <c r="P241" s="59">
        <v>463000000</v>
      </c>
      <c r="Q241" s="59">
        <v>463000000</v>
      </c>
      <c r="R241" s="59"/>
      <c r="S241" s="59"/>
      <c r="T241" s="59"/>
      <c r="U241" s="59">
        <v>463000000</v>
      </c>
      <c r="V241" s="59"/>
      <c r="W241" s="59">
        <v>463000000</v>
      </c>
    </row>
    <row r="242" spans="1:23" s="142" customFormat="1" ht="25.5">
      <c r="A242" s="134"/>
      <c r="B242" s="149" t="s">
        <v>836</v>
      </c>
      <c r="C242" s="150">
        <v>8050839</v>
      </c>
      <c r="D242" s="59">
        <v>500000000</v>
      </c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>
        <v>432300000</v>
      </c>
      <c r="P242" s="59">
        <v>432300000</v>
      </c>
      <c r="Q242" s="59">
        <v>432300000</v>
      </c>
      <c r="R242" s="59"/>
      <c r="S242" s="59"/>
      <c r="T242" s="59"/>
      <c r="U242" s="59">
        <v>432300000</v>
      </c>
      <c r="V242" s="59"/>
      <c r="W242" s="59">
        <v>432300000</v>
      </c>
    </row>
    <row r="243" spans="1:23" s="142" customFormat="1" ht="13.5">
      <c r="A243" s="134"/>
      <c r="B243" s="159" t="s">
        <v>837</v>
      </c>
      <c r="C243" s="162"/>
      <c r="D243" s="59">
        <v>0</v>
      </c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</row>
    <row r="244" spans="1:23" s="142" customFormat="1" ht="25.5">
      <c r="A244" s="134"/>
      <c r="B244" s="149" t="s">
        <v>787</v>
      </c>
      <c r="C244" s="150">
        <v>8011555</v>
      </c>
      <c r="D244" s="59">
        <v>362200000</v>
      </c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>
        <v>6567500</v>
      </c>
      <c r="P244" s="59">
        <v>6567500</v>
      </c>
      <c r="Q244" s="59">
        <v>6567500</v>
      </c>
      <c r="R244" s="59"/>
      <c r="S244" s="59"/>
      <c r="T244" s="59"/>
      <c r="U244" s="59">
        <v>6567500</v>
      </c>
      <c r="V244" s="59"/>
      <c r="W244" s="59">
        <v>6567500</v>
      </c>
    </row>
    <row r="245" spans="1:23" s="137" customFormat="1" ht="25.5">
      <c r="A245" s="134"/>
      <c r="B245" s="149" t="s">
        <v>838</v>
      </c>
      <c r="C245" s="150">
        <v>7971121</v>
      </c>
      <c r="D245" s="59">
        <v>0</v>
      </c>
      <c r="E245" s="59">
        <v>889102666</v>
      </c>
      <c r="F245" s="59"/>
      <c r="G245" s="59"/>
      <c r="H245" s="59"/>
      <c r="I245" s="59"/>
      <c r="J245" s="59"/>
      <c r="K245" s="59"/>
      <c r="L245" s="59"/>
      <c r="M245" s="59"/>
      <c r="N245" s="59"/>
      <c r="O245" s="59">
        <v>182050402</v>
      </c>
      <c r="P245" s="59">
        <v>182050402</v>
      </c>
      <c r="Q245" s="59">
        <v>182050402</v>
      </c>
      <c r="R245" s="59"/>
      <c r="S245" s="59"/>
      <c r="T245" s="59"/>
      <c r="U245" s="59">
        <v>182050402</v>
      </c>
      <c r="V245" s="59"/>
      <c r="W245" s="59">
        <v>1071153068</v>
      </c>
    </row>
    <row r="246" spans="1:23" s="148" customFormat="1" ht="15">
      <c r="A246" s="134"/>
      <c r="B246" s="149" t="s">
        <v>839</v>
      </c>
      <c r="C246" s="150">
        <v>7983218</v>
      </c>
      <c r="D246" s="59">
        <v>920000000</v>
      </c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>
        <v>80000000</v>
      </c>
      <c r="P246" s="59">
        <v>25700000</v>
      </c>
      <c r="Q246" s="59">
        <v>25700000</v>
      </c>
      <c r="R246" s="59"/>
      <c r="S246" s="59"/>
      <c r="T246" s="59">
        <v>54300000</v>
      </c>
      <c r="U246" s="59">
        <v>25700000</v>
      </c>
      <c r="V246" s="59"/>
      <c r="W246" s="59">
        <v>25700000</v>
      </c>
    </row>
    <row r="247" spans="1:23" s="148" customFormat="1" ht="25.5">
      <c r="A247" s="134"/>
      <c r="B247" s="149" t="s">
        <v>753</v>
      </c>
      <c r="C247" s="150">
        <v>7987220</v>
      </c>
      <c r="D247" s="59">
        <v>1810000000</v>
      </c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>
        <v>150000000</v>
      </c>
      <c r="P247" s="59">
        <v>40300000</v>
      </c>
      <c r="Q247" s="59">
        <v>40300000</v>
      </c>
      <c r="R247" s="59"/>
      <c r="S247" s="59"/>
      <c r="T247" s="59">
        <v>109700000</v>
      </c>
      <c r="U247" s="59">
        <v>40300000</v>
      </c>
      <c r="V247" s="59"/>
      <c r="W247" s="59">
        <v>40300000</v>
      </c>
    </row>
    <row r="248" spans="1:23" s="148" customFormat="1" ht="25.5">
      <c r="A248" s="134"/>
      <c r="B248" s="149" t="s">
        <v>840</v>
      </c>
      <c r="C248" s="150">
        <v>7995194</v>
      </c>
      <c r="D248" s="59">
        <v>500000000</v>
      </c>
      <c r="E248" s="59">
        <v>309382019</v>
      </c>
      <c r="F248" s="59"/>
      <c r="G248" s="59"/>
      <c r="H248" s="59"/>
      <c r="I248" s="59"/>
      <c r="J248" s="59"/>
      <c r="K248" s="59"/>
      <c r="L248" s="59"/>
      <c r="M248" s="59"/>
      <c r="N248" s="59"/>
      <c r="O248" s="59">
        <v>523981</v>
      </c>
      <c r="P248" s="59">
        <v>523981</v>
      </c>
      <c r="Q248" s="59">
        <v>523981</v>
      </c>
      <c r="R248" s="59"/>
      <c r="S248" s="59"/>
      <c r="T248" s="59"/>
      <c r="U248" s="59">
        <v>523981</v>
      </c>
      <c r="V248" s="59"/>
      <c r="W248" s="59">
        <v>309906000</v>
      </c>
    </row>
    <row r="249" spans="1:23" s="148" customFormat="1" ht="25.5">
      <c r="A249" s="134"/>
      <c r="B249" s="149" t="s">
        <v>841</v>
      </c>
      <c r="C249" s="150">
        <v>7995196</v>
      </c>
      <c r="D249" s="59">
        <v>450000000</v>
      </c>
      <c r="E249" s="59">
        <v>281000000</v>
      </c>
      <c r="F249" s="59"/>
      <c r="G249" s="59"/>
      <c r="H249" s="59"/>
      <c r="I249" s="59"/>
      <c r="J249" s="59"/>
      <c r="K249" s="59"/>
      <c r="L249" s="59"/>
      <c r="M249" s="59"/>
      <c r="N249" s="59"/>
      <c r="O249" s="59">
        <v>22923000</v>
      </c>
      <c r="P249" s="59">
        <v>22923000</v>
      </c>
      <c r="Q249" s="59">
        <v>22923000</v>
      </c>
      <c r="R249" s="59"/>
      <c r="S249" s="59"/>
      <c r="T249" s="59"/>
      <c r="U249" s="59">
        <v>22923000</v>
      </c>
      <c r="V249" s="59"/>
      <c r="W249" s="59">
        <v>303923000</v>
      </c>
    </row>
    <row r="250" spans="1:23" s="148" customFormat="1" ht="25.5">
      <c r="A250" s="134"/>
      <c r="B250" s="149" t="s">
        <v>787</v>
      </c>
      <c r="C250" s="150">
        <v>8011555</v>
      </c>
      <c r="D250" s="59">
        <v>362200000</v>
      </c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>
        <v>19000000</v>
      </c>
      <c r="P250" s="59">
        <v>19000000</v>
      </c>
      <c r="Q250" s="59">
        <v>19000000</v>
      </c>
      <c r="R250" s="59"/>
      <c r="S250" s="59"/>
      <c r="T250" s="59"/>
      <c r="U250" s="59">
        <v>19000000</v>
      </c>
      <c r="V250" s="59"/>
      <c r="W250" s="59">
        <v>19000000</v>
      </c>
    </row>
    <row r="251" spans="1:23" s="148" customFormat="1" ht="25.5">
      <c r="A251" s="134"/>
      <c r="B251" s="149" t="s">
        <v>838</v>
      </c>
      <c r="C251" s="150">
        <v>7971121</v>
      </c>
      <c r="D251" s="59">
        <v>0</v>
      </c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>
        <v>19646932</v>
      </c>
      <c r="P251" s="59">
        <v>19646932</v>
      </c>
      <c r="Q251" s="59">
        <v>19646932</v>
      </c>
      <c r="R251" s="59"/>
      <c r="S251" s="59"/>
      <c r="T251" s="59"/>
      <c r="U251" s="59">
        <v>19646932</v>
      </c>
      <c r="V251" s="59"/>
      <c r="W251" s="59">
        <v>19646932</v>
      </c>
    </row>
    <row r="252" spans="1:23" s="148" customFormat="1" ht="25.5">
      <c r="A252" s="134"/>
      <c r="B252" s="149" t="s">
        <v>840</v>
      </c>
      <c r="C252" s="150">
        <v>7995194</v>
      </c>
      <c r="D252" s="59">
        <v>500000000</v>
      </c>
      <c r="E252" s="59">
        <v>104300000</v>
      </c>
      <c r="F252" s="59"/>
      <c r="G252" s="59"/>
      <c r="H252" s="59"/>
      <c r="I252" s="59"/>
      <c r="J252" s="59"/>
      <c r="K252" s="59"/>
      <c r="L252" s="59"/>
      <c r="M252" s="59"/>
      <c r="N252" s="59"/>
      <c r="O252" s="59">
        <v>46694000</v>
      </c>
      <c r="P252" s="59">
        <v>46694000</v>
      </c>
      <c r="Q252" s="59">
        <v>46694000</v>
      </c>
      <c r="R252" s="59"/>
      <c r="S252" s="59"/>
      <c r="T252" s="59"/>
      <c r="U252" s="59">
        <v>46694000</v>
      </c>
      <c r="V252" s="59"/>
      <c r="W252" s="59">
        <v>150994000</v>
      </c>
    </row>
    <row r="253" spans="1:23" s="148" customFormat="1" ht="25.5">
      <c r="A253" s="134"/>
      <c r="B253" s="149" t="s">
        <v>841</v>
      </c>
      <c r="C253" s="150">
        <v>7995196</v>
      </c>
      <c r="D253" s="59">
        <v>450000000</v>
      </c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>
        <v>138577000</v>
      </c>
      <c r="P253" s="59">
        <v>138577000</v>
      </c>
      <c r="Q253" s="59">
        <v>138577000</v>
      </c>
      <c r="R253" s="59"/>
      <c r="S253" s="59"/>
      <c r="T253" s="59"/>
      <c r="U253" s="59">
        <v>138577000</v>
      </c>
      <c r="V253" s="59"/>
      <c r="W253" s="59">
        <v>138577000</v>
      </c>
    </row>
    <row r="254" spans="1:23" s="148" customFormat="1" ht="15">
      <c r="A254" s="138">
        <v>7</v>
      </c>
      <c r="B254" s="139" t="s">
        <v>693</v>
      </c>
      <c r="C254" s="155"/>
      <c r="D254" s="141">
        <v>0</v>
      </c>
      <c r="E254" s="141">
        <f>SUM(E255:E259)</f>
        <v>15629558</v>
      </c>
      <c r="F254" s="141">
        <f t="shared" ref="F254:W254" si="22">SUM(F255:F259)</f>
        <v>0</v>
      </c>
      <c r="G254" s="141">
        <f t="shared" si="22"/>
        <v>0</v>
      </c>
      <c r="H254" s="141">
        <f t="shared" si="22"/>
        <v>0</v>
      </c>
      <c r="I254" s="141">
        <f t="shared" si="22"/>
        <v>0</v>
      </c>
      <c r="J254" s="141">
        <f t="shared" si="22"/>
        <v>0</v>
      </c>
      <c r="K254" s="141">
        <f t="shared" si="22"/>
        <v>0</v>
      </c>
      <c r="L254" s="141">
        <f t="shared" si="22"/>
        <v>0</v>
      </c>
      <c r="M254" s="141">
        <f t="shared" si="22"/>
        <v>0</v>
      </c>
      <c r="N254" s="141">
        <f t="shared" si="22"/>
        <v>0</v>
      </c>
      <c r="O254" s="141">
        <f t="shared" si="22"/>
        <v>1417859648</v>
      </c>
      <c r="P254" s="141">
        <f t="shared" si="22"/>
        <v>1369995648</v>
      </c>
      <c r="Q254" s="141">
        <f t="shared" si="22"/>
        <v>1369995648</v>
      </c>
      <c r="R254" s="141">
        <f t="shared" si="22"/>
        <v>0</v>
      </c>
      <c r="S254" s="141">
        <f t="shared" si="22"/>
        <v>47864000</v>
      </c>
      <c r="T254" s="141">
        <f t="shared" si="22"/>
        <v>0</v>
      </c>
      <c r="U254" s="141">
        <f t="shared" si="22"/>
        <v>1369995648</v>
      </c>
      <c r="V254" s="141">
        <f t="shared" si="22"/>
        <v>0</v>
      </c>
      <c r="W254" s="141">
        <f t="shared" si="22"/>
        <v>1385625206</v>
      </c>
    </row>
    <row r="255" spans="1:23" s="148" customFormat="1" ht="15">
      <c r="A255" s="144"/>
      <c r="B255" s="159" t="s">
        <v>658</v>
      </c>
      <c r="C255" s="156"/>
      <c r="D255" s="147">
        <v>0</v>
      </c>
      <c r="E255" s="147"/>
      <c r="F255" s="147"/>
      <c r="G255" s="147"/>
      <c r="H255" s="147"/>
      <c r="I255" s="147"/>
      <c r="J255" s="147"/>
      <c r="K255" s="147"/>
      <c r="L255" s="147"/>
      <c r="M255" s="147"/>
      <c r="N255" s="147"/>
      <c r="O255" s="147"/>
      <c r="P255" s="147"/>
      <c r="Q255" s="147"/>
      <c r="R255" s="147"/>
      <c r="S255" s="147"/>
      <c r="T255" s="147"/>
      <c r="U255" s="147"/>
      <c r="V255" s="147"/>
      <c r="W255" s="147"/>
    </row>
    <row r="256" spans="1:23" s="148" customFormat="1" ht="25.5">
      <c r="A256" s="134"/>
      <c r="B256" s="149" t="s">
        <v>842</v>
      </c>
      <c r="C256" s="152">
        <v>8029283</v>
      </c>
      <c r="D256" s="59">
        <v>2700000000</v>
      </c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>
        <v>760000000</v>
      </c>
      <c r="P256" s="59">
        <v>760000000</v>
      </c>
      <c r="Q256" s="59">
        <v>760000000</v>
      </c>
      <c r="R256" s="59"/>
      <c r="S256" s="59"/>
      <c r="T256" s="59"/>
      <c r="U256" s="59">
        <v>760000000</v>
      </c>
      <c r="V256" s="59"/>
      <c r="W256" s="59">
        <v>760000000</v>
      </c>
    </row>
    <row r="257" spans="1:23" s="148" customFormat="1" ht="25.5">
      <c r="A257" s="134"/>
      <c r="B257" s="149" t="s">
        <v>843</v>
      </c>
      <c r="C257" s="152">
        <v>8042453</v>
      </c>
      <c r="D257" s="59">
        <v>673900000</v>
      </c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>
        <v>653900000</v>
      </c>
      <c r="P257" s="59">
        <v>606036000</v>
      </c>
      <c r="Q257" s="59">
        <v>606036000</v>
      </c>
      <c r="R257" s="59"/>
      <c r="S257" s="59">
        <v>47864000</v>
      </c>
      <c r="T257" s="59">
        <v>0</v>
      </c>
      <c r="U257" s="59">
        <v>606036000</v>
      </c>
      <c r="V257" s="59"/>
      <c r="W257" s="59">
        <v>606036000</v>
      </c>
    </row>
    <row r="258" spans="1:23" s="148" customFormat="1" ht="15">
      <c r="A258" s="144"/>
      <c r="B258" s="145" t="s">
        <v>706</v>
      </c>
      <c r="C258" s="160"/>
      <c r="D258" s="147">
        <v>0</v>
      </c>
      <c r="E258" s="147"/>
      <c r="F258" s="147"/>
      <c r="G258" s="147"/>
      <c r="H258" s="147"/>
      <c r="I258" s="147"/>
      <c r="J258" s="147"/>
      <c r="K258" s="147"/>
      <c r="L258" s="147"/>
      <c r="M258" s="147"/>
      <c r="N258" s="147"/>
      <c r="O258" s="147"/>
      <c r="P258" s="147"/>
      <c r="Q258" s="147"/>
      <c r="R258" s="147"/>
      <c r="S258" s="147"/>
      <c r="T258" s="147"/>
      <c r="U258" s="147"/>
      <c r="V258" s="147"/>
      <c r="W258" s="147"/>
    </row>
    <row r="259" spans="1:23" s="148" customFormat="1" ht="25.5">
      <c r="A259" s="134"/>
      <c r="B259" s="149" t="s">
        <v>844</v>
      </c>
      <c r="C259" s="150">
        <v>7833172</v>
      </c>
      <c r="D259" s="59">
        <v>0</v>
      </c>
      <c r="E259" s="59">
        <v>15629558</v>
      </c>
      <c r="F259" s="59"/>
      <c r="G259" s="59"/>
      <c r="H259" s="59"/>
      <c r="I259" s="59"/>
      <c r="J259" s="59"/>
      <c r="K259" s="59"/>
      <c r="L259" s="59"/>
      <c r="M259" s="59"/>
      <c r="N259" s="59"/>
      <c r="O259" s="59">
        <v>3959648</v>
      </c>
      <c r="P259" s="59">
        <v>3959648</v>
      </c>
      <c r="Q259" s="59">
        <v>3959648</v>
      </c>
      <c r="R259" s="59"/>
      <c r="S259" s="59"/>
      <c r="T259" s="59"/>
      <c r="U259" s="59">
        <v>3959648</v>
      </c>
      <c r="V259" s="59"/>
      <c r="W259" s="59">
        <v>19589206</v>
      </c>
    </row>
    <row r="260" spans="1:23" s="148" customFormat="1" ht="15">
      <c r="A260" s="138">
        <v>8</v>
      </c>
      <c r="B260" s="139" t="s">
        <v>845</v>
      </c>
      <c r="C260" s="155"/>
      <c r="D260" s="141">
        <v>0</v>
      </c>
      <c r="E260" s="141">
        <f>E262</f>
        <v>0</v>
      </c>
      <c r="F260" s="141">
        <f t="shared" ref="F260:W260" si="23">F262</f>
        <v>0</v>
      </c>
      <c r="G260" s="141">
        <f t="shared" si="23"/>
        <v>0</v>
      </c>
      <c r="H260" s="141">
        <f t="shared" si="23"/>
        <v>0</v>
      </c>
      <c r="I260" s="141">
        <f t="shared" si="23"/>
        <v>0</v>
      </c>
      <c r="J260" s="141">
        <f t="shared" si="23"/>
        <v>0</v>
      </c>
      <c r="K260" s="141">
        <f t="shared" si="23"/>
        <v>0</v>
      </c>
      <c r="L260" s="141">
        <f t="shared" si="23"/>
        <v>0</v>
      </c>
      <c r="M260" s="141">
        <f t="shared" si="23"/>
        <v>0</v>
      </c>
      <c r="N260" s="141">
        <f t="shared" si="23"/>
        <v>0</v>
      </c>
      <c r="O260" s="141">
        <f t="shared" si="23"/>
        <v>73100000</v>
      </c>
      <c r="P260" s="141">
        <f t="shared" si="23"/>
        <v>73100000</v>
      </c>
      <c r="Q260" s="141">
        <f t="shared" si="23"/>
        <v>73100000</v>
      </c>
      <c r="R260" s="141">
        <f t="shared" si="23"/>
        <v>0</v>
      </c>
      <c r="S260" s="141">
        <f t="shared" si="23"/>
        <v>0</v>
      </c>
      <c r="T260" s="141">
        <f t="shared" si="23"/>
        <v>0</v>
      </c>
      <c r="U260" s="141">
        <f t="shared" si="23"/>
        <v>73100000</v>
      </c>
      <c r="V260" s="141">
        <f t="shared" si="23"/>
        <v>0</v>
      </c>
      <c r="W260" s="141">
        <f t="shared" si="23"/>
        <v>73100000</v>
      </c>
    </row>
    <row r="261" spans="1:23" s="148" customFormat="1" ht="15">
      <c r="A261" s="144"/>
      <c r="B261" s="159" t="s">
        <v>708</v>
      </c>
      <c r="C261" s="156"/>
      <c r="D261" s="147">
        <v>0</v>
      </c>
      <c r="E261" s="147"/>
      <c r="F261" s="147"/>
      <c r="G261" s="147"/>
      <c r="H261" s="147"/>
      <c r="I261" s="147"/>
      <c r="J261" s="147"/>
      <c r="K261" s="147"/>
      <c r="L261" s="147"/>
      <c r="M261" s="147"/>
      <c r="N261" s="147"/>
      <c r="O261" s="147"/>
      <c r="P261" s="147"/>
      <c r="Q261" s="147"/>
      <c r="R261" s="147"/>
      <c r="S261" s="147"/>
      <c r="T261" s="147"/>
      <c r="U261" s="147"/>
      <c r="V261" s="147"/>
      <c r="W261" s="147"/>
    </row>
    <row r="262" spans="1:23" s="148" customFormat="1" ht="15">
      <c r="A262" s="134"/>
      <c r="B262" s="149" t="s">
        <v>846</v>
      </c>
      <c r="C262" s="152">
        <v>7987543</v>
      </c>
      <c r="D262" s="59">
        <v>500000000</v>
      </c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>
        <v>73100000</v>
      </c>
      <c r="P262" s="59">
        <v>73100000</v>
      </c>
      <c r="Q262" s="59">
        <v>73100000</v>
      </c>
      <c r="R262" s="59"/>
      <c r="S262" s="59"/>
      <c r="T262" s="59"/>
      <c r="U262" s="59">
        <v>73100000</v>
      </c>
      <c r="V262" s="59"/>
      <c r="W262" s="59">
        <v>73100000</v>
      </c>
    </row>
    <row r="263" spans="1:23" s="148" customFormat="1" ht="15">
      <c r="A263" s="138">
        <v>9</v>
      </c>
      <c r="B263" s="161" t="s">
        <v>699</v>
      </c>
      <c r="C263" s="155"/>
      <c r="D263" s="141">
        <v>0</v>
      </c>
      <c r="E263" s="141">
        <f>E265</f>
        <v>0</v>
      </c>
      <c r="F263" s="141">
        <f t="shared" ref="F263:W263" si="24">F265</f>
        <v>0</v>
      </c>
      <c r="G263" s="141">
        <f t="shared" si="24"/>
        <v>0</v>
      </c>
      <c r="H263" s="141">
        <f t="shared" si="24"/>
        <v>0</v>
      </c>
      <c r="I263" s="141">
        <f t="shared" si="24"/>
        <v>0</v>
      </c>
      <c r="J263" s="141">
        <f t="shared" si="24"/>
        <v>0</v>
      </c>
      <c r="K263" s="141">
        <f t="shared" si="24"/>
        <v>0</v>
      </c>
      <c r="L263" s="141">
        <f t="shared" si="24"/>
        <v>0</v>
      </c>
      <c r="M263" s="141">
        <f t="shared" si="24"/>
        <v>0</v>
      </c>
      <c r="N263" s="141">
        <f t="shared" si="24"/>
        <v>0</v>
      </c>
      <c r="O263" s="141">
        <f t="shared" si="24"/>
        <v>1000000000</v>
      </c>
      <c r="P263" s="141">
        <f t="shared" si="24"/>
        <v>886923182</v>
      </c>
      <c r="Q263" s="141">
        <f t="shared" si="24"/>
        <v>886923182</v>
      </c>
      <c r="R263" s="141">
        <f t="shared" si="24"/>
        <v>0</v>
      </c>
      <c r="S263" s="141">
        <f t="shared" si="24"/>
        <v>0</v>
      </c>
      <c r="T263" s="141">
        <f t="shared" si="24"/>
        <v>113076818</v>
      </c>
      <c r="U263" s="141">
        <f t="shared" si="24"/>
        <v>886923182</v>
      </c>
      <c r="V263" s="141">
        <f t="shared" si="24"/>
        <v>0</v>
      </c>
      <c r="W263" s="141">
        <f t="shared" si="24"/>
        <v>886923182</v>
      </c>
    </row>
    <row r="264" spans="1:23" s="148" customFormat="1" ht="15">
      <c r="A264" s="144"/>
      <c r="B264" s="159" t="s">
        <v>708</v>
      </c>
      <c r="C264" s="156"/>
      <c r="D264" s="147">
        <v>0</v>
      </c>
      <c r="E264" s="147"/>
      <c r="F264" s="147"/>
      <c r="G264" s="147"/>
      <c r="H264" s="147"/>
      <c r="I264" s="147"/>
      <c r="J264" s="147"/>
      <c r="K264" s="147"/>
      <c r="L264" s="147"/>
      <c r="M264" s="147"/>
      <c r="N264" s="147"/>
      <c r="O264" s="147"/>
      <c r="P264" s="147"/>
      <c r="Q264" s="147"/>
      <c r="R264" s="147"/>
      <c r="S264" s="147"/>
      <c r="T264" s="147"/>
      <c r="U264" s="147"/>
      <c r="V264" s="147"/>
      <c r="W264" s="147"/>
    </row>
    <row r="265" spans="1:23" s="148" customFormat="1" ht="25.5">
      <c r="A265" s="134"/>
      <c r="B265" s="149" t="s">
        <v>847</v>
      </c>
      <c r="C265" s="152">
        <v>8055153</v>
      </c>
      <c r="D265" s="59">
        <v>1000000000</v>
      </c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>
        <v>1000000000</v>
      </c>
      <c r="P265" s="59">
        <v>886923182</v>
      </c>
      <c r="Q265" s="59">
        <v>886923182</v>
      </c>
      <c r="R265" s="59"/>
      <c r="S265" s="59"/>
      <c r="T265" s="59">
        <v>113076818</v>
      </c>
      <c r="U265" s="59">
        <v>886923182</v>
      </c>
      <c r="V265" s="59"/>
      <c r="W265" s="59">
        <v>886923182</v>
      </c>
    </row>
    <row r="266" spans="1:23" s="148" customFormat="1" ht="15">
      <c r="A266" s="138">
        <v>10</v>
      </c>
      <c r="B266" s="139" t="s">
        <v>702</v>
      </c>
      <c r="C266" s="155"/>
      <c r="D266" s="141">
        <v>0</v>
      </c>
      <c r="E266" s="141">
        <f>SUM(E267:E294)</f>
        <v>5797093924</v>
      </c>
      <c r="F266" s="141">
        <f t="shared" ref="F266:W266" si="25">SUM(F267:F294)</f>
        <v>300000000</v>
      </c>
      <c r="G266" s="141">
        <f t="shared" si="25"/>
        <v>0</v>
      </c>
      <c r="H266" s="141">
        <f t="shared" si="25"/>
        <v>300000000</v>
      </c>
      <c r="I266" s="141">
        <f t="shared" si="25"/>
        <v>0</v>
      </c>
      <c r="J266" s="141">
        <f t="shared" si="25"/>
        <v>0</v>
      </c>
      <c r="K266" s="141">
        <f t="shared" si="25"/>
        <v>0</v>
      </c>
      <c r="L266" s="141">
        <f t="shared" si="25"/>
        <v>0</v>
      </c>
      <c r="M266" s="141">
        <f t="shared" si="25"/>
        <v>0</v>
      </c>
      <c r="N266" s="141">
        <f t="shared" si="25"/>
        <v>0</v>
      </c>
      <c r="O266" s="141">
        <f t="shared" si="25"/>
        <v>4247509438</v>
      </c>
      <c r="P266" s="141">
        <f t="shared" si="25"/>
        <v>3573741438</v>
      </c>
      <c r="Q266" s="141">
        <f t="shared" si="25"/>
        <v>3573741438</v>
      </c>
      <c r="R266" s="141">
        <f t="shared" si="25"/>
        <v>0</v>
      </c>
      <c r="S266" s="141">
        <f t="shared" si="25"/>
        <v>40000000</v>
      </c>
      <c r="T266" s="141">
        <f t="shared" si="25"/>
        <v>633768000</v>
      </c>
      <c r="U266" s="141">
        <f t="shared" si="25"/>
        <v>3873741438</v>
      </c>
      <c r="V266" s="141">
        <f t="shared" si="25"/>
        <v>0</v>
      </c>
      <c r="W266" s="141">
        <f t="shared" si="25"/>
        <v>9370835362</v>
      </c>
    </row>
    <row r="267" spans="1:23" s="148" customFormat="1" ht="15">
      <c r="A267" s="138"/>
      <c r="B267" s="159" t="s">
        <v>658</v>
      </c>
      <c r="C267" s="155"/>
      <c r="D267" s="141">
        <v>0</v>
      </c>
      <c r="E267" s="141"/>
      <c r="F267" s="141"/>
      <c r="G267" s="141"/>
      <c r="H267" s="141"/>
      <c r="I267" s="141"/>
      <c r="J267" s="141"/>
      <c r="K267" s="141"/>
      <c r="L267" s="141"/>
      <c r="M267" s="141"/>
      <c r="N267" s="141"/>
      <c r="O267" s="141"/>
      <c r="P267" s="141"/>
      <c r="Q267" s="141"/>
      <c r="R267" s="141"/>
      <c r="S267" s="141"/>
      <c r="T267" s="141"/>
      <c r="U267" s="141"/>
      <c r="V267" s="141"/>
      <c r="W267" s="141"/>
    </row>
    <row r="268" spans="1:23" s="148" customFormat="1" ht="25.5">
      <c r="A268" s="134"/>
      <c r="B268" s="149" t="s">
        <v>848</v>
      </c>
      <c r="C268" s="152">
        <v>8030262</v>
      </c>
      <c r="D268" s="59">
        <v>1400000000</v>
      </c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>
        <v>930000000</v>
      </c>
      <c r="P268" s="59">
        <v>930000000</v>
      </c>
      <c r="Q268" s="59">
        <v>930000000</v>
      </c>
      <c r="R268" s="59"/>
      <c r="S268" s="59"/>
      <c r="T268" s="59"/>
      <c r="U268" s="59">
        <v>930000000</v>
      </c>
      <c r="V268" s="59"/>
      <c r="W268" s="59">
        <v>930000000</v>
      </c>
    </row>
    <row r="269" spans="1:23" s="148" customFormat="1" ht="51">
      <c r="A269" s="134"/>
      <c r="B269" s="149" t="s">
        <v>849</v>
      </c>
      <c r="C269" s="152">
        <v>8059990</v>
      </c>
      <c r="D269" s="59">
        <v>390000000</v>
      </c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>
        <v>27000000</v>
      </c>
      <c r="P269" s="59"/>
      <c r="Q269" s="59"/>
      <c r="R269" s="59"/>
      <c r="S269" s="59">
        <v>27000000</v>
      </c>
      <c r="T269" s="59">
        <v>0</v>
      </c>
      <c r="U269" s="59"/>
      <c r="V269" s="59"/>
      <c r="W269" s="59"/>
    </row>
    <row r="270" spans="1:23" s="148" customFormat="1" ht="25.5">
      <c r="A270" s="134"/>
      <c r="B270" s="149" t="s">
        <v>850</v>
      </c>
      <c r="C270" s="152">
        <v>8063464</v>
      </c>
      <c r="D270" s="59">
        <v>0</v>
      </c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>
        <v>3000000</v>
      </c>
      <c r="P270" s="59">
        <v>3000000</v>
      </c>
      <c r="Q270" s="59">
        <v>3000000</v>
      </c>
      <c r="R270" s="59"/>
      <c r="S270" s="59">
        <v>0</v>
      </c>
      <c r="T270" s="59"/>
      <c r="U270" s="59">
        <v>3000000</v>
      </c>
      <c r="V270" s="59"/>
      <c r="W270" s="59">
        <v>3000000</v>
      </c>
    </row>
    <row r="271" spans="1:23" s="148" customFormat="1" ht="38.25">
      <c r="A271" s="134"/>
      <c r="B271" s="149" t="s">
        <v>851</v>
      </c>
      <c r="C271" s="152">
        <v>8064418</v>
      </c>
      <c r="D271" s="59">
        <v>132000000</v>
      </c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>
        <v>9000000</v>
      </c>
      <c r="P271" s="59">
        <v>6000000</v>
      </c>
      <c r="Q271" s="59">
        <v>6000000</v>
      </c>
      <c r="R271" s="59"/>
      <c r="S271" s="59"/>
      <c r="T271" s="59">
        <v>3000000</v>
      </c>
      <c r="U271" s="59">
        <v>6000000</v>
      </c>
      <c r="V271" s="59"/>
      <c r="W271" s="59">
        <v>6000000</v>
      </c>
    </row>
    <row r="272" spans="1:23" s="148" customFormat="1" ht="38.25">
      <c r="A272" s="134"/>
      <c r="B272" s="149" t="s">
        <v>852</v>
      </c>
      <c r="C272" s="152">
        <v>8064879</v>
      </c>
      <c r="D272" s="59">
        <v>308000000</v>
      </c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>
        <v>21000000</v>
      </c>
      <c r="P272" s="59">
        <v>21000000</v>
      </c>
      <c r="Q272" s="59">
        <v>21000000</v>
      </c>
      <c r="R272" s="59"/>
      <c r="S272" s="59"/>
      <c r="T272" s="59"/>
      <c r="U272" s="59">
        <v>21000000</v>
      </c>
      <c r="V272" s="59"/>
      <c r="W272" s="59">
        <v>21000000</v>
      </c>
    </row>
    <row r="273" spans="1:23" s="148" customFormat="1" ht="38.25">
      <c r="A273" s="134"/>
      <c r="B273" s="149" t="s">
        <v>853</v>
      </c>
      <c r="C273" s="152">
        <v>8066733</v>
      </c>
      <c r="D273" s="59">
        <v>308000000</v>
      </c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>
        <v>21000000</v>
      </c>
      <c r="P273" s="59">
        <v>21000000</v>
      </c>
      <c r="Q273" s="59">
        <v>21000000</v>
      </c>
      <c r="R273" s="59"/>
      <c r="S273" s="59"/>
      <c r="T273" s="59"/>
      <c r="U273" s="59">
        <v>21000000</v>
      </c>
      <c r="V273" s="59"/>
      <c r="W273" s="59">
        <v>21000000</v>
      </c>
    </row>
    <row r="274" spans="1:23" s="148" customFormat="1" ht="38.25">
      <c r="A274" s="134"/>
      <c r="B274" s="149" t="s">
        <v>854</v>
      </c>
      <c r="C274" s="152">
        <v>8068460</v>
      </c>
      <c r="D274" s="59">
        <v>132000000</v>
      </c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>
        <v>9000000</v>
      </c>
      <c r="P274" s="59">
        <v>9000000</v>
      </c>
      <c r="Q274" s="59">
        <v>9000000</v>
      </c>
      <c r="R274" s="59"/>
      <c r="S274" s="59"/>
      <c r="T274" s="59"/>
      <c r="U274" s="59">
        <v>9000000</v>
      </c>
      <c r="V274" s="59"/>
      <c r="W274" s="59">
        <v>9000000</v>
      </c>
    </row>
    <row r="275" spans="1:23" s="148" customFormat="1" ht="51">
      <c r="A275" s="134"/>
      <c r="B275" s="149" t="s">
        <v>855</v>
      </c>
      <c r="C275" s="168">
        <v>8075946</v>
      </c>
      <c r="D275" s="59">
        <v>44000000</v>
      </c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>
        <v>3000000</v>
      </c>
      <c r="P275" s="59">
        <v>0</v>
      </c>
      <c r="Q275" s="59">
        <v>0</v>
      </c>
      <c r="R275" s="59">
        <v>0</v>
      </c>
      <c r="S275" s="59">
        <v>3000000</v>
      </c>
      <c r="T275" s="59">
        <v>0</v>
      </c>
      <c r="U275" s="59">
        <v>0</v>
      </c>
      <c r="V275" s="59">
        <v>0</v>
      </c>
      <c r="W275" s="59">
        <v>0</v>
      </c>
    </row>
    <row r="276" spans="1:23" s="148" customFormat="1" ht="38.25">
      <c r="A276" s="134"/>
      <c r="B276" s="149" t="s">
        <v>856</v>
      </c>
      <c r="C276" s="152">
        <v>8069143</v>
      </c>
      <c r="D276" s="59">
        <v>44000000</v>
      </c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>
        <v>3000000</v>
      </c>
      <c r="P276" s="59">
        <v>3000000</v>
      </c>
      <c r="Q276" s="59">
        <v>3000000</v>
      </c>
      <c r="R276" s="59"/>
      <c r="S276" s="59"/>
      <c r="T276" s="59"/>
      <c r="U276" s="59">
        <v>3000000</v>
      </c>
      <c r="V276" s="59"/>
      <c r="W276" s="59">
        <v>3000000</v>
      </c>
    </row>
    <row r="277" spans="1:23" s="148" customFormat="1" ht="15">
      <c r="A277" s="134"/>
      <c r="B277" s="169" t="s">
        <v>833</v>
      </c>
      <c r="C277" s="143"/>
      <c r="D277" s="59">
        <v>0</v>
      </c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</row>
    <row r="278" spans="1:23" s="148" customFormat="1" ht="51">
      <c r="A278" s="134"/>
      <c r="B278" s="149" t="s">
        <v>849</v>
      </c>
      <c r="C278" s="150">
        <v>8059990</v>
      </c>
      <c r="D278" s="59">
        <v>390000000</v>
      </c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>
        <v>9000000</v>
      </c>
      <c r="P278" s="59"/>
      <c r="Q278" s="59"/>
      <c r="R278" s="59"/>
      <c r="S278" s="59">
        <v>9000000</v>
      </c>
      <c r="T278" s="59">
        <v>0</v>
      </c>
      <c r="U278" s="59"/>
      <c r="V278" s="59"/>
      <c r="W278" s="59"/>
    </row>
    <row r="279" spans="1:23" s="148" customFormat="1" ht="25.5">
      <c r="A279" s="134"/>
      <c r="B279" s="149" t="s">
        <v>850</v>
      </c>
      <c r="C279" s="150">
        <v>8063464</v>
      </c>
      <c r="D279" s="59">
        <v>0</v>
      </c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>
        <v>1000000</v>
      </c>
      <c r="P279" s="59">
        <v>1000000</v>
      </c>
      <c r="Q279" s="59">
        <v>1000000</v>
      </c>
      <c r="R279" s="59"/>
      <c r="S279" s="59"/>
      <c r="T279" s="59"/>
      <c r="U279" s="59">
        <v>1000000</v>
      </c>
      <c r="V279" s="59"/>
      <c r="W279" s="59">
        <v>1000000</v>
      </c>
    </row>
    <row r="280" spans="1:23" s="148" customFormat="1" ht="38.25">
      <c r="A280" s="134"/>
      <c r="B280" s="149" t="s">
        <v>851</v>
      </c>
      <c r="C280" s="150">
        <v>8064418</v>
      </c>
      <c r="D280" s="59">
        <v>132000000</v>
      </c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>
        <v>3000000</v>
      </c>
      <c r="P280" s="59">
        <v>2000000</v>
      </c>
      <c r="Q280" s="59">
        <v>2000000</v>
      </c>
      <c r="R280" s="59"/>
      <c r="S280" s="59"/>
      <c r="T280" s="59">
        <v>1000000</v>
      </c>
      <c r="U280" s="59">
        <v>2000000</v>
      </c>
      <c r="V280" s="59"/>
      <c r="W280" s="59">
        <v>2000000</v>
      </c>
    </row>
    <row r="281" spans="1:23" s="148" customFormat="1" ht="38.25">
      <c r="A281" s="134"/>
      <c r="B281" s="149" t="s">
        <v>852</v>
      </c>
      <c r="C281" s="150">
        <v>8064879</v>
      </c>
      <c r="D281" s="59">
        <v>308000000</v>
      </c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>
        <v>7000000</v>
      </c>
      <c r="P281" s="59">
        <v>7000000</v>
      </c>
      <c r="Q281" s="59">
        <v>7000000</v>
      </c>
      <c r="R281" s="59"/>
      <c r="S281" s="59"/>
      <c r="T281" s="59"/>
      <c r="U281" s="59">
        <v>7000000</v>
      </c>
      <c r="V281" s="59"/>
      <c r="W281" s="59">
        <v>7000000</v>
      </c>
    </row>
    <row r="282" spans="1:23" s="148" customFormat="1" ht="38.25">
      <c r="A282" s="134"/>
      <c r="B282" s="149" t="s">
        <v>853</v>
      </c>
      <c r="C282" s="150">
        <v>8066733</v>
      </c>
      <c r="D282" s="59">
        <v>308000000</v>
      </c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>
        <v>7000000</v>
      </c>
      <c r="P282" s="59">
        <v>7000000</v>
      </c>
      <c r="Q282" s="59">
        <v>7000000</v>
      </c>
      <c r="R282" s="59"/>
      <c r="S282" s="59"/>
      <c r="T282" s="59"/>
      <c r="U282" s="59">
        <v>7000000</v>
      </c>
      <c r="V282" s="59"/>
      <c r="W282" s="59">
        <v>7000000</v>
      </c>
    </row>
    <row r="283" spans="1:23" s="148" customFormat="1" ht="38.25">
      <c r="A283" s="134"/>
      <c r="B283" s="149" t="s">
        <v>854</v>
      </c>
      <c r="C283" s="150">
        <v>8068460</v>
      </c>
      <c r="D283" s="59">
        <v>132000000</v>
      </c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>
        <v>3000000</v>
      </c>
      <c r="P283" s="59">
        <v>3000000</v>
      </c>
      <c r="Q283" s="59">
        <v>3000000</v>
      </c>
      <c r="R283" s="59"/>
      <c r="S283" s="59"/>
      <c r="T283" s="59"/>
      <c r="U283" s="59">
        <v>3000000</v>
      </c>
      <c r="V283" s="59"/>
      <c r="W283" s="59">
        <v>3000000</v>
      </c>
    </row>
    <row r="284" spans="1:23" s="148" customFormat="1" ht="51">
      <c r="A284" s="134"/>
      <c r="B284" s="149" t="s">
        <v>855</v>
      </c>
      <c r="C284" s="168">
        <v>8075946</v>
      </c>
      <c r="D284" s="59">
        <v>44000000</v>
      </c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>
        <v>1000000</v>
      </c>
      <c r="P284" s="59">
        <v>0</v>
      </c>
      <c r="Q284" s="59">
        <v>0</v>
      </c>
      <c r="R284" s="59">
        <v>0</v>
      </c>
      <c r="S284" s="59">
        <v>1000000</v>
      </c>
      <c r="T284" s="59">
        <v>0</v>
      </c>
      <c r="U284" s="59">
        <v>0</v>
      </c>
      <c r="V284" s="59">
        <v>0</v>
      </c>
      <c r="W284" s="59">
        <v>0</v>
      </c>
    </row>
    <row r="285" spans="1:23" s="148" customFormat="1" ht="38.25">
      <c r="A285" s="134"/>
      <c r="B285" s="149" t="s">
        <v>856</v>
      </c>
      <c r="C285" s="150">
        <v>8069143</v>
      </c>
      <c r="D285" s="59">
        <v>44000000</v>
      </c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>
        <v>1000000</v>
      </c>
      <c r="P285" s="59">
        <v>1000000</v>
      </c>
      <c r="Q285" s="59">
        <v>1000000</v>
      </c>
      <c r="R285" s="59"/>
      <c r="S285" s="59"/>
      <c r="T285" s="59"/>
      <c r="U285" s="59">
        <v>1000000</v>
      </c>
      <c r="V285" s="59"/>
      <c r="W285" s="59">
        <v>1000000</v>
      </c>
    </row>
    <row r="286" spans="1:23" s="148" customFormat="1" ht="15">
      <c r="A286" s="144"/>
      <c r="B286" s="145" t="s">
        <v>706</v>
      </c>
      <c r="C286" s="160"/>
      <c r="D286" s="147">
        <v>0</v>
      </c>
      <c r="E286" s="147"/>
      <c r="F286" s="147"/>
      <c r="G286" s="147"/>
      <c r="H286" s="147"/>
      <c r="I286" s="147"/>
      <c r="J286" s="147"/>
      <c r="K286" s="147"/>
      <c r="L286" s="147"/>
      <c r="M286" s="147"/>
      <c r="N286" s="147"/>
      <c r="O286" s="147"/>
      <c r="P286" s="147"/>
      <c r="Q286" s="147"/>
      <c r="R286" s="147"/>
      <c r="S286" s="147"/>
      <c r="T286" s="147"/>
      <c r="U286" s="147"/>
      <c r="V286" s="147"/>
      <c r="W286" s="147"/>
    </row>
    <row r="287" spans="1:23" s="148" customFormat="1" ht="25.5">
      <c r="A287" s="134"/>
      <c r="B287" s="149" t="s">
        <v>857</v>
      </c>
      <c r="C287" s="150">
        <v>7935551</v>
      </c>
      <c r="D287" s="59">
        <v>0</v>
      </c>
      <c r="E287" s="59">
        <v>925286000</v>
      </c>
      <c r="F287" s="59"/>
      <c r="G287" s="59"/>
      <c r="H287" s="59"/>
      <c r="I287" s="59"/>
      <c r="J287" s="59"/>
      <c r="K287" s="59"/>
      <c r="L287" s="59"/>
      <c r="M287" s="59"/>
      <c r="N287" s="59"/>
      <c r="O287" s="59">
        <v>18100000</v>
      </c>
      <c r="P287" s="59">
        <v>18100000</v>
      </c>
      <c r="Q287" s="59">
        <v>18100000</v>
      </c>
      <c r="R287" s="59"/>
      <c r="S287" s="59"/>
      <c r="T287" s="59"/>
      <c r="U287" s="59">
        <v>18100000</v>
      </c>
      <c r="V287" s="59"/>
      <c r="W287" s="59">
        <v>943386000</v>
      </c>
    </row>
    <row r="288" spans="1:23" s="148" customFormat="1" ht="25.5">
      <c r="A288" s="134"/>
      <c r="B288" s="149" t="s">
        <v>858</v>
      </c>
      <c r="C288" s="150">
        <v>7979256</v>
      </c>
      <c r="D288" s="59">
        <v>0</v>
      </c>
      <c r="E288" s="59">
        <v>700000000</v>
      </c>
      <c r="F288" s="59"/>
      <c r="G288" s="59"/>
      <c r="H288" s="59"/>
      <c r="I288" s="59"/>
      <c r="J288" s="59"/>
      <c r="K288" s="59"/>
      <c r="L288" s="59"/>
      <c r="M288" s="59"/>
      <c r="N288" s="59"/>
      <c r="O288" s="59">
        <v>1071534438</v>
      </c>
      <c r="P288" s="59">
        <v>1071534438</v>
      </c>
      <c r="Q288" s="59">
        <v>1071534438</v>
      </c>
      <c r="R288" s="59"/>
      <c r="S288" s="59"/>
      <c r="T288" s="59"/>
      <c r="U288" s="59">
        <v>1071534438</v>
      </c>
      <c r="V288" s="59"/>
      <c r="W288" s="59">
        <v>1771534438</v>
      </c>
    </row>
    <row r="289" spans="1:23" s="148" customFormat="1" ht="25.5">
      <c r="A289" s="134"/>
      <c r="B289" s="149" t="s">
        <v>859</v>
      </c>
      <c r="C289" s="150">
        <v>7986647</v>
      </c>
      <c r="D289" s="59">
        <v>0</v>
      </c>
      <c r="E289" s="59">
        <v>3287012924</v>
      </c>
      <c r="F289" s="59">
        <v>300000000</v>
      </c>
      <c r="G289" s="59"/>
      <c r="H289" s="59">
        <v>300000000</v>
      </c>
      <c r="I289" s="59"/>
      <c r="J289" s="59"/>
      <c r="K289" s="59"/>
      <c r="L289" s="59"/>
      <c r="M289" s="59"/>
      <c r="N289" s="59"/>
      <c r="O289" s="59">
        <v>823896875</v>
      </c>
      <c r="P289" s="59">
        <v>814016875</v>
      </c>
      <c r="Q289" s="59">
        <v>814016875</v>
      </c>
      <c r="R289" s="59"/>
      <c r="S289" s="59"/>
      <c r="T289" s="59">
        <v>9880000</v>
      </c>
      <c r="U289" s="59">
        <v>1114016875</v>
      </c>
      <c r="V289" s="59"/>
      <c r="W289" s="59">
        <v>4101029799</v>
      </c>
    </row>
    <row r="290" spans="1:23" s="148" customFormat="1" ht="51">
      <c r="A290" s="134"/>
      <c r="B290" s="149" t="s">
        <v>860</v>
      </c>
      <c r="C290" s="150">
        <v>8001712</v>
      </c>
      <c r="D290" s="59">
        <v>0</v>
      </c>
      <c r="E290" s="59">
        <v>884795000</v>
      </c>
      <c r="F290" s="59"/>
      <c r="G290" s="59"/>
      <c r="H290" s="59"/>
      <c r="I290" s="59"/>
      <c r="J290" s="59"/>
      <c r="K290" s="59"/>
      <c r="L290" s="59"/>
      <c r="M290" s="59"/>
      <c r="N290" s="59"/>
      <c r="O290" s="59">
        <v>170811000</v>
      </c>
      <c r="P290" s="59">
        <v>154194000</v>
      </c>
      <c r="Q290" s="59">
        <v>154194000</v>
      </c>
      <c r="R290" s="59"/>
      <c r="S290" s="59"/>
      <c r="T290" s="59">
        <v>16617000</v>
      </c>
      <c r="U290" s="59">
        <v>154194000</v>
      </c>
      <c r="V290" s="59"/>
      <c r="W290" s="59">
        <v>1038989000</v>
      </c>
    </row>
    <row r="291" spans="1:23" s="148" customFormat="1" ht="25.5">
      <c r="A291" s="134"/>
      <c r="B291" s="149" t="s">
        <v>861</v>
      </c>
      <c r="C291" s="150">
        <v>8025269</v>
      </c>
      <c r="D291" s="59">
        <v>0</v>
      </c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>
        <v>129468000</v>
      </c>
      <c r="P291" s="59">
        <v>128500000</v>
      </c>
      <c r="Q291" s="59">
        <v>128500000</v>
      </c>
      <c r="R291" s="59"/>
      <c r="S291" s="59"/>
      <c r="T291" s="59">
        <v>968000</v>
      </c>
      <c r="U291" s="59">
        <v>128500000</v>
      </c>
      <c r="V291" s="59"/>
      <c r="W291" s="59">
        <v>128500000</v>
      </c>
    </row>
    <row r="292" spans="1:23" s="148" customFormat="1" ht="15">
      <c r="A292" s="134"/>
      <c r="B292" s="149" t="s">
        <v>862</v>
      </c>
      <c r="C292" s="150">
        <v>8047090</v>
      </c>
      <c r="D292" s="59">
        <v>0</v>
      </c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>
        <v>454623000</v>
      </c>
      <c r="P292" s="59">
        <v>352320000</v>
      </c>
      <c r="Q292" s="59">
        <v>352320000</v>
      </c>
      <c r="R292" s="59"/>
      <c r="S292" s="59"/>
      <c r="T292" s="59">
        <v>102303000</v>
      </c>
      <c r="U292" s="59">
        <v>352320000</v>
      </c>
      <c r="V292" s="59"/>
      <c r="W292" s="59">
        <v>352320000</v>
      </c>
    </row>
    <row r="293" spans="1:23" s="148" customFormat="1" ht="25.5">
      <c r="A293" s="134"/>
      <c r="B293" s="149" t="s">
        <v>863</v>
      </c>
      <c r="C293" s="150">
        <v>8066729</v>
      </c>
      <c r="D293" s="59">
        <v>0</v>
      </c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>
        <v>500000000</v>
      </c>
      <c r="P293" s="59"/>
      <c r="Q293" s="59"/>
      <c r="R293" s="59"/>
      <c r="S293" s="59"/>
      <c r="T293" s="59">
        <v>500000000</v>
      </c>
      <c r="U293" s="59"/>
      <c r="V293" s="59"/>
      <c r="W293" s="59"/>
    </row>
    <row r="294" spans="1:23" s="148" customFormat="1" ht="25.5">
      <c r="A294" s="134"/>
      <c r="B294" s="149" t="s">
        <v>859</v>
      </c>
      <c r="C294" s="150">
        <v>7986647</v>
      </c>
      <c r="D294" s="59">
        <v>0</v>
      </c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>
        <v>21076125</v>
      </c>
      <c r="P294" s="59">
        <v>21076125</v>
      </c>
      <c r="Q294" s="59">
        <v>21076125</v>
      </c>
      <c r="R294" s="59"/>
      <c r="S294" s="59"/>
      <c r="T294" s="59"/>
      <c r="U294" s="59">
        <v>21076125</v>
      </c>
      <c r="V294" s="59"/>
      <c r="W294" s="59">
        <v>21076125</v>
      </c>
    </row>
    <row r="295" spans="1:23" s="148" customFormat="1" ht="15">
      <c r="A295" s="134"/>
      <c r="B295" s="149"/>
      <c r="C295" s="143"/>
      <c r="D295" s="59">
        <v>0</v>
      </c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</row>
    <row r="296" spans="1:23" s="148" customFormat="1" ht="25.5">
      <c r="A296" s="138">
        <v>11</v>
      </c>
      <c r="B296" s="139" t="s">
        <v>864</v>
      </c>
      <c r="C296" s="151"/>
      <c r="D296" s="141">
        <v>0</v>
      </c>
      <c r="E296" s="141">
        <f>E298</f>
        <v>0</v>
      </c>
      <c r="F296" s="141">
        <f t="shared" ref="F296:W296" si="26">F298</f>
        <v>0</v>
      </c>
      <c r="G296" s="141">
        <f t="shared" si="26"/>
        <v>0</v>
      </c>
      <c r="H296" s="141">
        <f t="shared" si="26"/>
        <v>0</v>
      </c>
      <c r="I296" s="141">
        <f t="shared" si="26"/>
        <v>0</v>
      </c>
      <c r="J296" s="141">
        <f t="shared" si="26"/>
        <v>0</v>
      </c>
      <c r="K296" s="141">
        <f t="shared" si="26"/>
        <v>0</v>
      </c>
      <c r="L296" s="141">
        <f t="shared" si="26"/>
        <v>0</v>
      </c>
      <c r="M296" s="141">
        <f t="shared" si="26"/>
        <v>0</v>
      </c>
      <c r="N296" s="141">
        <f t="shared" si="26"/>
        <v>0</v>
      </c>
      <c r="O296" s="141">
        <f t="shared" si="26"/>
        <v>61076824</v>
      </c>
      <c r="P296" s="141">
        <f t="shared" si="26"/>
        <v>61076824</v>
      </c>
      <c r="Q296" s="141">
        <f t="shared" si="26"/>
        <v>61076824</v>
      </c>
      <c r="R296" s="141">
        <f t="shared" si="26"/>
        <v>0</v>
      </c>
      <c r="S296" s="141">
        <f t="shared" si="26"/>
        <v>0</v>
      </c>
      <c r="T296" s="141">
        <f t="shared" si="26"/>
        <v>0</v>
      </c>
      <c r="U296" s="141">
        <f t="shared" si="26"/>
        <v>61076824</v>
      </c>
      <c r="V296" s="141">
        <f t="shared" si="26"/>
        <v>0</v>
      </c>
      <c r="W296" s="141">
        <f t="shared" si="26"/>
        <v>61076824</v>
      </c>
    </row>
    <row r="297" spans="1:23" s="148" customFormat="1" ht="15">
      <c r="A297" s="138"/>
      <c r="B297" s="139" t="s">
        <v>723</v>
      </c>
      <c r="C297" s="151"/>
      <c r="D297" s="141">
        <v>0</v>
      </c>
      <c r="E297" s="141"/>
      <c r="F297" s="141"/>
      <c r="G297" s="141"/>
      <c r="H297" s="141"/>
      <c r="I297" s="141"/>
      <c r="J297" s="141"/>
      <c r="K297" s="141"/>
      <c r="L297" s="141"/>
      <c r="M297" s="141"/>
      <c r="N297" s="141"/>
      <c r="O297" s="141"/>
      <c r="P297" s="141"/>
      <c r="Q297" s="141"/>
      <c r="R297" s="141"/>
      <c r="S297" s="141"/>
      <c r="T297" s="141"/>
      <c r="U297" s="141"/>
      <c r="V297" s="141"/>
      <c r="W297" s="141"/>
    </row>
    <row r="298" spans="1:23" s="148" customFormat="1" ht="25.5">
      <c r="A298" s="134"/>
      <c r="B298" s="149" t="s">
        <v>865</v>
      </c>
      <c r="C298" s="150">
        <v>8066512</v>
      </c>
      <c r="D298" s="59">
        <v>0</v>
      </c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>
        <v>61076824</v>
      </c>
      <c r="P298" s="59">
        <v>61076824</v>
      </c>
      <c r="Q298" s="59">
        <v>61076824</v>
      </c>
      <c r="R298" s="59"/>
      <c r="S298" s="59"/>
      <c r="T298" s="59"/>
      <c r="U298" s="59">
        <v>61076824</v>
      </c>
      <c r="V298" s="59"/>
      <c r="W298" s="59">
        <v>61076824</v>
      </c>
    </row>
    <row r="299" spans="1:23" s="148" customFormat="1" ht="15">
      <c r="A299" s="134"/>
      <c r="B299" s="149"/>
      <c r="C299" s="143"/>
      <c r="D299" s="59">
        <v>0</v>
      </c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</row>
    <row r="300" spans="1:23" s="148" customFormat="1" ht="15">
      <c r="A300" s="138" t="s">
        <v>10</v>
      </c>
      <c r="B300" s="139" t="s">
        <v>866</v>
      </c>
      <c r="C300" s="140" t="s">
        <v>235</v>
      </c>
      <c r="D300" s="141">
        <v>0</v>
      </c>
      <c r="E300" s="141">
        <f>E302</f>
        <v>55443732366</v>
      </c>
      <c r="F300" s="141">
        <f t="shared" ref="F300:W300" si="27">F302</f>
        <v>12273265100</v>
      </c>
      <c r="G300" s="141">
        <f t="shared" si="27"/>
        <v>0</v>
      </c>
      <c r="H300" s="141">
        <f t="shared" si="27"/>
        <v>12273265100</v>
      </c>
      <c r="I300" s="141">
        <f t="shared" si="27"/>
        <v>3470854634</v>
      </c>
      <c r="J300" s="141">
        <f t="shared" si="27"/>
        <v>3328491234</v>
      </c>
      <c r="K300" s="141">
        <f t="shared" si="27"/>
        <v>3328491234</v>
      </c>
      <c r="L300" s="141">
        <f t="shared" si="27"/>
        <v>0</v>
      </c>
      <c r="M300" s="141">
        <f t="shared" si="27"/>
        <v>104721000</v>
      </c>
      <c r="N300" s="141">
        <f t="shared" si="27"/>
        <v>37642400</v>
      </c>
      <c r="O300" s="141">
        <f t="shared" si="27"/>
        <v>75748000000</v>
      </c>
      <c r="P300" s="141">
        <f t="shared" si="27"/>
        <v>72043487771</v>
      </c>
      <c r="Q300" s="141">
        <f t="shared" si="27"/>
        <v>70758962900</v>
      </c>
      <c r="R300" s="141">
        <f t="shared" si="27"/>
        <v>1284524871</v>
      </c>
      <c r="S300" s="141">
        <f t="shared" si="27"/>
        <v>3619083029</v>
      </c>
      <c r="T300" s="141">
        <f t="shared" si="27"/>
        <v>85429200</v>
      </c>
      <c r="U300" s="141">
        <f t="shared" si="27"/>
        <v>86360719234</v>
      </c>
      <c r="V300" s="141">
        <f t="shared" si="27"/>
        <v>1284524871</v>
      </c>
      <c r="W300" s="141">
        <f t="shared" si="27"/>
        <v>130815711371</v>
      </c>
    </row>
    <row r="301" spans="1:23" s="148" customFormat="1" ht="25.5">
      <c r="A301" s="134" t="s">
        <v>867</v>
      </c>
      <c r="B301" s="135" t="s">
        <v>868</v>
      </c>
      <c r="C301" s="136" t="s">
        <v>235</v>
      </c>
      <c r="D301" s="59">
        <v>0</v>
      </c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</row>
    <row r="302" spans="1:23" s="148" customFormat="1" ht="15">
      <c r="A302" s="134" t="s">
        <v>869</v>
      </c>
      <c r="B302" s="135" t="s">
        <v>870</v>
      </c>
      <c r="C302" s="136" t="s">
        <v>235</v>
      </c>
      <c r="D302" s="59">
        <v>0</v>
      </c>
      <c r="E302" s="59">
        <f>E303</f>
        <v>55443732366</v>
      </c>
      <c r="F302" s="59">
        <f t="shared" ref="F302:W302" si="28">F303</f>
        <v>12273265100</v>
      </c>
      <c r="G302" s="59">
        <f t="shared" si="28"/>
        <v>0</v>
      </c>
      <c r="H302" s="59">
        <f t="shared" si="28"/>
        <v>12273265100</v>
      </c>
      <c r="I302" s="59">
        <f t="shared" si="28"/>
        <v>3470854634</v>
      </c>
      <c r="J302" s="59">
        <f t="shared" si="28"/>
        <v>3328491234</v>
      </c>
      <c r="K302" s="59">
        <f t="shared" si="28"/>
        <v>3328491234</v>
      </c>
      <c r="L302" s="59">
        <f t="shared" si="28"/>
        <v>0</v>
      </c>
      <c r="M302" s="59">
        <f t="shared" si="28"/>
        <v>104721000</v>
      </c>
      <c r="N302" s="59">
        <f t="shared" si="28"/>
        <v>37642400</v>
      </c>
      <c r="O302" s="59">
        <f t="shared" si="28"/>
        <v>75748000000</v>
      </c>
      <c r="P302" s="59">
        <f t="shared" si="28"/>
        <v>72043487771</v>
      </c>
      <c r="Q302" s="59">
        <f t="shared" si="28"/>
        <v>70758962900</v>
      </c>
      <c r="R302" s="59">
        <f t="shared" si="28"/>
        <v>1284524871</v>
      </c>
      <c r="S302" s="59">
        <f t="shared" si="28"/>
        <v>3619083029</v>
      </c>
      <c r="T302" s="59">
        <f t="shared" si="28"/>
        <v>85429200</v>
      </c>
      <c r="U302" s="59">
        <f t="shared" si="28"/>
        <v>86360719234</v>
      </c>
      <c r="V302" s="59">
        <f t="shared" si="28"/>
        <v>1284524871</v>
      </c>
      <c r="W302" s="59">
        <f t="shared" si="28"/>
        <v>130815711371</v>
      </c>
    </row>
    <row r="303" spans="1:23" s="148" customFormat="1" ht="15">
      <c r="A303" s="134"/>
      <c r="B303" s="135" t="s">
        <v>871</v>
      </c>
      <c r="C303" s="136" t="s">
        <v>235</v>
      </c>
      <c r="D303" s="59">
        <v>0</v>
      </c>
      <c r="E303" s="59">
        <f>E307+E333+E347+E349+E389+E395</f>
        <v>55443732366</v>
      </c>
      <c r="F303" s="59">
        <f t="shared" ref="F303:W303" si="29">F307+F333+F347+F349+F389+F395</f>
        <v>12273265100</v>
      </c>
      <c r="G303" s="59">
        <f t="shared" si="29"/>
        <v>0</v>
      </c>
      <c r="H303" s="59">
        <f t="shared" si="29"/>
        <v>12273265100</v>
      </c>
      <c r="I303" s="59">
        <f t="shared" si="29"/>
        <v>3470854634</v>
      </c>
      <c r="J303" s="59">
        <f t="shared" si="29"/>
        <v>3328491234</v>
      </c>
      <c r="K303" s="59">
        <f t="shared" si="29"/>
        <v>3328491234</v>
      </c>
      <c r="L303" s="59">
        <f t="shared" si="29"/>
        <v>0</v>
      </c>
      <c r="M303" s="59">
        <f t="shared" si="29"/>
        <v>104721000</v>
      </c>
      <c r="N303" s="59">
        <f t="shared" si="29"/>
        <v>37642400</v>
      </c>
      <c r="O303" s="59">
        <f t="shared" si="29"/>
        <v>75748000000</v>
      </c>
      <c r="P303" s="59">
        <f t="shared" si="29"/>
        <v>72043487771</v>
      </c>
      <c r="Q303" s="59">
        <f t="shared" si="29"/>
        <v>70758962900</v>
      </c>
      <c r="R303" s="59">
        <f t="shared" si="29"/>
        <v>1284524871</v>
      </c>
      <c r="S303" s="59">
        <f t="shared" si="29"/>
        <v>3619083029</v>
      </c>
      <c r="T303" s="59">
        <f t="shared" si="29"/>
        <v>85429200</v>
      </c>
      <c r="U303" s="59">
        <f t="shared" si="29"/>
        <v>86360719234</v>
      </c>
      <c r="V303" s="59">
        <f t="shared" si="29"/>
        <v>1284524871</v>
      </c>
      <c r="W303" s="59">
        <f t="shared" si="29"/>
        <v>130815711371</v>
      </c>
    </row>
    <row r="304" spans="1:23" s="148" customFormat="1" ht="15">
      <c r="A304" s="134"/>
      <c r="B304" s="135" t="s">
        <v>872</v>
      </c>
      <c r="C304" s="136" t="s">
        <v>235</v>
      </c>
      <c r="D304" s="59">
        <v>0</v>
      </c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</row>
    <row r="305" spans="1:23" s="148" customFormat="1" ht="15">
      <c r="A305" s="134"/>
      <c r="B305" s="170" t="s">
        <v>873</v>
      </c>
      <c r="C305" s="136" t="s">
        <v>235</v>
      </c>
      <c r="D305" s="59">
        <v>0</v>
      </c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</row>
    <row r="306" spans="1:23" s="148" customFormat="1" ht="25.5">
      <c r="A306" s="134"/>
      <c r="B306" s="170" t="s">
        <v>874</v>
      </c>
      <c r="C306" s="136" t="s">
        <v>235</v>
      </c>
      <c r="D306" s="59">
        <v>0</v>
      </c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</row>
    <row r="307" spans="1:23" s="148" customFormat="1" ht="51">
      <c r="A307" s="171">
        <v>1</v>
      </c>
      <c r="B307" s="139" t="s">
        <v>875</v>
      </c>
      <c r="C307" s="172" t="s">
        <v>235</v>
      </c>
      <c r="D307" s="141">
        <v>0</v>
      </c>
      <c r="E307" s="141">
        <f>SUM(E308:E332)</f>
        <v>9113894266</v>
      </c>
      <c r="F307" s="141">
        <f t="shared" ref="F307:U307" si="30">SUM(F308:F332)</f>
        <v>801233000</v>
      </c>
      <c r="G307" s="141">
        <f t="shared" si="30"/>
        <v>0</v>
      </c>
      <c r="H307" s="141">
        <f t="shared" si="30"/>
        <v>801233000</v>
      </c>
      <c r="I307" s="141">
        <f t="shared" si="30"/>
        <v>1749425734</v>
      </c>
      <c r="J307" s="141">
        <f t="shared" si="30"/>
        <v>1711783334</v>
      </c>
      <c r="K307" s="141">
        <f t="shared" si="30"/>
        <v>1711783334</v>
      </c>
      <c r="L307" s="141">
        <f t="shared" si="30"/>
        <v>0</v>
      </c>
      <c r="M307" s="141">
        <f t="shared" si="30"/>
        <v>0</v>
      </c>
      <c r="N307" s="141">
        <f t="shared" si="30"/>
        <v>37642400</v>
      </c>
      <c r="O307" s="141">
        <f t="shared" si="30"/>
        <v>11807000000</v>
      </c>
      <c r="P307" s="141">
        <f t="shared" si="30"/>
        <v>11458780100</v>
      </c>
      <c r="Q307" s="141">
        <f t="shared" si="30"/>
        <v>11458780100</v>
      </c>
      <c r="R307" s="141">
        <f t="shared" si="30"/>
        <v>0</v>
      </c>
      <c r="S307" s="141">
        <f t="shared" si="30"/>
        <v>348205500</v>
      </c>
      <c r="T307" s="141">
        <f t="shared" si="30"/>
        <v>14400</v>
      </c>
      <c r="U307" s="141">
        <f t="shared" si="30"/>
        <v>13971796434</v>
      </c>
      <c r="V307" s="141">
        <f>SUM(V308:V332)</f>
        <v>0</v>
      </c>
      <c r="W307" s="141">
        <f>SUM(W308:W332)</f>
        <v>22284457700</v>
      </c>
    </row>
    <row r="308" spans="1:23" s="148" customFormat="1" ht="15">
      <c r="A308" s="173" t="s">
        <v>280</v>
      </c>
      <c r="B308" s="149" t="s">
        <v>715</v>
      </c>
      <c r="C308" s="168" t="s">
        <v>876</v>
      </c>
      <c r="D308" s="59">
        <v>5681000000</v>
      </c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59">
        <v>2014000000</v>
      </c>
      <c r="P308" s="59">
        <v>2014000000</v>
      </c>
      <c r="Q308" s="59">
        <v>2014000000</v>
      </c>
      <c r="R308" s="59"/>
      <c r="S308" s="59"/>
      <c r="T308" s="59"/>
      <c r="U308" s="59">
        <v>2014000000</v>
      </c>
      <c r="V308" s="59"/>
      <c r="W308" s="59">
        <v>2014000000</v>
      </c>
    </row>
    <row r="309" spans="1:23" s="148" customFormat="1" ht="15">
      <c r="A309" s="173" t="s">
        <v>287</v>
      </c>
      <c r="B309" s="149" t="s">
        <v>877</v>
      </c>
      <c r="C309" s="136" t="s">
        <v>878</v>
      </c>
      <c r="D309" s="59">
        <v>3746000000</v>
      </c>
      <c r="E309" s="59">
        <v>10998000</v>
      </c>
      <c r="F309" s="59"/>
      <c r="G309" s="59"/>
      <c r="H309" s="59"/>
      <c r="I309" s="59">
        <v>109002000</v>
      </c>
      <c r="J309" s="59">
        <v>109002000</v>
      </c>
      <c r="K309" s="59">
        <v>109002000</v>
      </c>
      <c r="L309" s="59"/>
      <c r="M309" s="59"/>
      <c r="N309" s="59"/>
      <c r="O309" s="59"/>
      <c r="P309" s="59"/>
      <c r="Q309" s="59"/>
      <c r="R309" s="59"/>
      <c r="S309" s="59"/>
      <c r="T309" s="59"/>
      <c r="U309" s="59">
        <v>109002000</v>
      </c>
      <c r="V309" s="59"/>
      <c r="W309" s="59">
        <v>120000000</v>
      </c>
    </row>
    <row r="310" spans="1:23" s="148" customFormat="1" ht="15">
      <c r="A310" s="173" t="s">
        <v>322</v>
      </c>
      <c r="B310" s="149" t="s">
        <v>879</v>
      </c>
      <c r="C310" s="136" t="s">
        <v>880</v>
      </c>
      <c r="D310" s="59">
        <v>915000000</v>
      </c>
      <c r="E310" s="59">
        <v>180000000</v>
      </c>
      <c r="F310" s="59"/>
      <c r="G310" s="59"/>
      <c r="H310" s="59"/>
      <c r="I310" s="59"/>
      <c r="J310" s="59"/>
      <c r="K310" s="59"/>
      <c r="L310" s="59"/>
      <c r="M310" s="59"/>
      <c r="N310" s="59"/>
      <c r="O310" s="59">
        <v>620000000</v>
      </c>
      <c r="P310" s="59">
        <v>619400000</v>
      </c>
      <c r="Q310" s="59">
        <v>619400000</v>
      </c>
      <c r="R310" s="59"/>
      <c r="S310" s="59">
        <v>600000</v>
      </c>
      <c r="T310" s="59">
        <v>0</v>
      </c>
      <c r="U310" s="59">
        <v>619400000</v>
      </c>
      <c r="V310" s="59"/>
      <c r="W310" s="59">
        <v>799400000</v>
      </c>
    </row>
    <row r="311" spans="1:23" s="148" customFormat="1" ht="25.5">
      <c r="A311" s="173" t="s">
        <v>324</v>
      </c>
      <c r="B311" s="149" t="s">
        <v>881</v>
      </c>
      <c r="C311" s="136" t="s">
        <v>882</v>
      </c>
      <c r="D311" s="59">
        <v>995000000</v>
      </c>
      <c r="E311" s="59">
        <v>500000000</v>
      </c>
      <c r="F311" s="59"/>
      <c r="G311" s="59"/>
      <c r="H311" s="59"/>
      <c r="I311" s="59"/>
      <c r="J311" s="59"/>
      <c r="K311" s="59"/>
      <c r="L311" s="59"/>
      <c r="M311" s="59"/>
      <c r="N311" s="59"/>
      <c r="O311" s="59">
        <v>420000000</v>
      </c>
      <c r="P311" s="59">
        <v>420000000</v>
      </c>
      <c r="Q311" s="59">
        <v>420000000</v>
      </c>
      <c r="R311" s="59"/>
      <c r="S311" s="59"/>
      <c r="T311" s="59"/>
      <c r="U311" s="59">
        <v>420000000</v>
      </c>
      <c r="V311" s="59"/>
      <c r="W311" s="59">
        <v>920000000</v>
      </c>
    </row>
    <row r="312" spans="1:23" s="148" customFormat="1" ht="25.5">
      <c r="A312" s="173" t="s">
        <v>326</v>
      </c>
      <c r="B312" s="149" t="s">
        <v>883</v>
      </c>
      <c r="C312" s="136" t="s">
        <v>884</v>
      </c>
      <c r="D312" s="59">
        <v>1210000000</v>
      </c>
      <c r="E312" s="59">
        <v>972000000</v>
      </c>
      <c r="F312" s="59"/>
      <c r="G312" s="59"/>
      <c r="H312" s="59"/>
      <c r="I312" s="59"/>
      <c r="J312" s="59"/>
      <c r="K312" s="59"/>
      <c r="L312" s="59"/>
      <c r="M312" s="59"/>
      <c r="N312" s="59"/>
      <c r="O312" s="59">
        <v>58000000</v>
      </c>
      <c r="P312" s="59">
        <v>58000000</v>
      </c>
      <c r="Q312" s="59">
        <v>58000000</v>
      </c>
      <c r="R312" s="59"/>
      <c r="S312" s="59"/>
      <c r="T312" s="59"/>
      <c r="U312" s="59">
        <v>58000000</v>
      </c>
      <c r="V312" s="59"/>
      <c r="W312" s="59">
        <v>1030000000</v>
      </c>
    </row>
    <row r="313" spans="1:23" s="148" customFormat="1" ht="25.5">
      <c r="A313" s="173" t="s">
        <v>328</v>
      </c>
      <c r="B313" s="149" t="s">
        <v>718</v>
      </c>
      <c r="C313" s="136" t="s">
        <v>885</v>
      </c>
      <c r="D313" s="59">
        <v>1290000000</v>
      </c>
      <c r="E313" s="59">
        <v>775620000</v>
      </c>
      <c r="F313" s="59"/>
      <c r="G313" s="59"/>
      <c r="H313" s="59"/>
      <c r="I313" s="59"/>
      <c r="J313" s="59"/>
      <c r="K313" s="59"/>
      <c r="L313" s="59"/>
      <c r="M313" s="59"/>
      <c r="N313" s="59"/>
      <c r="O313" s="59">
        <v>224000000</v>
      </c>
      <c r="P313" s="59">
        <v>224000000</v>
      </c>
      <c r="Q313" s="59">
        <v>224000000</v>
      </c>
      <c r="R313" s="59"/>
      <c r="S313" s="59"/>
      <c r="T313" s="59"/>
      <c r="U313" s="59">
        <v>224000000</v>
      </c>
      <c r="V313" s="59"/>
      <c r="W313" s="59">
        <v>999620000</v>
      </c>
    </row>
    <row r="314" spans="1:23" s="148" customFormat="1" ht="15">
      <c r="A314" s="173" t="s">
        <v>330</v>
      </c>
      <c r="B314" s="149" t="s">
        <v>839</v>
      </c>
      <c r="C314" s="136" t="s">
        <v>886</v>
      </c>
      <c r="D314" s="59">
        <v>920000000</v>
      </c>
      <c r="E314" s="59">
        <v>720000000</v>
      </c>
      <c r="F314" s="59"/>
      <c r="G314" s="59"/>
      <c r="H314" s="59"/>
      <c r="I314" s="59"/>
      <c r="J314" s="59"/>
      <c r="K314" s="59"/>
      <c r="L314" s="59"/>
      <c r="M314" s="59"/>
      <c r="N314" s="59"/>
      <c r="O314" s="59">
        <v>100000000</v>
      </c>
      <c r="P314" s="59">
        <v>100000000</v>
      </c>
      <c r="Q314" s="59">
        <v>100000000</v>
      </c>
      <c r="R314" s="59"/>
      <c r="S314" s="59"/>
      <c r="T314" s="59"/>
      <c r="U314" s="59">
        <v>100000000</v>
      </c>
      <c r="V314" s="59"/>
      <c r="W314" s="59">
        <v>820000000</v>
      </c>
    </row>
    <row r="315" spans="1:23" s="148" customFormat="1" ht="25.5">
      <c r="A315" s="173" t="s">
        <v>332</v>
      </c>
      <c r="B315" s="149" t="s">
        <v>887</v>
      </c>
      <c r="C315" s="136" t="s">
        <v>888</v>
      </c>
      <c r="D315" s="59">
        <v>897800000</v>
      </c>
      <c r="E315" s="59">
        <v>618914000</v>
      </c>
      <c r="F315" s="59"/>
      <c r="G315" s="59"/>
      <c r="H315" s="59"/>
      <c r="I315" s="59">
        <v>48886000</v>
      </c>
      <c r="J315" s="59">
        <v>48886000</v>
      </c>
      <c r="K315" s="59">
        <v>48886000</v>
      </c>
      <c r="L315" s="59"/>
      <c r="M315" s="59"/>
      <c r="N315" s="59"/>
      <c r="O315" s="59">
        <v>200000000</v>
      </c>
      <c r="P315" s="59">
        <v>134034000</v>
      </c>
      <c r="Q315" s="59">
        <v>134034000</v>
      </c>
      <c r="R315" s="59"/>
      <c r="S315" s="59">
        <v>65966000</v>
      </c>
      <c r="T315" s="59">
        <v>0</v>
      </c>
      <c r="U315" s="59">
        <v>182920000</v>
      </c>
      <c r="V315" s="59"/>
      <c r="W315" s="59">
        <v>801834000</v>
      </c>
    </row>
    <row r="316" spans="1:23" s="148" customFormat="1" ht="15">
      <c r="A316" s="173" t="s">
        <v>334</v>
      </c>
      <c r="B316" s="149" t="s">
        <v>752</v>
      </c>
      <c r="C316" s="136" t="s">
        <v>889</v>
      </c>
      <c r="D316" s="59">
        <v>2325000000</v>
      </c>
      <c r="E316" s="59">
        <v>920000000</v>
      </c>
      <c r="F316" s="59">
        <v>89000000</v>
      </c>
      <c r="G316" s="59"/>
      <c r="H316" s="59">
        <v>89000000</v>
      </c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>
        <v>89000000</v>
      </c>
      <c r="V316" s="59"/>
      <c r="W316" s="59">
        <v>920000000</v>
      </c>
    </row>
    <row r="317" spans="1:23" s="148" customFormat="1" ht="25.5">
      <c r="A317" s="173" t="s">
        <v>890</v>
      </c>
      <c r="B317" s="149" t="s">
        <v>753</v>
      </c>
      <c r="C317" s="136" t="s">
        <v>891</v>
      </c>
      <c r="D317" s="59">
        <v>1810000000</v>
      </c>
      <c r="E317" s="59">
        <v>552676000</v>
      </c>
      <c r="F317" s="59"/>
      <c r="G317" s="59"/>
      <c r="H317" s="59"/>
      <c r="I317" s="59">
        <v>843324000</v>
      </c>
      <c r="J317" s="59">
        <v>843324000</v>
      </c>
      <c r="K317" s="59">
        <v>843324000</v>
      </c>
      <c r="L317" s="59"/>
      <c r="M317" s="59"/>
      <c r="N317" s="59"/>
      <c r="O317" s="59"/>
      <c r="P317" s="59"/>
      <c r="Q317" s="59"/>
      <c r="R317" s="59"/>
      <c r="S317" s="59"/>
      <c r="T317" s="59"/>
      <c r="U317" s="59">
        <v>843324000</v>
      </c>
      <c r="V317" s="59"/>
      <c r="W317" s="59">
        <v>1396000000</v>
      </c>
    </row>
    <row r="318" spans="1:23" s="148" customFormat="1" ht="38.25">
      <c r="A318" s="173" t="s">
        <v>336</v>
      </c>
      <c r="B318" s="149" t="s">
        <v>720</v>
      </c>
      <c r="C318" s="136" t="s">
        <v>892</v>
      </c>
      <c r="D318" s="59">
        <v>940000000</v>
      </c>
      <c r="E318" s="59">
        <v>567835854</v>
      </c>
      <c r="F318" s="59"/>
      <c r="G318" s="59"/>
      <c r="H318" s="59"/>
      <c r="I318" s="59">
        <v>32164146</v>
      </c>
      <c r="J318" s="59">
        <v>32164146</v>
      </c>
      <c r="K318" s="59">
        <v>32164146</v>
      </c>
      <c r="L318" s="59"/>
      <c r="M318" s="59"/>
      <c r="N318" s="59"/>
      <c r="O318" s="59"/>
      <c r="P318" s="59"/>
      <c r="Q318" s="59"/>
      <c r="R318" s="59"/>
      <c r="S318" s="59"/>
      <c r="T318" s="59"/>
      <c r="U318" s="59">
        <v>32164146</v>
      </c>
      <c r="V318" s="59"/>
      <c r="W318" s="59">
        <v>600000000</v>
      </c>
    </row>
    <row r="319" spans="1:23" s="148" customFormat="1" ht="25.5">
      <c r="A319" s="173" t="s">
        <v>338</v>
      </c>
      <c r="B319" s="149" t="s">
        <v>893</v>
      </c>
      <c r="C319" s="136" t="s">
        <v>894</v>
      </c>
      <c r="D319" s="59">
        <v>786000000</v>
      </c>
      <c r="E319" s="59">
        <v>525605961</v>
      </c>
      <c r="F319" s="59"/>
      <c r="G319" s="59"/>
      <c r="H319" s="59"/>
      <c r="I319" s="59">
        <v>238394039</v>
      </c>
      <c r="J319" s="59">
        <v>200751639</v>
      </c>
      <c r="K319" s="59">
        <v>200751639</v>
      </c>
      <c r="L319" s="59"/>
      <c r="M319" s="59"/>
      <c r="N319" s="59">
        <v>37642400</v>
      </c>
      <c r="O319" s="59"/>
      <c r="P319" s="59"/>
      <c r="Q319" s="59"/>
      <c r="R319" s="59"/>
      <c r="S319" s="59"/>
      <c r="T319" s="59"/>
      <c r="U319" s="59">
        <v>200751639</v>
      </c>
      <c r="V319" s="59"/>
      <c r="W319" s="59">
        <v>726357600</v>
      </c>
    </row>
    <row r="320" spans="1:23" s="148" customFormat="1" ht="25.5">
      <c r="A320" s="173" t="s">
        <v>340</v>
      </c>
      <c r="B320" s="149" t="s">
        <v>754</v>
      </c>
      <c r="C320" s="136" t="s">
        <v>895</v>
      </c>
      <c r="D320" s="59">
        <v>1385000000</v>
      </c>
      <c r="E320" s="59">
        <v>700000000</v>
      </c>
      <c r="F320" s="59">
        <v>242233000</v>
      </c>
      <c r="G320" s="59"/>
      <c r="H320" s="59">
        <v>242233000</v>
      </c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>
        <v>242233000</v>
      </c>
      <c r="V320" s="59"/>
      <c r="W320" s="59">
        <v>700000000</v>
      </c>
    </row>
    <row r="321" spans="1:23" s="148" customFormat="1" ht="15">
      <c r="A321" s="173" t="s">
        <v>896</v>
      </c>
      <c r="B321" s="149" t="s">
        <v>721</v>
      </c>
      <c r="C321" s="136" t="s">
        <v>897</v>
      </c>
      <c r="D321" s="59">
        <v>2375000000</v>
      </c>
      <c r="E321" s="59">
        <v>1403144451</v>
      </c>
      <c r="F321" s="59"/>
      <c r="G321" s="59"/>
      <c r="H321" s="59"/>
      <c r="I321" s="59">
        <v>376855549</v>
      </c>
      <c r="J321" s="59">
        <v>376855549</v>
      </c>
      <c r="K321" s="59">
        <v>376855549</v>
      </c>
      <c r="L321" s="59"/>
      <c r="M321" s="59"/>
      <c r="N321" s="59"/>
      <c r="O321" s="59"/>
      <c r="P321" s="59"/>
      <c r="Q321" s="59"/>
      <c r="R321" s="59"/>
      <c r="S321" s="59"/>
      <c r="T321" s="59"/>
      <c r="U321" s="59">
        <v>376855549</v>
      </c>
      <c r="V321" s="59"/>
      <c r="W321" s="59">
        <v>1780000000</v>
      </c>
    </row>
    <row r="322" spans="1:23" s="148" customFormat="1" ht="15">
      <c r="A322" s="173" t="s">
        <v>898</v>
      </c>
      <c r="B322" s="149" t="s">
        <v>759</v>
      </c>
      <c r="C322" s="136" t="s">
        <v>899</v>
      </c>
      <c r="D322" s="59">
        <v>1800000000</v>
      </c>
      <c r="E322" s="59">
        <v>548000000</v>
      </c>
      <c r="F322" s="59">
        <v>470000000</v>
      </c>
      <c r="G322" s="59"/>
      <c r="H322" s="59">
        <v>470000000</v>
      </c>
      <c r="I322" s="59"/>
      <c r="J322" s="59"/>
      <c r="K322" s="59"/>
      <c r="L322" s="59"/>
      <c r="M322" s="59"/>
      <c r="N322" s="59"/>
      <c r="O322" s="59">
        <v>951000000</v>
      </c>
      <c r="P322" s="59">
        <v>951000000</v>
      </c>
      <c r="Q322" s="59">
        <v>951000000</v>
      </c>
      <c r="R322" s="59"/>
      <c r="S322" s="59"/>
      <c r="T322" s="59"/>
      <c r="U322" s="59">
        <v>1421000000</v>
      </c>
      <c r="V322" s="59"/>
      <c r="W322" s="59">
        <v>1499000000</v>
      </c>
    </row>
    <row r="323" spans="1:23" s="148" customFormat="1" ht="25.5">
      <c r="A323" s="173" t="s">
        <v>900</v>
      </c>
      <c r="B323" s="149" t="s">
        <v>771</v>
      </c>
      <c r="C323" s="136" t="s">
        <v>901</v>
      </c>
      <c r="D323" s="59">
        <v>367106000</v>
      </c>
      <c r="E323" s="59">
        <v>119100000</v>
      </c>
      <c r="F323" s="59"/>
      <c r="G323" s="59"/>
      <c r="H323" s="59"/>
      <c r="I323" s="59">
        <v>800000</v>
      </c>
      <c r="J323" s="59">
        <v>800000</v>
      </c>
      <c r="K323" s="59">
        <v>800000</v>
      </c>
      <c r="L323" s="59"/>
      <c r="M323" s="59"/>
      <c r="N323" s="59"/>
      <c r="O323" s="59"/>
      <c r="P323" s="59"/>
      <c r="Q323" s="59"/>
      <c r="R323" s="59"/>
      <c r="S323" s="59"/>
      <c r="T323" s="59"/>
      <c r="U323" s="59">
        <v>800000</v>
      </c>
      <c r="V323" s="59"/>
      <c r="W323" s="59">
        <v>119900000</v>
      </c>
    </row>
    <row r="324" spans="1:23" s="148" customFormat="1" ht="25.5">
      <c r="A324" s="173" t="s">
        <v>902</v>
      </c>
      <c r="B324" s="149" t="s">
        <v>788</v>
      </c>
      <c r="C324" s="168" t="s">
        <v>903</v>
      </c>
      <c r="D324" s="59">
        <v>362200000</v>
      </c>
      <c r="E324" s="59"/>
      <c r="F324" s="59"/>
      <c r="G324" s="59"/>
      <c r="H324" s="59"/>
      <c r="I324" s="59">
        <v>100000000</v>
      </c>
      <c r="J324" s="59">
        <v>100000000</v>
      </c>
      <c r="K324" s="59">
        <v>100000000</v>
      </c>
      <c r="L324" s="59"/>
      <c r="M324" s="59"/>
      <c r="N324" s="59"/>
      <c r="O324" s="59"/>
      <c r="P324" s="59"/>
      <c r="Q324" s="59"/>
      <c r="R324" s="59"/>
      <c r="S324" s="59"/>
      <c r="T324" s="59"/>
      <c r="U324" s="59">
        <v>100000000</v>
      </c>
      <c r="V324" s="59"/>
      <c r="W324" s="59">
        <v>100000000</v>
      </c>
    </row>
    <row r="325" spans="1:23" s="148" customFormat="1" ht="15">
      <c r="A325" s="173" t="s">
        <v>904</v>
      </c>
      <c r="B325" s="149" t="s">
        <v>905</v>
      </c>
      <c r="C325" s="136" t="s">
        <v>906</v>
      </c>
      <c r="D325" s="59">
        <v>1050000000</v>
      </c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>
        <v>1007000000</v>
      </c>
      <c r="P325" s="59">
        <v>977165000</v>
      </c>
      <c r="Q325" s="59">
        <v>977165000</v>
      </c>
      <c r="R325" s="59"/>
      <c r="S325" s="59">
        <v>29835000</v>
      </c>
      <c r="T325" s="59">
        <v>0</v>
      </c>
      <c r="U325" s="59">
        <v>977165000</v>
      </c>
      <c r="V325" s="59"/>
      <c r="W325" s="59">
        <v>977165000</v>
      </c>
    </row>
    <row r="326" spans="1:23" s="148" customFormat="1" ht="25.5">
      <c r="A326" s="173" t="s">
        <v>907</v>
      </c>
      <c r="B326" s="149" t="s">
        <v>908</v>
      </c>
      <c r="C326" s="136" t="s">
        <v>909</v>
      </c>
      <c r="D326" s="59">
        <v>880000000</v>
      </c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59">
        <v>850000000</v>
      </c>
      <c r="P326" s="59">
        <v>791958000</v>
      </c>
      <c r="Q326" s="59">
        <v>791958000</v>
      </c>
      <c r="R326" s="59"/>
      <c r="S326" s="59">
        <v>58042000</v>
      </c>
      <c r="T326" s="59">
        <v>0</v>
      </c>
      <c r="U326" s="59">
        <v>791958000</v>
      </c>
      <c r="V326" s="59"/>
      <c r="W326" s="59">
        <v>791958000</v>
      </c>
    </row>
    <row r="327" spans="1:23" s="148" customFormat="1" ht="25.5">
      <c r="A327" s="173" t="s">
        <v>910</v>
      </c>
      <c r="B327" s="149" t="s">
        <v>911</v>
      </c>
      <c r="C327" s="173" t="s">
        <v>912</v>
      </c>
      <c r="D327" s="59">
        <v>850000000</v>
      </c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>
        <v>520000000</v>
      </c>
      <c r="P327" s="59">
        <v>485023500</v>
      </c>
      <c r="Q327" s="59">
        <v>485023500</v>
      </c>
      <c r="R327" s="59"/>
      <c r="S327" s="59">
        <v>34976500</v>
      </c>
      <c r="T327" s="59"/>
      <c r="U327" s="59">
        <v>485023500</v>
      </c>
      <c r="V327" s="59"/>
      <c r="W327" s="59">
        <v>485023500</v>
      </c>
    </row>
    <row r="328" spans="1:23" s="148" customFormat="1" ht="15">
      <c r="A328" s="173" t="s">
        <v>913</v>
      </c>
      <c r="B328" s="149" t="s">
        <v>914</v>
      </c>
      <c r="C328" s="136" t="s">
        <v>915</v>
      </c>
      <c r="D328" s="59">
        <v>890000000</v>
      </c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>
        <v>560000000</v>
      </c>
      <c r="P328" s="59">
        <v>560000000</v>
      </c>
      <c r="Q328" s="59">
        <v>560000000</v>
      </c>
      <c r="R328" s="59"/>
      <c r="S328" s="59"/>
      <c r="T328" s="59"/>
      <c r="U328" s="59">
        <v>560000000</v>
      </c>
      <c r="V328" s="59"/>
      <c r="W328" s="59">
        <v>560000000</v>
      </c>
    </row>
    <row r="329" spans="1:23" s="174" customFormat="1" ht="25.5">
      <c r="A329" s="173" t="s">
        <v>916</v>
      </c>
      <c r="B329" s="149" t="s">
        <v>716</v>
      </c>
      <c r="C329" s="136" t="s">
        <v>917</v>
      </c>
      <c r="D329" s="59">
        <v>2331000000</v>
      </c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>
        <v>1358000000</v>
      </c>
      <c r="P329" s="59">
        <v>1358000000</v>
      </c>
      <c r="Q329" s="59">
        <v>1358000000</v>
      </c>
      <c r="R329" s="59"/>
      <c r="S329" s="59"/>
      <c r="T329" s="59"/>
      <c r="U329" s="59">
        <v>1358000000</v>
      </c>
      <c r="V329" s="59"/>
      <c r="W329" s="59">
        <v>1358000000</v>
      </c>
    </row>
    <row r="330" spans="1:23" s="148" customFormat="1" ht="25.5">
      <c r="A330" s="173" t="s">
        <v>918</v>
      </c>
      <c r="B330" s="149" t="s">
        <v>919</v>
      </c>
      <c r="C330" s="175" t="s">
        <v>920</v>
      </c>
      <c r="D330" s="59">
        <v>1740000000</v>
      </c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>
        <v>1375000000</v>
      </c>
      <c r="P330" s="59">
        <v>1374985600</v>
      </c>
      <c r="Q330" s="59">
        <v>1374985600</v>
      </c>
      <c r="R330" s="59"/>
      <c r="S330" s="59"/>
      <c r="T330" s="59">
        <v>14400</v>
      </c>
      <c r="U330" s="59">
        <v>1374985600</v>
      </c>
      <c r="V330" s="59"/>
      <c r="W330" s="59">
        <v>1374985600</v>
      </c>
    </row>
    <row r="331" spans="1:23" s="174" customFormat="1" ht="25.5">
      <c r="A331" s="173" t="s">
        <v>921</v>
      </c>
      <c r="B331" s="149" t="s">
        <v>848</v>
      </c>
      <c r="C331" s="168" t="s">
        <v>922</v>
      </c>
      <c r="D331" s="59">
        <v>1400000000</v>
      </c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>
        <v>200000000</v>
      </c>
      <c r="P331" s="59">
        <v>200000000</v>
      </c>
      <c r="Q331" s="59">
        <v>200000000</v>
      </c>
      <c r="R331" s="59"/>
      <c r="S331" s="59"/>
      <c r="T331" s="59"/>
      <c r="U331" s="59">
        <v>200000000</v>
      </c>
      <c r="V331" s="59"/>
      <c r="W331" s="59">
        <v>200000000</v>
      </c>
    </row>
    <row r="332" spans="1:23" s="148" customFormat="1" ht="25.5">
      <c r="A332" s="173" t="s">
        <v>923</v>
      </c>
      <c r="B332" s="149" t="s">
        <v>924</v>
      </c>
      <c r="C332" s="168" t="s">
        <v>925</v>
      </c>
      <c r="D332" s="59">
        <v>1385000000</v>
      </c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>
        <v>1350000000</v>
      </c>
      <c r="P332" s="59">
        <v>1191214000</v>
      </c>
      <c r="Q332" s="59">
        <v>1191214000</v>
      </c>
      <c r="R332" s="59"/>
      <c r="S332" s="59">
        <v>158786000</v>
      </c>
      <c r="T332" s="59">
        <v>0</v>
      </c>
      <c r="U332" s="59">
        <v>1191214000</v>
      </c>
      <c r="V332" s="59"/>
      <c r="W332" s="59">
        <v>1191214000</v>
      </c>
    </row>
    <row r="333" spans="1:23" s="148" customFormat="1" ht="25.5">
      <c r="A333" s="171">
        <v>2</v>
      </c>
      <c r="B333" s="176" t="s">
        <v>926</v>
      </c>
      <c r="C333" s="177" t="s">
        <v>235</v>
      </c>
      <c r="D333" s="141">
        <v>0</v>
      </c>
      <c r="E333" s="141">
        <f>SUM(E334:E346)</f>
        <v>5138000000</v>
      </c>
      <c r="F333" s="141">
        <f t="shared" ref="F333:W333" si="31">SUM(F334:F346)</f>
        <v>707000000</v>
      </c>
      <c r="G333" s="141">
        <f t="shared" si="31"/>
        <v>0</v>
      </c>
      <c r="H333" s="141">
        <f t="shared" si="31"/>
        <v>707000000</v>
      </c>
      <c r="I333" s="141">
        <f t="shared" si="31"/>
        <v>0</v>
      </c>
      <c r="J333" s="141">
        <f t="shared" si="31"/>
        <v>0</v>
      </c>
      <c r="K333" s="141">
        <f t="shared" si="31"/>
        <v>0</v>
      </c>
      <c r="L333" s="141">
        <f t="shared" si="31"/>
        <v>0</v>
      </c>
      <c r="M333" s="141">
        <f t="shared" si="31"/>
        <v>0</v>
      </c>
      <c r="N333" s="141">
        <f t="shared" si="31"/>
        <v>0</v>
      </c>
      <c r="O333" s="141">
        <f t="shared" si="31"/>
        <v>6579000000</v>
      </c>
      <c r="P333" s="141">
        <f t="shared" si="31"/>
        <v>6183000000</v>
      </c>
      <c r="Q333" s="141">
        <f t="shared" si="31"/>
        <v>6183000000</v>
      </c>
      <c r="R333" s="141">
        <f t="shared" si="31"/>
        <v>0</v>
      </c>
      <c r="S333" s="141">
        <f t="shared" si="31"/>
        <v>356000000</v>
      </c>
      <c r="T333" s="141">
        <f t="shared" si="31"/>
        <v>40000000</v>
      </c>
      <c r="U333" s="141">
        <f t="shared" si="31"/>
        <v>6890000000</v>
      </c>
      <c r="V333" s="141">
        <f t="shared" si="31"/>
        <v>0</v>
      </c>
      <c r="W333" s="141">
        <f t="shared" si="31"/>
        <v>11321000000</v>
      </c>
    </row>
    <row r="334" spans="1:23" s="148" customFormat="1" ht="25.5">
      <c r="A334" s="173" t="s">
        <v>291</v>
      </c>
      <c r="B334" s="149" t="s">
        <v>927</v>
      </c>
      <c r="C334" s="173" t="s">
        <v>928</v>
      </c>
      <c r="D334" s="59">
        <v>2825000000</v>
      </c>
      <c r="E334" s="59">
        <v>1825000000</v>
      </c>
      <c r="F334" s="59"/>
      <c r="G334" s="59"/>
      <c r="H334" s="59"/>
      <c r="I334" s="59"/>
      <c r="J334" s="59"/>
      <c r="K334" s="59"/>
      <c r="L334" s="59"/>
      <c r="M334" s="59"/>
      <c r="N334" s="59"/>
      <c r="O334" s="59">
        <v>958000000</v>
      </c>
      <c r="P334" s="59">
        <v>958000000</v>
      </c>
      <c r="Q334" s="59">
        <v>958000000</v>
      </c>
      <c r="R334" s="59"/>
      <c r="S334" s="59"/>
      <c r="T334" s="59"/>
      <c r="U334" s="59">
        <v>958000000</v>
      </c>
      <c r="V334" s="59"/>
      <c r="W334" s="59">
        <v>2783000000</v>
      </c>
    </row>
    <row r="335" spans="1:23" s="148" customFormat="1" ht="25.5">
      <c r="A335" s="178" t="s">
        <v>293</v>
      </c>
      <c r="B335" s="149" t="s">
        <v>929</v>
      </c>
      <c r="C335" s="173" t="s">
        <v>930</v>
      </c>
      <c r="D335" s="59">
        <v>3500000000</v>
      </c>
      <c r="E335" s="59">
        <v>1000000000</v>
      </c>
      <c r="F335" s="59"/>
      <c r="G335" s="59"/>
      <c r="H335" s="59"/>
      <c r="I335" s="59"/>
      <c r="J335" s="59"/>
      <c r="K335" s="59"/>
      <c r="L335" s="59"/>
      <c r="M335" s="59"/>
      <c r="N335" s="59"/>
      <c r="O335" s="59">
        <v>568000000</v>
      </c>
      <c r="P335" s="59">
        <v>568000000</v>
      </c>
      <c r="Q335" s="59">
        <v>568000000</v>
      </c>
      <c r="R335" s="59"/>
      <c r="S335" s="59"/>
      <c r="T335" s="59"/>
      <c r="U335" s="59">
        <v>568000000</v>
      </c>
      <c r="V335" s="59"/>
      <c r="W335" s="59">
        <v>1568000000</v>
      </c>
    </row>
    <row r="336" spans="1:23" s="148" customFormat="1" ht="25.5">
      <c r="A336" s="173" t="s">
        <v>344</v>
      </c>
      <c r="B336" s="149" t="s">
        <v>695</v>
      </c>
      <c r="C336" s="168" t="s">
        <v>931</v>
      </c>
      <c r="D336" s="59">
        <v>3729000000</v>
      </c>
      <c r="E336" s="59">
        <v>2313000000</v>
      </c>
      <c r="F336" s="59">
        <v>707000000</v>
      </c>
      <c r="G336" s="59"/>
      <c r="H336" s="59">
        <v>707000000</v>
      </c>
      <c r="I336" s="59"/>
      <c r="J336" s="59"/>
      <c r="K336" s="59"/>
      <c r="L336" s="59"/>
      <c r="M336" s="59"/>
      <c r="N336" s="59"/>
      <c r="O336" s="59">
        <v>640000000</v>
      </c>
      <c r="P336" s="59">
        <v>640000000</v>
      </c>
      <c r="Q336" s="59">
        <v>640000000</v>
      </c>
      <c r="R336" s="59"/>
      <c r="S336" s="59"/>
      <c r="T336" s="59"/>
      <c r="U336" s="59">
        <v>1347000000</v>
      </c>
      <c r="V336" s="59"/>
      <c r="W336" s="59">
        <v>2953000000</v>
      </c>
    </row>
    <row r="337" spans="1:23" s="148" customFormat="1" ht="25.5">
      <c r="A337" s="178" t="s">
        <v>345</v>
      </c>
      <c r="B337" s="149" t="s">
        <v>842</v>
      </c>
      <c r="C337" s="173" t="s">
        <v>932</v>
      </c>
      <c r="D337" s="59">
        <v>2700000000</v>
      </c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>
        <v>940000000</v>
      </c>
      <c r="P337" s="59">
        <v>940000000</v>
      </c>
      <c r="Q337" s="59">
        <v>940000000</v>
      </c>
      <c r="R337" s="59"/>
      <c r="S337" s="59"/>
      <c r="T337" s="59"/>
      <c r="U337" s="59">
        <v>940000000</v>
      </c>
      <c r="V337" s="59"/>
      <c r="W337" s="59">
        <v>940000000</v>
      </c>
    </row>
    <row r="338" spans="1:23" s="148" customFormat="1" ht="15">
      <c r="A338" s="173" t="s">
        <v>346</v>
      </c>
      <c r="B338" s="149" t="s">
        <v>694</v>
      </c>
      <c r="C338" s="136" t="s">
        <v>933</v>
      </c>
      <c r="D338" s="59">
        <v>3335000000</v>
      </c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>
        <v>2193000000</v>
      </c>
      <c r="P338" s="59">
        <v>2193000000</v>
      </c>
      <c r="Q338" s="59">
        <v>2193000000</v>
      </c>
      <c r="R338" s="59"/>
      <c r="S338" s="59"/>
      <c r="T338" s="59"/>
      <c r="U338" s="59">
        <v>2193000000</v>
      </c>
      <c r="V338" s="59"/>
      <c r="W338" s="59">
        <v>2193000000</v>
      </c>
    </row>
    <row r="339" spans="1:23" s="148" customFormat="1" ht="51">
      <c r="A339" s="178" t="s">
        <v>347</v>
      </c>
      <c r="B339" s="149" t="s">
        <v>849</v>
      </c>
      <c r="C339" s="168" t="s">
        <v>934</v>
      </c>
      <c r="D339" s="59">
        <v>390000000</v>
      </c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>
        <v>360000000</v>
      </c>
      <c r="P339" s="59">
        <v>88000000</v>
      </c>
      <c r="Q339" s="59">
        <v>88000000</v>
      </c>
      <c r="R339" s="59"/>
      <c r="S339" s="59">
        <v>272000000</v>
      </c>
      <c r="T339" s="59">
        <v>0</v>
      </c>
      <c r="U339" s="59">
        <v>88000000</v>
      </c>
      <c r="V339" s="59"/>
      <c r="W339" s="59">
        <v>88000000</v>
      </c>
    </row>
    <row r="340" spans="1:23" s="148" customFormat="1" ht="25.5">
      <c r="A340" s="173" t="s">
        <v>348</v>
      </c>
      <c r="B340" s="149" t="s">
        <v>850</v>
      </c>
      <c r="C340" s="136" t="s">
        <v>935</v>
      </c>
      <c r="D340" s="59">
        <v>0</v>
      </c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59">
        <v>40000000</v>
      </c>
      <c r="P340" s="59">
        <v>40000000</v>
      </c>
      <c r="Q340" s="59">
        <v>40000000</v>
      </c>
      <c r="R340" s="59"/>
      <c r="S340" s="59"/>
      <c r="T340" s="59"/>
      <c r="U340" s="59">
        <v>40000000</v>
      </c>
      <c r="V340" s="59"/>
      <c r="W340" s="59">
        <v>40000000</v>
      </c>
    </row>
    <row r="341" spans="1:23" s="148" customFormat="1" ht="38.25">
      <c r="A341" s="178" t="s">
        <v>349</v>
      </c>
      <c r="B341" s="149" t="s">
        <v>851</v>
      </c>
      <c r="C341" s="173" t="s">
        <v>936</v>
      </c>
      <c r="D341" s="59">
        <v>132000000</v>
      </c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59">
        <v>120000000</v>
      </c>
      <c r="P341" s="59">
        <v>80000000</v>
      </c>
      <c r="Q341" s="59">
        <v>80000000</v>
      </c>
      <c r="R341" s="59"/>
      <c r="S341" s="59"/>
      <c r="T341" s="59">
        <v>40000000</v>
      </c>
      <c r="U341" s="59">
        <v>80000000</v>
      </c>
      <c r="V341" s="59"/>
      <c r="W341" s="59">
        <v>80000000</v>
      </c>
    </row>
    <row r="342" spans="1:23" s="148" customFormat="1" ht="38.25">
      <c r="A342" s="173" t="s">
        <v>350</v>
      </c>
      <c r="B342" s="149" t="s">
        <v>852</v>
      </c>
      <c r="C342" s="173" t="s">
        <v>937</v>
      </c>
      <c r="D342" s="59">
        <v>308000000</v>
      </c>
      <c r="E342" s="59"/>
      <c r="F342" s="59"/>
      <c r="G342" s="59"/>
      <c r="H342" s="59"/>
      <c r="I342" s="59"/>
      <c r="J342" s="59"/>
      <c r="K342" s="59"/>
      <c r="L342" s="59"/>
      <c r="M342" s="59"/>
      <c r="N342" s="59"/>
      <c r="O342" s="59">
        <v>280000000</v>
      </c>
      <c r="P342" s="59">
        <v>236000000</v>
      </c>
      <c r="Q342" s="59">
        <v>236000000</v>
      </c>
      <c r="R342" s="59"/>
      <c r="S342" s="59">
        <v>44000000</v>
      </c>
      <c r="T342" s="59">
        <v>0</v>
      </c>
      <c r="U342" s="59">
        <v>236000000</v>
      </c>
      <c r="V342" s="59"/>
      <c r="W342" s="59">
        <v>236000000</v>
      </c>
    </row>
    <row r="343" spans="1:23" s="148" customFormat="1" ht="38.25">
      <c r="A343" s="178" t="s">
        <v>938</v>
      </c>
      <c r="B343" s="149" t="s">
        <v>853</v>
      </c>
      <c r="C343" s="168" t="s">
        <v>939</v>
      </c>
      <c r="D343" s="59">
        <v>308000000</v>
      </c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>
        <v>280000000</v>
      </c>
      <c r="P343" s="59">
        <v>280000000</v>
      </c>
      <c r="Q343" s="59">
        <v>280000000</v>
      </c>
      <c r="R343" s="59"/>
      <c r="S343" s="59"/>
      <c r="T343" s="59"/>
      <c r="U343" s="59">
        <v>280000000</v>
      </c>
      <c r="V343" s="59"/>
      <c r="W343" s="59">
        <v>280000000</v>
      </c>
    </row>
    <row r="344" spans="1:23" s="148" customFormat="1" ht="38.25">
      <c r="A344" s="173" t="s">
        <v>351</v>
      </c>
      <c r="B344" s="149" t="s">
        <v>854</v>
      </c>
      <c r="C344" s="173" t="s">
        <v>940</v>
      </c>
      <c r="D344" s="59">
        <v>132000000</v>
      </c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>
        <v>120000000</v>
      </c>
      <c r="P344" s="59">
        <v>120000000</v>
      </c>
      <c r="Q344" s="59">
        <v>120000000</v>
      </c>
      <c r="R344" s="59"/>
      <c r="S344" s="59"/>
      <c r="T344" s="59"/>
      <c r="U344" s="59">
        <v>120000000</v>
      </c>
      <c r="V344" s="59"/>
      <c r="W344" s="59">
        <v>120000000</v>
      </c>
    </row>
    <row r="345" spans="1:23" s="148" customFormat="1" ht="38.25">
      <c r="A345" s="178" t="s">
        <v>352</v>
      </c>
      <c r="B345" s="149" t="s">
        <v>856</v>
      </c>
      <c r="C345" s="168" t="s">
        <v>941</v>
      </c>
      <c r="D345" s="59">
        <v>44000000</v>
      </c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>
        <v>40000000</v>
      </c>
      <c r="P345" s="59">
        <v>40000000</v>
      </c>
      <c r="Q345" s="59">
        <v>40000000</v>
      </c>
      <c r="R345" s="59"/>
      <c r="S345" s="59"/>
      <c r="T345" s="59"/>
      <c r="U345" s="59">
        <v>40000000</v>
      </c>
      <c r="V345" s="59"/>
      <c r="W345" s="59">
        <v>40000000</v>
      </c>
    </row>
    <row r="346" spans="1:23" s="148" customFormat="1" ht="51">
      <c r="A346" s="178" t="s">
        <v>353</v>
      </c>
      <c r="B346" s="149" t="s">
        <v>942</v>
      </c>
      <c r="C346" s="168">
        <v>8075946</v>
      </c>
      <c r="D346" s="59">
        <v>44000000</v>
      </c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>
        <v>40000000</v>
      </c>
      <c r="P346" s="59">
        <v>0</v>
      </c>
      <c r="Q346" s="59">
        <v>0</v>
      </c>
      <c r="R346" s="59">
        <v>0</v>
      </c>
      <c r="S346" s="59">
        <v>40000000</v>
      </c>
      <c r="T346" s="59">
        <v>0</v>
      </c>
      <c r="U346" s="59">
        <v>0</v>
      </c>
      <c r="V346" s="59">
        <v>0</v>
      </c>
      <c r="W346" s="59">
        <v>0</v>
      </c>
    </row>
    <row r="347" spans="1:23" s="148" customFormat="1" ht="25.5">
      <c r="A347" s="138">
        <v>3</v>
      </c>
      <c r="B347" s="161" t="s">
        <v>943</v>
      </c>
      <c r="C347" s="179" t="s">
        <v>235</v>
      </c>
      <c r="D347" s="141">
        <v>0</v>
      </c>
      <c r="E347" s="141">
        <f>E348</f>
        <v>0</v>
      </c>
      <c r="F347" s="141">
        <f t="shared" ref="F347:W347" si="32">F348</f>
        <v>0</v>
      </c>
      <c r="G347" s="141">
        <f t="shared" si="32"/>
        <v>0</v>
      </c>
      <c r="H347" s="141">
        <f t="shared" si="32"/>
        <v>0</v>
      </c>
      <c r="I347" s="141">
        <f t="shared" si="32"/>
        <v>0</v>
      </c>
      <c r="J347" s="141">
        <f t="shared" si="32"/>
        <v>0</v>
      </c>
      <c r="K347" s="141">
        <f t="shared" si="32"/>
        <v>0</v>
      </c>
      <c r="L347" s="141">
        <f t="shared" si="32"/>
        <v>0</v>
      </c>
      <c r="M347" s="141">
        <f t="shared" si="32"/>
        <v>0</v>
      </c>
      <c r="N347" s="141">
        <f t="shared" si="32"/>
        <v>0</v>
      </c>
      <c r="O347" s="141">
        <f t="shared" si="32"/>
        <v>3512000000</v>
      </c>
      <c r="P347" s="141">
        <f t="shared" si="32"/>
        <v>2779580871</v>
      </c>
      <c r="Q347" s="141">
        <f t="shared" si="32"/>
        <v>2403556000</v>
      </c>
      <c r="R347" s="141">
        <f t="shared" si="32"/>
        <v>376024871</v>
      </c>
      <c r="S347" s="141">
        <f t="shared" si="32"/>
        <v>732419129</v>
      </c>
      <c r="T347" s="141">
        <f t="shared" si="32"/>
        <v>0</v>
      </c>
      <c r="U347" s="141">
        <f t="shared" si="32"/>
        <v>2403556000</v>
      </c>
      <c r="V347" s="141">
        <f t="shared" si="32"/>
        <v>376024871</v>
      </c>
      <c r="W347" s="141">
        <f t="shared" si="32"/>
        <v>2779580871</v>
      </c>
    </row>
    <row r="348" spans="1:23" s="148" customFormat="1" ht="25.5">
      <c r="A348" s="178" t="s">
        <v>295</v>
      </c>
      <c r="B348" s="149" t="s">
        <v>944</v>
      </c>
      <c r="C348" s="168" t="s">
        <v>945</v>
      </c>
      <c r="D348" s="59">
        <v>57546000000</v>
      </c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>
        <v>3512000000</v>
      </c>
      <c r="P348" s="59">
        <v>2779580871</v>
      </c>
      <c r="Q348" s="59">
        <v>2403556000</v>
      </c>
      <c r="R348" s="59">
        <v>376024871</v>
      </c>
      <c r="S348" s="59">
        <v>732419129</v>
      </c>
      <c r="T348" s="59">
        <v>0</v>
      </c>
      <c r="U348" s="59">
        <v>2403556000</v>
      </c>
      <c r="V348" s="59">
        <v>376024871</v>
      </c>
      <c r="W348" s="59">
        <v>2779580871</v>
      </c>
    </row>
    <row r="349" spans="1:23" s="148" customFormat="1" ht="38.25">
      <c r="A349" s="172" t="s">
        <v>228</v>
      </c>
      <c r="B349" s="169" t="s">
        <v>946</v>
      </c>
      <c r="C349" s="140" t="s">
        <v>235</v>
      </c>
      <c r="D349" s="141">
        <v>0</v>
      </c>
      <c r="E349" s="141">
        <f>SUM(E350:E388)</f>
        <v>34620838100</v>
      </c>
      <c r="F349" s="141">
        <f t="shared" ref="F349:W349" si="33">SUM(F350:F388)</f>
        <v>7631632100</v>
      </c>
      <c r="G349" s="141">
        <f t="shared" si="33"/>
        <v>0</v>
      </c>
      <c r="H349" s="141">
        <f t="shared" si="33"/>
        <v>7631632100</v>
      </c>
      <c r="I349" s="141">
        <f t="shared" si="33"/>
        <v>1721428900</v>
      </c>
      <c r="J349" s="141">
        <f t="shared" si="33"/>
        <v>1616707900</v>
      </c>
      <c r="K349" s="141">
        <f t="shared" si="33"/>
        <v>1616707900</v>
      </c>
      <c r="L349" s="141">
        <f t="shared" si="33"/>
        <v>0</v>
      </c>
      <c r="M349" s="141">
        <f t="shared" si="33"/>
        <v>104721000</v>
      </c>
      <c r="N349" s="141">
        <f t="shared" si="33"/>
        <v>0</v>
      </c>
      <c r="O349" s="141">
        <f t="shared" si="33"/>
        <v>41957000000</v>
      </c>
      <c r="P349" s="141">
        <f t="shared" si="33"/>
        <v>39900826800</v>
      </c>
      <c r="Q349" s="141">
        <f t="shared" si="33"/>
        <v>38992326800</v>
      </c>
      <c r="R349" s="141">
        <f t="shared" si="33"/>
        <v>908500000</v>
      </c>
      <c r="S349" s="141">
        <f t="shared" si="33"/>
        <v>2010758400</v>
      </c>
      <c r="T349" s="141">
        <f t="shared" si="33"/>
        <v>45414800</v>
      </c>
      <c r="U349" s="141">
        <f t="shared" si="33"/>
        <v>48240666800</v>
      </c>
      <c r="V349" s="141">
        <f t="shared" si="33"/>
        <v>908500000</v>
      </c>
      <c r="W349" s="141">
        <f t="shared" si="33"/>
        <v>76138372800</v>
      </c>
    </row>
    <row r="350" spans="1:23" s="148" customFormat="1" ht="15">
      <c r="A350" s="173" t="s">
        <v>297</v>
      </c>
      <c r="B350" s="149" t="s">
        <v>698</v>
      </c>
      <c r="C350" s="136" t="s">
        <v>947</v>
      </c>
      <c r="D350" s="59">
        <v>4200000000</v>
      </c>
      <c r="E350" s="59">
        <v>2000000000</v>
      </c>
      <c r="F350" s="59">
        <v>398000000</v>
      </c>
      <c r="G350" s="59"/>
      <c r="H350" s="59">
        <v>398000000</v>
      </c>
      <c r="I350" s="59"/>
      <c r="J350" s="59"/>
      <c r="K350" s="59"/>
      <c r="L350" s="59"/>
      <c r="M350" s="59"/>
      <c r="N350" s="59"/>
      <c r="O350" s="59">
        <v>2280000000</v>
      </c>
      <c r="P350" s="59">
        <v>2280000000</v>
      </c>
      <c r="Q350" s="59">
        <v>2280000000</v>
      </c>
      <c r="R350" s="59"/>
      <c r="S350" s="59"/>
      <c r="T350" s="59"/>
      <c r="U350" s="59">
        <v>2678000000</v>
      </c>
      <c r="V350" s="59"/>
      <c r="W350" s="59">
        <v>4280000000</v>
      </c>
    </row>
    <row r="351" spans="1:23" s="148" customFormat="1" ht="25.5">
      <c r="A351" s="173" t="s">
        <v>948</v>
      </c>
      <c r="B351" s="149" t="s">
        <v>949</v>
      </c>
      <c r="C351" s="173" t="s">
        <v>950</v>
      </c>
      <c r="D351" s="59">
        <v>5150000000</v>
      </c>
      <c r="E351" s="59">
        <v>1150000000</v>
      </c>
      <c r="F351" s="59">
        <v>900000000</v>
      </c>
      <c r="G351" s="59"/>
      <c r="H351" s="59">
        <v>900000000</v>
      </c>
      <c r="I351" s="59"/>
      <c r="J351" s="59"/>
      <c r="K351" s="59"/>
      <c r="L351" s="59"/>
      <c r="M351" s="59"/>
      <c r="N351" s="59"/>
      <c r="O351" s="59">
        <v>2540000000</v>
      </c>
      <c r="P351" s="59">
        <v>2492000000</v>
      </c>
      <c r="Q351" s="59">
        <v>2492000000</v>
      </c>
      <c r="R351" s="59"/>
      <c r="S351" s="59">
        <v>48000000</v>
      </c>
      <c r="T351" s="59">
        <v>0</v>
      </c>
      <c r="U351" s="59">
        <v>3392000000</v>
      </c>
      <c r="V351" s="59"/>
      <c r="W351" s="59">
        <v>3642000000</v>
      </c>
    </row>
    <row r="352" spans="1:23" s="148" customFormat="1" ht="38.25">
      <c r="A352" s="173" t="s">
        <v>951</v>
      </c>
      <c r="B352" s="149" t="s">
        <v>952</v>
      </c>
      <c r="C352" s="136" t="s">
        <v>953</v>
      </c>
      <c r="D352" s="59">
        <v>7000000000</v>
      </c>
      <c r="E352" s="59">
        <v>6428000000</v>
      </c>
      <c r="F352" s="59"/>
      <c r="G352" s="59"/>
      <c r="H352" s="59"/>
      <c r="I352" s="59"/>
      <c r="J352" s="59"/>
      <c r="K352" s="59"/>
      <c r="L352" s="59"/>
      <c r="M352" s="59"/>
      <c r="N352" s="59"/>
      <c r="O352" s="59">
        <v>690000000</v>
      </c>
      <c r="P352" s="59">
        <v>690000000</v>
      </c>
      <c r="Q352" s="59">
        <v>690000000</v>
      </c>
      <c r="R352" s="59"/>
      <c r="S352" s="59"/>
      <c r="T352" s="59"/>
      <c r="U352" s="59">
        <v>690000000</v>
      </c>
      <c r="V352" s="59"/>
      <c r="W352" s="59">
        <v>7118000000</v>
      </c>
    </row>
    <row r="353" spans="1:23" s="142" customFormat="1" ht="25.5">
      <c r="A353" s="173" t="s">
        <v>954</v>
      </c>
      <c r="B353" s="149" t="s">
        <v>955</v>
      </c>
      <c r="C353" s="136" t="s">
        <v>956</v>
      </c>
      <c r="D353" s="59">
        <v>7500000000</v>
      </c>
      <c r="E353" s="59">
        <v>5500000000</v>
      </c>
      <c r="F353" s="59">
        <v>1475000000</v>
      </c>
      <c r="G353" s="59"/>
      <c r="H353" s="59">
        <v>1475000000</v>
      </c>
      <c r="I353" s="59"/>
      <c r="J353" s="59"/>
      <c r="K353" s="59"/>
      <c r="L353" s="59"/>
      <c r="M353" s="59"/>
      <c r="N353" s="59"/>
      <c r="O353" s="59">
        <v>1500000000</v>
      </c>
      <c r="P353" s="59">
        <v>1500000000</v>
      </c>
      <c r="Q353" s="59">
        <v>1500000000</v>
      </c>
      <c r="R353" s="59"/>
      <c r="S353" s="59"/>
      <c r="T353" s="59"/>
      <c r="U353" s="59">
        <v>2975000000</v>
      </c>
      <c r="V353" s="59"/>
      <c r="W353" s="59">
        <v>7000000000</v>
      </c>
    </row>
    <row r="354" spans="1:23" s="137" customFormat="1" ht="25.5">
      <c r="A354" s="173" t="s">
        <v>957</v>
      </c>
      <c r="B354" s="149" t="s">
        <v>958</v>
      </c>
      <c r="C354" s="136" t="s">
        <v>959</v>
      </c>
      <c r="D354" s="180">
        <v>800000000</v>
      </c>
      <c r="E354" s="180">
        <v>698614000</v>
      </c>
      <c r="F354" s="59"/>
      <c r="G354" s="59"/>
      <c r="H354" s="59"/>
      <c r="I354" s="59"/>
      <c r="J354" s="59"/>
      <c r="K354" s="59"/>
      <c r="L354" s="59"/>
      <c r="M354" s="59"/>
      <c r="N354" s="59"/>
      <c r="O354" s="59">
        <v>28286000</v>
      </c>
      <c r="P354" s="59">
        <v>28286000</v>
      </c>
      <c r="Q354" s="59">
        <v>28286000</v>
      </c>
      <c r="R354" s="59"/>
      <c r="S354" s="59"/>
      <c r="T354" s="59"/>
      <c r="U354" s="59">
        <v>28286000</v>
      </c>
      <c r="V354" s="59"/>
      <c r="W354" s="59">
        <f>Q354+E354</f>
        <v>726900000</v>
      </c>
    </row>
    <row r="355" spans="1:23" s="181" customFormat="1" ht="25.5">
      <c r="A355" s="173" t="s">
        <v>960</v>
      </c>
      <c r="B355" s="149" t="s">
        <v>961</v>
      </c>
      <c r="C355" s="136" t="s">
        <v>962</v>
      </c>
      <c r="D355" s="59">
        <v>3000000000</v>
      </c>
      <c r="E355" s="59">
        <v>1738697100</v>
      </c>
      <c r="F355" s="59">
        <v>651616100</v>
      </c>
      <c r="G355" s="59"/>
      <c r="H355" s="59">
        <v>651616100</v>
      </c>
      <c r="I355" s="59">
        <v>61302900</v>
      </c>
      <c r="J355" s="59">
        <v>61302900</v>
      </c>
      <c r="K355" s="59">
        <v>61302900</v>
      </c>
      <c r="L355" s="59"/>
      <c r="M355" s="59"/>
      <c r="N355" s="59"/>
      <c r="O355" s="59">
        <v>1050000000</v>
      </c>
      <c r="P355" s="59">
        <v>1050000000</v>
      </c>
      <c r="Q355" s="59">
        <v>1050000000</v>
      </c>
      <c r="R355" s="59"/>
      <c r="S355" s="59"/>
      <c r="T355" s="59"/>
      <c r="U355" s="59">
        <v>1762919000</v>
      </c>
      <c r="V355" s="59"/>
      <c r="W355" s="59">
        <v>2850000000</v>
      </c>
    </row>
    <row r="356" spans="1:23" s="148" customFormat="1" ht="25.5">
      <c r="A356" s="173" t="s">
        <v>963</v>
      </c>
      <c r="B356" s="149" t="s">
        <v>964</v>
      </c>
      <c r="C356" s="175" t="s">
        <v>965</v>
      </c>
      <c r="D356" s="59">
        <v>7000000000</v>
      </c>
      <c r="E356" s="59">
        <v>2888000000</v>
      </c>
      <c r="F356" s="59">
        <v>348000000</v>
      </c>
      <c r="G356" s="59"/>
      <c r="H356" s="59">
        <v>348000000</v>
      </c>
      <c r="I356" s="59"/>
      <c r="J356" s="59"/>
      <c r="K356" s="59"/>
      <c r="L356" s="59"/>
      <c r="M356" s="59"/>
      <c r="N356" s="59"/>
      <c r="O356" s="59">
        <v>3880000000</v>
      </c>
      <c r="P356" s="59">
        <v>3789000000</v>
      </c>
      <c r="Q356" s="59">
        <v>3789000000</v>
      </c>
      <c r="R356" s="59"/>
      <c r="S356" s="59">
        <v>91000000</v>
      </c>
      <c r="T356" s="59"/>
      <c r="U356" s="59">
        <v>4137000000</v>
      </c>
      <c r="V356" s="59"/>
      <c r="W356" s="59">
        <v>6677000000</v>
      </c>
    </row>
    <row r="357" spans="1:23" s="148" customFormat="1" ht="25.5">
      <c r="A357" s="173" t="s">
        <v>966</v>
      </c>
      <c r="B357" s="149" t="s">
        <v>929</v>
      </c>
      <c r="C357" s="168" t="s">
        <v>930</v>
      </c>
      <c r="D357" s="59">
        <v>3500000000</v>
      </c>
      <c r="E357" s="59"/>
      <c r="F357" s="59"/>
      <c r="G357" s="59"/>
      <c r="H357" s="59"/>
      <c r="I357" s="59">
        <v>1000000000</v>
      </c>
      <c r="J357" s="59">
        <v>1000000000</v>
      </c>
      <c r="K357" s="59">
        <v>1000000000</v>
      </c>
      <c r="L357" s="59"/>
      <c r="M357" s="59"/>
      <c r="N357" s="59"/>
      <c r="O357" s="59"/>
      <c r="P357" s="59"/>
      <c r="Q357" s="59"/>
      <c r="R357" s="59"/>
      <c r="S357" s="59"/>
      <c r="T357" s="59"/>
      <c r="U357" s="59">
        <v>1000000000</v>
      </c>
      <c r="V357" s="59"/>
      <c r="W357" s="59">
        <v>1000000000</v>
      </c>
    </row>
    <row r="358" spans="1:23" s="148" customFormat="1" ht="25.5">
      <c r="A358" s="173" t="s">
        <v>967</v>
      </c>
      <c r="B358" s="149" t="s">
        <v>968</v>
      </c>
      <c r="C358" s="168" t="s">
        <v>969</v>
      </c>
      <c r="D358" s="59">
        <v>800000000</v>
      </c>
      <c r="E358" s="59">
        <v>400000000</v>
      </c>
      <c r="F358" s="59"/>
      <c r="G358" s="59"/>
      <c r="H358" s="59"/>
      <c r="I358" s="59"/>
      <c r="J358" s="59"/>
      <c r="K358" s="59"/>
      <c r="L358" s="59"/>
      <c r="M358" s="59"/>
      <c r="N358" s="59"/>
      <c r="O358" s="59">
        <v>400000000</v>
      </c>
      <c r="P358" s="59">
        <v>364000000</v>
      </c>
      <c r="Q358" s="59">
        <v>364000000</v>
      </c>
      <c r="R358" s="59"/>
      <c r="S358" s="59"/>
      <c r="T358" s="59">
        <v>36000000</v>
      </c>
      <c r="U358" s="59">
        <v>364000000</v>
      </c>
      <c r="V358" s="59"/>
      <c r="W358" s="59">
        <v>764000000</v>
      </c>
    </row>
    <row r="359" spans="1:23" s="148" customFormat="1" ht="25.5">
      <c r="A359" s="173" t="s">
        <v>970</v>
      </c>
      <c r="B359" s="149" t="s">
        <v>691</v>
      </c>
      <c r="C359" s="136" t="s">
        <v>971</v>
      </c>
      <c r="D359" s="59">
        <v>6360000000</v>
      </c>
      <c r="E359" s="59">
        <v>1600000000</v>
      </c>
      <c r="F359" s="59">
        <v>1159790000</v>
      </c>
      <c r="G359" s="59"/>
      <c r="H359" s="59">
        <v>1159790000</v>
      </c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>
        <v>1159790000</v>
      </c>
      <c r="V359" s="59"/>
      <c r="W359" s="59">
        <v>1600000000</v>
      </c>
    </row>
    <row r="360" spans="1:23" s="148" customFormat="1" ht="25.5">
      <c r="A360" s="173" t="s">
        <v>972</v>
      </c>
      <c r="B360" s="149" t="s">
        <v>973</v>
      </c>
      <c r="C360" s="136" t="s">
        <v>974</v>
      </c>
      <c r="D360" s="59">
        <v>1139000000</v>
      </c>
      <c r="E360" s="59">
        <v>948279000</v>
      </c>
      <c r="F360" s="59"/>
      <c r="G360" s="59"/>
      <c r="H360" s="59"/>
      <c r="I360" s="59">
        <v>190721000</v>
      </c>
      <c r="J360" s="59">
        <v>86000000</v>
      </c>
      <c r="K360" s="59">
        <v>86000000</v>
      </c>
      <c r="L360" s="59"/>
      <c r="M360" s="59">
        <v>104721000</v>
      </c>
      <c r="N360" s="59">
        <v>0</v>
      </c>
      <c r="O360" s="59"/>
      <c r="P360" s="59"/>
      <c r="Q360" s="59"/>
      <c r="R360" s="59"/>
      <c r="S360" s="59"/>
      <c r="T360" s="59"/>
      <c r="U360" s="59">
        <v>86000000</v>
      </c>
      <c r="V360" s="59"/>
      <c r="W360" s="59">
        <v>1034279000</v>
      </c>
    </row>
    <row r="361" spans="1:23" s="181" customFormat="1" ht="38.25">
      <c r="A361" s="173" t="s">
        <v>975</v>
      </c>
      <c r="B361" s="149" t="s">
        <v>976</v>
      </c>
      <c r="C361" s="168" t="s">
        <v>977</v>
      </c>
      <c r="D361" s="59">
        <v>2300000000</v>
      </c>
      <c r="E361" s="59">
        <v>1300000000</v>
      </c>
      <c r="F361" s="59"/>
      <c r="G361" s="59"/>
      <c r="H361" s="59"/>
      <c r="I361" s="59"/>
      <c r="J361" s="59"/>
      <c r="K361" s="59"/>
      <c r="L361" s="59"/>
      <c r="M361" s="59"/>
      <c r="N361" s="59"/>
      <c r="O361" s="59">
        <v>870800000</v>
      </c>
      <c r="P361" s="59">
        <v>870799600</v>
      </c>
      <c r="Q361" s="59">
        <v>870799600</v>
      </c>
      <c r="R361" s="59"/>
      <c r="S361" s="59"/>
      <c r="T361" s="59">
        <v>400</v>
      </c>
      <c r="U361" s="59">
        <v>870799600</v>
      </c>
      <c r="V361" s="59"/>
      <c r="W361" s="59">
        <v>2170799600</v>
      </c>
    </row>
    <row r="362" spans="1:23" s="148" customFormat="1" ht="25.5">
      <c r="A362" s="173" t="s">
        <v>978</v>
      </c>
      <c r="B362" s="149" t="s">
        <v>979</v>
      </c>
      <c r="C362" s="168" t="s">
        <v>980</v>
      </c>
      <c r="D362" s="59">
        <v>3600000000</v>
      </c>
      <c r="E362" s="59">
        <v>1600000000</v>
      </c>
      <c r="F362" s="59">
        <v>667000000</v>
      </c>
      <c r="G362" s="59"/>
      <c r="H362" s="59">
        <v>667000000</v>
      </c>
      <c r="I362" s="59"/>
      <c r="J362" s="59"/>
      <c r="K362" s="59"/>
      <c r="L362" s="59"/>
      <c r="M362" s="59"/>
      <c r="N362" s="59"/>
      <c r="O362" s="59">
        <v>1850000000</v>
      </c>
      <c r="P362" s="59">
        <v>1850000000</v>
      </c>
      <c r="Q362" s="59">
        <v>1850000000</v>
      </c>
      <c r="R362" s="59"/>
      <c r="S362" s="59"/>
      <c r="T362" s="59"/>
      <c r="U362" s="59">
        <v>2517000000</v>
      </c>
      <c r="V362" s="59"/>
      <c r="W362" s="59">
        <v>3450000000</v>
      </c>
    </row>
    <row r="363" spans="1:23" s="181" customFormat="1" ht="14.25">
      <c r="A363" s="173" t="s">
        <v>981</v>
      </c>
      <c r="B363" s="149" t="s">
        <v>846</v>
      </c>
      <c r="C363" s="136" t="s">
        <v>982</v>
      </c>
      <c r="D363" s="59">
        <v>500000000</v>
      </c>
      <c r="E363" s="59">
        <v>700000000</v>
      </c>
      <c r="F363" s="59"/>
      <c r="G363" s="59"/>
      <c r="H363" s="59"/>
      <c r="I363" s="59"/>
      <c r="J363" s="59"/>
      <c r="K363" s="59"/>
      <c r="L363" s="59"/>
      <c r="M363" s="59"/>
      <c r="N363" s="59"/>
      <c r="O363" s="59">
        <v>78000000</v>
      </c>
      <c r="P363" s="59">
        <v>78000000</v>
      </c>
      <c r="Q363" s="59">
        <v>78000000</v>
      </c>
      <c r="R363" s="59"/>
      <c r="S363" s="59"/>
      <c r="T363" s="59"/>
      <c r="U363" s="59">
        <v>78000000</v>
      </c>
      <c r="V363" s="59"/>
      <c r="W363" s="59">
        <v>778000000</v>
      </c>
    </row>
    <row r="364" spans="1:23" s="148" customFormat="1" ht="25.5">
      <c r="A364" s="173" t="s">
        <v>983</v>
      </c>
      <c r="B364" s="149" t="s">
        <v>984</v>
      </c>
      <c r="C364" s="136" t="s">
        <v>985</v>
      </c>
      <c r="D364" s="59">
        <v>2300000000</v>
      </c>
      <c r="E364" s="59">
        <v>800000000</v>
      </c>
      <c r="F364" s="59"/>
      <c r="G364" s="59"/>
      <c r="H364" s="59"/>
      <c r="I364" s="59"/>
      <c r="J364" s="59"/>
      <c r="K364" s="59"/>
      <c r="L364" s="59"/>
      <c r="M364" s="59"/>
      <c r="N364" s="59"/>
      <c r="O364" s="59">
        <v>780000000</v>
      </c>
      <c r="P364" s="59">
        <v>780000000</v>
      </c>
      <c r="Q364" s="59">
        <v>780000000</v>
      </c>
      <c r="R364" s="59"/>
      <c r="S364" s="59"/>
      <c r="T364" s="59"/>
      <c r="U364" s="59">
        <v>780000000</v>
      </c>
      <c r="V364" s="59"/>
      <c r="W364" s="59">
        <v>1580000000</v>
      </c>
    </row>
    <row r="365" spans="1:23" s="148" customFormat="1" ht="15">
      <c r="A365" s="173" t="s">
        <v>986</v>
      </c>
      <c r="B365" s="149" t="s">
        <v>987</v>
      </c>
      <c r="C365" s="175" t="s">
        <v>988</v>
      </c>
      <c r="D365" s="59">
        <v>500000000</v>
      </c>
      <c r="E365" s="59">
        <v>500000000</v>
      </c>
      <c r="F365" s="59">
        <v>159000000</v>
      </c>
      <c r="G365" s="59"/>
      <c r="H365" s="59">
        <v>159000000</v>
      </c>
      <c r="I365" s="59"/>
      <c r="J365" s="59"/>
      <c r="K365" s="59"/>
      <c r="L365" s="59"/>
      <c r="M365" s="59"/>
      <c r="N365" s="59"/>
      <c r="O365" s="59">
        <v>278000000</v>
      </c>
      <c r="P365" s="59">
        <v>272739000</v>
      </c>
      <c r="Q365" s="59">
        <v>272739000</v>
      </c>
      <c r="R365" s="59"/>
      <c r="S365" s="59">
        <v>5261000</v>
      </c>
      <c r="T365" s="59">
        <v>0</v>
      </c>
      <c r="U365" s="59">
        <v>431739000</v>
      </c>
      <c r="V365" s="59"/>
      <c r="W365" s="59">
        <v>772739000</v>
      </c>
    </row>
    <row r="366" spans="1:23" s="148" customFormat="1" ht="15">
      <c r="A366" s="173" t="s">
        <v>989</v>
      </c>
      <c r="B366" s="149" t="s">
        <v>990</v>
      </c>
      <c r="C366" s="168" t="s">
        <v>991</v>
      </c>
      <c r="D366" s="59">
        <v>2500000000</v>
      </c>
      <c r="E366" s="59">
        <v>1500000000</v>
      </c>
      <c r="F366" s="59"/>
      <c r="G366" s="59"/>
      <c r="H366" s="59"/>
      <c r="I366" s="59"/>
      <c r="J366" s="59"/>
      <c r="K366" s="59"/>
      <c r="L366" s="59"/>
      <c r="M366" s="59"/>
      <c r="N366" s="59"/>
      <c r="O366" s="59">
        <v>699000000</v>
      </c>
      <c r="P366" s="59">
        <v>699000000</v>
      </c>
      <c r="Q366" s="59">
        <v>699000000</v>
      </c>
      <c r="R366" s="59"/>
      <c r="S366" s="59"/>
      <c r="T366" s="59"/>
      <c r="U366" s="59">
        <v>699000000</v>
      </c>
      <c r="V366" s="59"/>
      <c r="W366" s="59">
        <v>2199000000</v>
      </c>
    </row>
    <row r="367" spans="1:23" s="181" customFormat="1" ht="14.25">
      <c r="A367" s="173" t="s">
        <v>992</v>
      </c>
      <c r="B367" s="149" t="s">
        <v>993</v>
      </c>
      <c r="C367" s="168" t="s">
        <v>994</v>
      </c>
      <c r="D367" s="59">
        <v>1500000000</v>
      </c>
      <c r="E367" s="59">
        <v>1000000000</v>
      </c>
      <c r="F367" s="59"/>
      <c r="G367" s="59"/>
      <c r="H367" s="59"/>
      <c r="I367" s="59"/>
      <c r="J367" s="59"/>
      <c r="K367" s="59"/>
      <c r="L367" s="59"/>
      <c r="M367" s="59"/>
      <c r="N367" s="59"/>
      <c r="O367" s="59">
        <v>500000000</v>
      </c>
      <c r="P367" s="59">
        <v>482883000</v>
      </c>
      <c r="Q367" s="59">
        <v>482883000</v>
      </c>
      <c r="R367" s="59"/>
      <c r="S367" s="59">
        <v>17117000</v>
      </c>
      <c r="T367" s="59">
        <v>0</v>
      </c>
      <c r="U367" s="59">
        <v>482883000</v>
      </c>
      <c r="V367" s="59"/>
      <c r="W367" s="59">
        <v>1482883000</v>
      </c>
    </row>
    <row r="368" spans="1:23" s="148" customFormat="1" ht="15">
      <c r="A368" s="173" t="s">
        <v>995</v>
      </c>
      <c r="B368" s="149" t="s">
        <v>996</v>
      </c>
      <c r="C368" s="136" t="s">
        <v>997</v>
      </c>
      <c r="D368" s="59">
        <v>600000000</v>
      </c>
      <c r="E368" s="59">
        <v>500000000</v>
      </c>
      <c r="F368" s="59"/>
      <c r="G368" s="59"/>
      <c r="H368" s="59"/>
      <c r="I368" s="59"/>
      <c r="J368" s="59"/>
      <c r="K368" s="59"/>
      <c r="L368" s="59"/>
      <c r="M368" s="59"/>
      <c r="N368" s="59"/>
      <c r="O368" s="59">
        <v>100000000</v>
      </c>
      <c r="P368" s="59">
        <v>90600000</v>
      </c>
      <c r="Q368" s="59">
        <v>90600000</v>
      </c>
      <c r="R368" s="59"/>
      <c r="S368" s="59"/>
      <c r="T368" s="59">
        <v>9400000</v>
      </c>
      <c r="U368" s="59">
        <v>90600000</v>
      </c>
      <c r="V368" s="59"/>
      <c r="W368" s="59">
        <v>590600000</v>
      </c>
    </row>
    <row r="369" spans="1:23" s="148" customFormat="1" ht="38.25">
      <c r="A369" s="173" t="s">
        <v>998</v>
      </c>
      <c r="B369" s="149" t="s">
        <v>834</v>
      </c>
      <c r="C369" s="136" t="s">
        <v>999</v>
      </c>
      <c r="D369" s="180">
        <v>2000000000</v>
      </c>
      <c r="E369" s="180">
        <v>667118000</v>
      </c>
      <c r="F369" s="59">
        <v>477266000</v>
      </c>
      <c r="G369" s="59"/>
      <c r="H369" s="59">
        <v>477266000</v>
      </c>
      <c r="I369" s="59">
        <v>331535000</v>
      </c>
      <c r="J369" s="59">
        <v>331535000</v>
      </c>
      <c r="K369" s="59">
        <v>331535000</v>
      </c>
      <c r="L369" s="59"/>
      <c r="M369" s="59"/>
      <c r="N369" s="59"/>
      <c r="O369" s="59">
        <v>202200000</v>
      </c>
      <c r="P369" s="59">
        <v>202200000</v>
      </c>
      <c r="Q369" s="59">
        <v>202200000</v>
      </c>
      <c r="R369" s="59"/>
      <c r="S369" s="59"/>
      <c r="T369" s="59"/>
      <c r="U369" s="59">
        <v>1011001000</v>
      </c>
      <c r="V369" s="59"/>
      <c r="W369" s="59">
        <f>E369+J369+P369</f>
        <v>1200853000</v>
      </c>
    </row>
    <row r="370" spans="1:23" s="148" customFormat="1" ht="25.5">
      <c r="A370" s="173" t="s">
        <v>1000</v>
      </c>
      <c r="B370" s="149" t="s">
        <v>758</v>
      </c>
      <c r="C370" s="168" t="s">
        <v>1001</v>
      </c>
      <c r="D370" s="59">
        <v>3600000000</v>
      </c>
      <c r="E370" s="59">
        <v>1102130000</v>
      </c>
      <c r="F370" s="59">
        <v>879270000</v>
      </c>
      <c r="G370" s="59"/>
      <c r="H370" s="59">
        <v>879270000</v>
      </c>
      <c r="I370" s="59">
        <v>137870000</v>
      </c>
      <c r="J370" s="59">
        <v>137870000</v>
      </c>
      <c r="K370" s="59">
        <v>137870000</v>
      </c>
      <c r="L370" s="59"/>
      <c r="M370" s="59"/>
      <c r="N370" s="59"/>
      <c r="O370" s="59"/>
      <c r="P370" s="59"/>
      <c r="Q370" s="59"/>
      <c r="R370" s="59"/>
      <c r="S370" s="59"/>
      <c r="T370" s="59"/>
      <c r="U370" s="59">
        <v>1017140000</v>
      </c>
      <c r="V370" s="59"/>
      <c r="W370" s="59">
        <v>1240000000</v>
      </c>
    </row>
    <row r="371" spans="1:23" s="148" customFormat="1" ht="25.5">
      <c r="A371" s="173" t="s">
        <v>1002</v>
      </c>
      <c r="B371" s="149" t="s">
        <v>1003</v>
      </c>
      <c r="C371" s="173" t="s">
        <v>1004</v>
      </c>
      <c r="D371" s="59">
        <v>2400000000</v>
      </c>
      <c r="E371" s="59">
        <v>1600000000</v>
      </c>
      <c r="F371" s="59">
        <v>516690000</v>
      </c>
      <c r="G371" s="59"/>
      <c r="H371" s="59">
        <v>516690000</v>
      </c>
      <c r="I371" s="59"/>
      <c r="J371" s="59"/>
      <c r="K371" s="59"/>
      <c r="L371" s="59"/>
      <c r="M371" s="59"/>
      <c r="N371" s="59"/>
      <c r="O371" s="59">
        <v>700000000</v>
      </c>
      <c r="P371" s="59">
        <v>594494000</v>
      </c>
      <c r="Q371" s="59">
        <v>594494000</v>
      </c>
      <c r="R371" s="59"/>
      <c r="S371" s="59">
        <v>105506000</v>
      </c>
      <c r="T371" s="59">
        <v>0</v>
      </c>
      <c r="U371" s="59">
        <v>1111184000</v>
      </c>
      <c r="V371" s="59"/>
      <c r="W371" s="59">
        <v>2194494000</v>
      </c>
    </row>
    <row r="372" spans="1:23" s="181" customFormat="1" ht="14.25">
      <c r="A372" s="173" t="s">
        <v>1005</v>
      </c>
      <c r="B372" s="149" t="s">
        <v>1006</v>
      </c>
      <c r="C372" s="173" t="s">
        <v>1007</v>
      </c>
      <c r="D372" s="59">
        <v>700000000</v>
      </c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>
        <v>778000000</v>
      </c>
      <c r="P372" s="59">
        <v>778000000</v>
      </c>
      <c r="Q372" s="59">
        <v>778000000</v>
      </c>
      <c r="R372" s="59"/>
      <c r="S372" s="59"/>
      <c r="T372" s="59"/>
      <c r="U372" s="59">
        <v>778000000</v>
      </c>
      <c r="V372" s="59"/>
      <c r="W372" s="59">
        <v>778000000</v>
      </c>
    </row>
    <row r="373" spans="1:23" s="148" customFormat="1" ht="15">
      <c r="A373" s="173" t="s">
        <v>1008</v>
      </c>
      <c r="B373" s="149" t="s">
        <v>1009</v>
      </c>
      <c r="C373" s="136" t="s">
        <v>1010</v>
      </c>
      <c r="D373" s="59">
        <v>2080000000</v>
      </c>
      <c r="E373" s="59"/>
      <c r="F373" s="59"/>
      <c r="G373" s="59"/>
      <c r="H373" s="59"/>
      <c r="I373" s="59"/>
      <c r="J373" s="59"/>
      <c r="K373" s="59"/>
      <c r="L373" s="59"/>
      <c r="M373" s="59"/>
      <c r="N373" s="59"/>
      <c r="O373" s="59">
        <v>1880614000</v>
      </c>
      <c r="P373" s="59">
        <v>1880614000</v>
      </c>
      <c r="Q373" s="59">
        <v>1880614000</v>
      </c>
      <c r="R373" s="59"/>
      <c r="S373" s="59"/>
      <c r="T373" s="59"/>
      <c r="U373" s="59">
        <v>1880614000</v>
      </c>
      <c r="V373" s="59"/>
      <c r="W373" s="59">
        <v>1880614000</v>
      </c>
    </row>
    <row r="374" spans="1:23" s="148" customFormat="1" ht="25.5">
      <c r="A374" s="173" t="s">
        <v>1011</v>
      </c>
      <c r="B374" s="149" t="s">
        <v>1012</v>
      </c>
      <c r="C374" s="136" t="s">
        <v>1013</v>
      </c>
      <c r="D374" s="59">
        <v>1790000000</v>
      </c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>
        <v>1651100000</v>
      </c>
      <c r="P374" s="59">
        <v>1460925600</v>
      </c>
      <c r="Q374" s="59">
        <v>1460925600</v>
      </c>
      <c r="R374" s="59"/>
      <c r="S374" s="59">
        <v>190174400</v>
      </c>
      <c r="T374" s="59">
        <v>0</v>
      </c>
      <c r="U374" s="59">
        <v>1460925600</v>
      </c>
      <c r="V374" s="59"/>
      <c r="W374" s="59">
        <v>1460925600</v>
      </c>
    </row>
    <row r="375" spans="1:23" s="181" customFormat="1" ht="25.5">
      <c r="A375" s="173" t="s">
        <v>1014</v>
      </c>
      <c r="B375" s="149" t="s">
        <v>1015</v>
      </c>
      <c r="C375" s="168" t="s">
        <v>1016</v>
      </c>
      <c r="D375" s="59">
        <v>2000000000</v>
      </c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>
        <v>1600000000</v>
      </c>
      <c r="P375" s="59">
        <v>1600000000</v>
      </c>
      <c r="Q375" s="59">
        <v>1600000000</v>
      </c>
      <c r="R375" s="59"/>
      <c r="S375" s="59"/>
      <c r="T375" s="59"/>
      <c r="U375" s="59">
        <v>1600000000</v>
      </c>
      <c r="V375" s="59"/>
      <c r="W375" s="59">
        <v>1600000000</v>
      </c>
    </row>
    <row r="376" spans="1:23" s="148" customFormat="1" ht="25.5">
      <c r="A376" s="173" t="s">
        <v>1017</v>
      </c>
      <c r="B376" s="149" t="s">
        <v>1018</v>
      </c>
      <c r="C376" s="173" t="s">
        <v>1019</v>
      </c>
      <c r="D376" s="59">
        <v>7600000000</v>
      </c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>
        <v>1500000000</v>
      </c>
      <c r="P376" s="59">
        <v>1500000000</v>
      </c>
      <c r="Q376" s="59">
        <v>1247000000</v>
      </c>
      <c r="R376" s="59">
        <v>253000000</v>
      </c>
      <c r="S376" s="59"/>
      <c r="T376" s="59"/>
      <c r="U376" s="59">
        <v>1247000000</v>
      </c>
      <c r="V376" s="59">
        <v>253000000</v>
      </c>
      <c r="W376" s="59">
        <v>1500000000</v>
      </c>
    </row>
    <row r="377" spans="1:23" s="181" customFormat="1" ht="25.5">
      <c r="A377" s="173" t="s">
        <v>1020</v>
      </c>
      <c r="B377" s="149" t="s">
        <v>1021</v>
      </c>
      <c r="C377" s="136" t="s">
        <v>1022</v>
      </c>
      <c r="D377" s="59">
        <v>1300000000</v>
      </c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>
        <v>1160000000</v>
      </c>
      <c r="P377" s="59">
        <v>1159985600</v>
      </c>
      <c r="Q377" s="59">
        <v>1159985600</v>
      </c>
      <c r="R377" s="59"/>
      <c r="S377" s="59"/>
      <c r="T377" s="59">
        <v>14400</v>
      </c>
      <c r="U377" s="59">
        <v>1159985600</v>
      </c>
      <c r="V377" s="59"/>
      <c r="W377" s="59">
        <v>1159985600</v>
      </c>
    </row>
    <row r="378" spans="1:23" s="148" customFormat="1" ht="15">
      <c r="A378" s="173" t="s">
        <v>1023</v>
      </c>
      <c r="B378" s="149" t="s">
        <v>1024</v>
      </c>
      <c r="C378" s="136" t="s">
        <v>1025</v>
      </c>
      <c r="D378" s="59">
        <v>2500000000</v>
      </c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>
        <v>2300000000</v>
      </c>
      <c r="P378" s="59">
        <v>2300000000</v>
      </c>
      <c r="Q378" s="59">
        <v>2300000000</v>
      </c>
      <c r="R378" s="59"/>
      <c r="S378" s="59"/>
      <c r="T378" s="59"/>
      <c r="U378" s="59">
        <v>2300000000</v>
      </c>
      <c r="V378" s="59"/>
      <c r="W378" s="59">
        <v>2300000000</v>
      </c>
    </row>
    <row r="379" spans="1:23" s="148" customFormat="1" ht="25.5">
      <c r="A379" s="173" t="s">
        <v>1026</v>
      </c>
      <c r="B379" s="149" t="s">
        <v>794</v>
      </c>
      <c r="C379" s="168" t="s">
        <v>1027</v>
      </c>
      <c r="D379" s="59">
        <v>2000000000</v>
      </c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>
        <v>1100000000</v>
      </c>
      <c r="P379" s="59">
        <v>1100000000</v>
      </c>
      <c r="Q379" s="59">
        <v>1100000000</v>
      </c>
      <c r="R379" s="59"/>
      <c r="S379" s="59"/>
      <c r="T379" s="59"/>
      <c r="U379" s="59">
        <v>1100000000</v>
      </c>
      <c r="V379" s="59"/>
      <c r="W379" s="59">
        <v>1100000000</v>
      </c>
    </row>
    <row r="380" spans="1:23" s="181" customFormat="1" ht="25.5">
      <c r="A380" s="173" t="s">
        <v>1028</v>
      </c>
      <c r="B380" s="149" t="s">
        <v>1029</v>
      </c>
      <c r="C380" s="136" t="s">
        <v>1030</v>
      </c>
      <c r="D380" s="59">
        <v>5700000000</v>
      </c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>
        <v>3000000000</v>
      </c>
      <c r="P380" s="59">
        <v>2880000000</v>
      </c>
      <c r="Q380" s="59">
        <v>2880000000</v>
      </c>
      <c r="R380" s="59"/>
      <c r="S380" s="59">
        <v>120000000</v>
      </c>
      <c r="T380" s="59">
        <v>0</v>
      </c>
      <c r="U380" s="59">
        <v>2880000000</v>
      </c>
      <c r="V380" s="59"/>
      <c r="W380" s="59">
        <v>2880000000</v>
      </c>
    </row>
    <row r="381" spans="1:23" s="148" customFormat="1" ht="25.5">
      <c r="A381" s="173" t="s">
        <v>1031</v>
      </c>
      <c r="B381" s="149" t="s">
        <v>1032</v>
      </c>
      <c r="C381" s="136" t="s">
        <v>1033</v>
      </c>
      <c r="D381" s="59">
        <v>1790000000</v>
      </c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>
        <v>1600000000</v>
      </c>
      <c r="P381" s="59">
        <v>1600000000</v>
      </c>
      <c r="Q381" s="59">
        <v>1600000000</v>
      </c>
      <c r="R381" s="59"/>
      <c r="S381" s="59"/>
      <c r="T381" s="59"/>
      <c r="U381" s="59">
        <v>1600000000</v>
      </c>
      <c r="V381" s="59"/>
      <c r="W381" s="59">
        <v>1600000000</v>
      </c>
    </row>
    <row r="382" spans="1:23" s="181" customFormat="1" ht="25.5">
      <c r="A382" s="173" t="s">
        <v>1034</v>
      </c>
      <c r="B382" s="149" t="s">
        <v>835</v>
      </c>
      <c r="C382" s="136" t="s">
        <v>1035</v>
      </c>
      <c r="D382" s="59">
        <v>2500000000</v>
      </c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>
        <v>1360000000</v>
      </c>
      <c r="P382" s="59">
        <v>1360000000</v>
      </c>
      <c r="Q382" s="59">
        <v>1360000000</v>
      </c>
      <c r="R382" s="59"/>
      <c r="S382" s="59"/>
      <c r="T382" s="59"/>
      <c r="U382" s="59">
        <v>1360000000</v>
      </c>
      <c r="V382" s="59"/>
      <c r="W382" s="59">
        <v>1360000000</v>
      </c>
    </row>
    <row r="383" spans="1:23" ht="38.25">
      <c r="A383" s="173" t="s">
        <v>1036</v>
      </c>
      <c r="B383" s="149" t="s">
        <v>1037</v>
      </c>
      <c r="C383" s="168" t="s">
        <v>1038</v>
      </c>
      <c r="D383" s="59">
        <v>1667000000</v>
      </c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>
        <v>1560000000</v>
      </c>
      <c r="P383" s="59">
        <v>1560000000</v>
      </c>
      <c r="Q383" s="59">
        <v>1560000000</v>
      </c>
      <c r="R383" s="59"/>
      <c r="S383" s="59"/>
      <c r="T383" s="59"/>
      <c r="U383" s="59">
        <v>1560000000</v>
      </c>
      <c r="V383" s="59"/>
      <c r="W383" s="59">
        <v>1560000000</v>
      </c>
    </row>
    <row r="384" spans="1:23" ht="25.5">
      <c r="A384" s="173" t="s">
        <v>1039</v>
      </c>
      <c r="B384" s="149" t="s">
        <v>1040</v>
      </c>
      <c r="C384" s="136" t="s">
        <v>1041</v>
      </c>
      <c r="D384" s="59">
        <v>1600000000</v>
      </c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>
        <v>500000000</v>
      </c>
      <c r="P384" s="59">
        <v>500000000</v>
      </c>
      <c r="Q384" s="59">
        <v>223500000</v>
      </c>
      <c r="R384" s="59">
        <v>276500000</v>
      </c>
      <c r="S384" s="59"/>
      <c r="T384" s="59"/>
      <c r="U384" s="59">
        <v>223500000</v>
      </c>
      <c r="V384" s="59">
        <v>276500000</v>
      </c>
      <c r="W384" s="59">
        <v>500000000</v>
      </c>
    </row>
    <row r="385" spans="1:23" s="182" customFormat="1" ht="25.5">
      <c r="A385" s="173" t="s">
        <v>1042</v>
      </c>
      <c r="B385" s="149" t="s">
        <v>1043</v>
      </c>
      <c r="C385" s="136" t="s">
        <v>1044</v>
      </c>
      <c r="D385" s="59">
        <v>700000000</v>
      </c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>
        <v>500000000</v>
      </c>
      <c r="P385" s="59">
        <v>500000000</v>
      </c>
      <c r="Q385" s="59">
        <v>500000000</v>
      </c>
      <c r="R385" s="59"/>
      <c r="S385" s="59"/>
      <c r="T385" s="59"/>
      <c r="U385" s="59">
        <v>500000000</v>
      </c>
      <c r="V385" s="59"/>
      <c r="W385" s="59">
        <v>500000000</v>
      </c>
    </row>
    <row r="386" spans="1:23" s="182" customFormat="1" ht="25.5">
      <c r="A386" s="173" t="s">
        <v>1045</v>
      </c>
      <c r="B386" s="149" t="s">
        <v>1046</v>
      </c>
      <c r="C386" s="173" t="s">
        <v>1047</v>
      </c>
      <c r="D386" s="59">
        <v>1792000000</v>
      </c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>
        <v>460000000</v>
      </c>
      <c r="P386" s="59">
        <v>124000000</v>
      </c>
      <c r="Q386" s="59">
        <v>124000000</v>
      </c>
      <c r="R386" s="59"/>
      <c r="S386" s="59">
        <v>336000000</v>
      </c>
      <c r="T386" s="59">
        <v>0</v>
      </c>
      <c r="U386" s="59">
        <v>124000000</v>
      </c>
      <c r="V386" s="59"/>
      <c r="W386" s="59">
        <v>124000000</v>
      </c>
    </row>
    <row r="387" spans="1:23" s="182" customFormat="1" ht="38.25">
      <c r="A387" s="173" t="s">
        <v>1048</v>
      </c>
      <c r="B387" s="149" t="s">
        <v>1049</v>
      </c>
      <c r="C387" s="136" t="s">
        <v>1050</v>
      </c>
      <c r="D387" s="59">
        <v>1861000000</v>
      </c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>
        <v>1731000000</v>
      </c>
      <c r="P387" s="59">
        <v>1370900000</v>
      </c>
      <c r="Q387" s="59">
        <v>991900000</v>
      </c>
      <c r="R387" s="59">
        <v>379000000</v>
      </c>
      <c r="S387" s="59">
        <v>360100000</v>
      </c>
      <c r="T387" s="59">
        <v>0</v>
      </c>
      <c r="U387" s="59">
        <v>991900000</v>
      </c>
      <c r="V387" s="59">
        <v>379000000</v>
      </c>
      <c r="W387" s="59">
        <v>1370900000</v>
      </c>
    </row>
    <row r="388" spans="1:23" ht="38.25">
      <c r="A388" s="173" t="s">
        <v>1051</v>
      </c>
      <c r="B388" s="149" t="s">
        <v>1052</v>
      </c>
      <c r="C388" s="136" t="s">
        <v>1053</v>
      </c>
      <c r="D388" s="59">
        <v>2000000000</v>
      </c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59">
        <v>850000000</v>
      </c>
      <c r="P388" s="59">
        <v>112400000</v>
      </c>
      <c r="Q388" s="59">
        <v>112400000</v>
      </c>
      <c r="R388" s="59"/>
      <c r="S388" s="59">
        <v>737600000</v>
      </c>
      <c r="T388" s="59">
        <v>0</v>
      </c>
      <c r="U388" s="59">
        <v>112400000</v>
      </c>
      <c r="V388" s="59"/>
      <c r="W388" s="59">
        <v>112400000</v>
      </c>
    </row>
    <row r="389" spans="1:23" ht="25.5">
      <c r="A389" s="172" t="s">
        <v>229</v>
      </c>
      <c r="B389" s="183" t="s">
        <v>1054</v>
      </c>
      <c r="C389" s="172" t="s">
        <v>235</v>
      </c>
      <c r="D389" s="141">
        <v>0</v>
      </c>
      <c r="E389" s="141">
        <f>SUM(E390:E394)</f>
        <v>6571000000</v>
      </c>
      <c r="F389" s="141">
        <f t="shared" ref="F389:W389" si="34">SUM(F390:F394)</f>
        <v>3133400000</v>
      </c>
      <c r="G389" s="141">
        <f t="shared" si="34"/>
        <v>0</v>
      </c>
      <c r="H389" s="141">
        <f t="shared" si="34"/>
        <v>3133400000</v>
      </c>
      <c r="I389" s="141">
        <f t="shared" si="34"/>
        <v>0</v>
      </c>
      <c r="J389" s="141">
        <f t="shared" si="34"/>
        <v>0</v>
      </c>
      <c r="K389" s="141">
        <f t="shared" si="34"/>
        <v>0</v>
      </c>
      <c r="L389" s="141">
        <f t="shared" si="34"/>
        <v>0</v>
      </c>
      <c r="M389" s="141">
        <f t="shared" si="34"/>
        <v>0</v>
      </c>
      <c r="N389" s="141">
        <f t="shared" si="34"/>
        <v>0</v>
      </c>
      <c r="O389" s="141">
        <f t="shared" si="34"/>
        <v>11640000000</v>
      </c>
      <c r="P389" s="141">
        <f t="shared" si="34"/>
        <v>11469300000</v>
      </c>
      <c r="Q389" s="141">
        <f t="shared" si="34"/>
        <v>11469300000</v>
      </c>
      <c r="R389" s="141">
        <f t="shared" si="34"/>
        <v>0</v>
      </c>
      <c r="S389" s="141">
        <f t="shared" si="34"/>
        <v>170700000</v>
      </c>
      <c r="T389" s="141">
        <f t="shared" si="34"/>
        <v>0</v>
      </c>
      <c r="U389" s="141">
        <f t="shared" si="34"/>
        <v>14602700000</v>
      </c>
      <c r="V389" s="141">
        <f t="shared" si="34"/>
        <v>0</v>
      </c>
      <c r="W389" s="141">
        <f t="shared" si="34"/>
        <v>18040300000</v>
      </c>
    </row>
    <row r="390" spans="1:23" ht="38.25">
      <c r="A390" s="173" t="s">
        <v>1055</v>
      </c>
      <c r="B390" s="149" t="s">
        <v>667</v>
      </c>
      <c r="C390" s="168" t="s">
        <v>1056</v>
      </c>
      <c r="D390" s="59">
        <v>5200000000</v>
      </c>
      <c r="E390" s="59">
        <v>2000000000</v>
      </c>
      <c r="F390" s="59">
        <v>983000000</v>
      </c>
      <c r="G390" s="59"/>
      <c r="H390" s="59">
        <v>983000000</v>
      </c>
      <c r="I390" s="59"/>
      <c r="J390" s="59"/>
      <c r="K390" s="59"/>
      <c r="L390" s="59"/>
      <c r="M390" s="59"/>
      <c r="N390" s="59"/>
      <c r="O390" s="59">
        <v>2700000000</v>
      </c>
      <c r="P390" s="59">
        <v>2700000000</v>
      </c>
      <c r="Q390" s="59">
        <v>2700000000</v>
      </c>
      <c r="R390" s="59"/>
      <c r="S390" s="59"/>
      <c r="T390" s="59"/>
      <c r="U390" s="59">
        <v>3683000000</v>
      </c>
      <c r="V390" s="59"/>
      <c r="W390" s="59">
        <v>4700000000</v>
      </c>
    </row>
    <row r="391" spans="1:23" ht="38.25">
      <c r="A391" s="173" t="s">
        <v>1057</v>
      </c>
      <c r="B391" s="149" t="s">
        <v>1058</v>
      </c>
      <c r="C391" s="136" t="s">
        <v>1059</v>
      </c>
      <c r="D391" s="59">
        <v>1490000000</v>
      </c>
      <c r="E391" s="59">
        <v>471000000</v>
      </c>
      <c r="F391" s="59">
        <v>170400000</v>
      </c>
      <c r="G391" s="59"/>
      <c r="H391" s="59">
        <v>170400000</v>
      </c>
      <c r="I391" s="59"/>
      <c r="J391" s="59"/>
      <c r="K391" s="59"/>
      <c r="L391" s="59"/>
      <c r="M391" s="59"/>
      <c r="N391" s="59"/>
      <c r="O391" s="59">
        <v>690000000</v>
      </c>
      <c r="P391" s="59">
        <v>532300000</v>
      </c>
      <c r="Q391" s="59">
        <v>532300000</v>
      </c>
      <c r="R391" s="59"/>
      <c r="S391" s="59">
        <v>157700000</v>
      </c>
      <c r="T391" s="59">
        <v>0</v>
      </c>
      <c r="U391" s="59">
        <v>702700000</v>
      </c>
      <c r="V391" s="59"/>
      <c r="W391" s="59">
        <v>1003300000</v>
      </c>
    </row>
    <row r="392" spans="1:23" ht="38.25">
      <c r="A392" s="173" t="s">
        <v>1060</v>
      </c>
      <c r="B392" s="149" t="s">
        <v>671</v>
      </c>
      <c r="C392" s="136" t="s">
        <v>1061</v>
      </c>
      <c r="D392" s="59">
        <v>5000000000</v>
      </c>
      <c r="E392" s="59">
        <v>1517000000</v>
      </c>
      <c r="F392" s="59">
        <v>1100000000</v>
      </c>
      <c r="G392" s="59"/>
      <c r="H392" s="59">
        <v>1100000000</v>
      </c>
      <c r="I392" s="59"/>
      <c r="J392" s="59"/>
      <c r="K392" s="59"/>
      <c r="L392" s="59"/>
      <c r="M392" s="59"/>
      <c r="N392" s="59"/>
      <c r="O392" s="59">
        <v>3100000000</v>
      </c>
      <c r="P392" s="59">
        <v>3100000000</v>
      </c>
      <c r="Q392" s="59">
        <v>3100000000</v>
      </c>
      <c r="R392" s="59"/>
      <c r="S392" s="59"/>
      <c r="T392" s="59"/>
      <c r="U392" s="59">
        <v>4200000000</v>
      </c>
      <c r="V392" s="59"/>
      <c r="W392" s="59">
        <v>4617000000</v>
      </c>
    </row>
    <row r="393" spans="1:23" ht="51">
      <c r="A393" s="173" t="s">
        <v>1062</v>
      </c>
      <c r="B393" s="149" t="s">
        <v>672</v>
      </c>
      <c r="C393" s="136" t="s">
        <v>1063</v>
      </c>
      <c r="D393" s="59">
        <v>5010000000</v>
      </c>
      <c r="E393" s="59">
        <v>2583000000</v>
      </c>
      <c r="F393" s="59">
        <v>880000000</v>
      </c>
      <c r="G393" s="59"/>
      <c r="H393" s="59">
        <v>880000000</v>
      </c>
      <c r="I393" s="59"/>
      <c r="J393" s="59"/>
      <c r="K393" s="59"/>
      <c r="L393" s="59"/>
      <c r="M393" s="59"/>
      <c r="N393" s="59"/>
      <c r="O393" s="59">
        <v>1950000000</v>
      </c>
      <c r="P393" s="59">
        <v>1937000000</v>
      </c>
      <c r="Q393" s="59">
        <v>1937000000</v>
      </c>
      <c r="R393" s="59"/>
      <c r="S393" s="59">
        <v>13000000</v>
      </c>
      <c r="T393" s="59">
        <v>0</v>
      </c>
      <c r="U393" s="59">
        <v>2817000000</v>
      </c>
      <c r="V393" s="59"/>
      <c r="W393" s="59">
        <v>4520000000</v>
      </c>
    </row>
    <row r="394" spans="1:23" ht="51">
      <c r="A394" s="173" t="s">
        <v>1064</v>
      </c>
      <c r="B394" s="149" t="s">
        <v>668</v>
      </c>
      <c r="C394" s="136" t="s">
        <v>1065</v>
      </c>
      <c r="D394" s="59">
        <v>8318000000</v>
      </c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>
        <v>3200000000</v>
      </c>
      <c r="P394" s="59">
        <v>3200000000</v>
      </c>
      <c r="Q394" s="59">
        <v>3200000000</v>
      </c>
      <c r="R394" s="59"/>
      <c r="S394" s="59"/>
      <c r="T394" s="59"/>
      <c r="U394" s="59">
        <v>3200000000</v>
      </c>
      <c r="V394" s="59"/>
      <c r="W394" s="59">
        <v>3200000000</v>
      </c>
    </row>
    <row r="395" spans="1:23" ht="38.25">
      <c r="A395" s="138">
        <v>6</v>
      </c>
      <c r="B395" s="139" t="s">
        <v>1066</v>
      </c>
      <c r="C395" s="140" t="s">
        <v>235</v>
      </c>
      <c r="D395" s="141">
        <v>0</v>
      </c>
      <c r="E395" s="141">
        <f>SUM(E397:E398)</f>
        <v>0</v>
      </c>
      <c r="F395" s="141">
        <f t="shared" ref="F395:N395" si="35">SUM(F397:F398)</f>
        <v>0</v>
      </c>
      <c r="G395" s="141">
        <f t="shared" si="35"/>
        <v>0</v>
      </c>
      <c r="H395" s="141">
        <f t="shared" si="35"/>
        <v>0</v>
      </c>
      <c r="I395" s="141">
        <f t="shared" si="35"/>
        <v>0</v>
      </c>
      <c r="J395" s="141">
        <f t="shared" si="35"/>
        <v>0</v>
      </c>
      <c r="K395" s="141">
        <f t="shared" si="35"/>
        <v>0</v>
      </c>
      <c r="L395" s="141">
        <f t="shared" si="35"/>
        <v>0</v>
      </c>
      <c r="M395" s="141">
        <f t="shared" si="35"/>
        <v>0</v>
      </c>
      <c r="N395" s="141">
        <f t="shared" si="35"/>
        <v>0</v>
      </c>
      <c r="O395" s="141">
        <f>SUM(O396:O398)</f>
        <v>253000000</v>
      </c>
      <c r="P395" s="141">
        <f t="shared" ref="P395:W395" si="36">SUM(P396:P398)</f>
        <v>252000000</v>
      </c>
      <c r="Q395" s="141">
        <f t="shared" si="36"/>
        <v>252000000</v>
      </c>
      <c r="R395" s="141">
        <f t="shared" si="36"/>
        <v>0</v>
      </c>
      <c r="S395" s="141">
        <f t="shared" si="36"/>
        <v>1000000</v>
      </c>
      <c r="T395" s="141">
        <f t="shared" si="36"/>
        <v>0</v>
      </c>
      <c r="U395" s="141">
        <f t="shared" si="36"/>
        <v>252000000</v>
      </c>
      <c r="V395" s="141">
        <f t="shared" si="36"/>
        <v>0</v>
      </c>
      <c r="W395" s="141">
        <f t="shared" si="36"/>
        <v>252000000</v>
      </c>
    </row>
    <row r="396" spans="1:23" ht="25.5">
      <c r="A396" s="138"/>
      <c r="B396" s="135" t="s">
        <v>1067</v>
      </c>
      <c r="C396" s="140"/>
      <c r="D396" s="141">
        <v>0</v>
      </c>
      <c r="E396" s="141"/>
      <c r="F396" s="141"/>
      <c r="G396" s="141"/>
      <c r="H396" s="141"/>
      <c r="I396" s="141"/>
      <c r="J396" s="141"/>
      <c r="K396" s="141"/>
      <c r="L396" s="141"/>
      <c r="M396" s="141"/>
      <c r="N396" s="141"/>
      <c r="O396" s="141">
        <v>1000000</v>
      </c>
      <c r="P396" s="141"/>
      <c r="Q396" s="141"/>
      <c r="R396" s="141"/>
      <c r="S396" s="141">
        <v>1000000</v>
      </c>
      <c r="T396" s="141"/>
      <c r="U396" s="141"/>
      <c r="V396" s="141"/>
      <c r="W396" s="141"/>
    </row>
    <row r="397" spans="1:23" ht="38.25">
      <c r="A397" s="134" t="s">
        <v>302</v>
      </c>
      <c r="B397" s="149" t="s">
        <v>710</v>
      </c>
      <c r="C397" s="136" t="s">
        <v>1068</v>
      </c>
      <c r="D397" s="59">
        <v>240000000</v>
      </c>
      <c r="E397" s="59"/>
      <c r="F397" s="59"/>
      <c r="G397" s="59"/>
      <c r="H397" s="59"/>
      <c r="I397" s="59"/>
      <c r="J397" s="59"/>
      <c r="K397" s="59"/>
      <c r="L397" s="59"/>
      <c r="M397" s="59"/>
      <c r="N397" s="59"/>
      <c r="O397" s="59">
        <v>120000000</v>
      </c>
      <c r="P397" s="59">
        <v>120000000</v>
      </c>
      <c r="Q397" s="59">
        <v>120000000</v>
      </c>
      <c r="R397" s="59"/>
      <c r="S397" s="59"/>
      <c r="T397" s="59"/>
      <c r="U397" s="59">
        <v>120000000</v>
      </c>
      <c r="V397" s="59"/>
      <c r="W397" s="59">
        <v>120000000</v>
      </c>
    </row>
    <row r="398" spans="1:23" ht="38.25">
      <c r="A398" s="134" t="s">
        <v>303</v>
      </c>
      <c r="B398" s="149" t="s">
        <v>712</v>
      </c>
      <c r="C398" s="136" t="s">
        <v>1069</v>
      </c>
      <c r="D398" s="59">
        <v>240000000</v>
      </c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>
        <v>132000000</v>
      </c>
      <c r="P398" s="59">
        <v>132000000</v>
      </c>
      <c r="Q398" s="59">
        <v>132000000</v>
      </c>
      <c r="R398" s="59"/>
      <c r="S398" s="59"/>
      <c r="T398" s="59"/>
      <c r="U398" s="59">
        <v>132000000</v>
      </c>
      <c r="V398" s="59"/>
      <c r="W398" s="59">
        <v>132000000</v>
      </c>
    </row>
    <row r="399" spans="1:23" ht="25.5">
      <c r="A399" s="184" t="s">
        <v>1070</v>
      </c>
      <c r="B399" s="185" t="s">
        <v>1071</v>
      </c>
      <c r="C399" s="186" t="s">
        <v>235</v>
      </c>
      <c r="D399" s="187">
        <v>0</v>
      </c>
      <c r="E399" s="187"/>
      <c r="F399" s="187"/>
      <c r="G399" s="187"/>
      <c r="H399" s="187"/>
      <c r="I399" s="187"/>
      <c r="J399" s="187"/>
      <c r="K399" s="187"/>
      <c r="L399" s="187"/>
      <c r="M399" s="187"/>
      <c r="N399" s="187"/>
      <c r="O399" s="187"/>
      <c r="P399" s="187"/>
      <c r="Q399" s="187"/>
      <c r="R399" s="187"/>
      <c r="S399" s="187"/>
      <c r="T399" s="187"/>
      <c r="U399" s="187"/>
      <c r="V399" s="187"/>
      <c r="W399" s="187"/>
    </row>
    <row r="401" spans="1:23" s="189" customFormat="1" ht="19.5">
      <c r="A401" s="421"/>
      <c r="B401" s="421"/>
      <c r="C401" s="421"/>
      <c r="D401" s="421"/>
      <c r="E401" s="421"/>
      <c r="F401" s="421"/>
      <c r="G401" s="188"/>
      <c r="H401" s="188"/>
      <c r="I401" s="188"/>
      <c r="J401" s="188"/>
      <c r="K401" s="188"/>
      <c r="L401" s="188"/>
      <c r="M401" s="188"/>
      <c r="N401" s="188"/>
      <c r="O401" s="188"/>
      <c r="P401" s="188"/>
      <c r="Q401" s="188"/>
      <c r="R401" s="246" t="s">
        <v>1085</v>
      </c>
    </row>
    <row r="402" spans="1:23" s="191" customFormat="1" ht="27.75" customHeight="1">
      <c r="A402" s="422"/>
      <c r="B402" s="422"/>
      <c r="C402" s="422"/>
      <c r="D402" s="422"/>
      <c r="E402" s="422"/>
      <c r="F402" s="422"/>
      <c r="G402" s="190"/>
      <c r="H402" s="190"/>
      <c r="I402" s="190"/>
      <c r="J402" s="190"/>
      <c r="K402" s="190"/>
      <c r="L402" s="190"/>
      <c r="M402" s="190"/>
      <c r="N402" s="190"/>
      <c r="O402" s="190"/>
      <c r="P402" s="190"/>
      <c r="Q402" s="190"/>
      <c r="R402" s="247" t="s">
        <v>1072</v>
      </c>
      <c r="S402" s="258"/>
      <c r="T402" s="258"/>
      <c r="U402" s="258"/>
      <c r="V402" s="258"/>
      <c r="W402" s="258"/>
    </row>
    <row r="403" spans="1:23" s="191" customFormat="1" ht="19.5">
      <c r="A403" s="192"/>
      <c r="B403" s="190"/>
      <c r="C403" s="190"/>
      <c r="D403" s="190"/>
      <c r="E403" s="190"/>
      <c r="F403" s="190"/>
      <c r="G403" s="190"/>
      <c r="H403" s="190"/>
      <c r="I403" s="190"/>
      <c r="J403" s="190"/>
      <c r="K403" s="190"/>
      <c r="L403" s="190"/>
      <c r="M403" s="190"/>
      <c r="N403" s="190"/>
      <c r="O403" s="190"/>
      <c r="P403" s="190"/>
      <c r="Q403" s="190"/>
      <c r="R403" s="246" t="s">
        <v>1073</v>
      </c>
      <c r="S403" s="190"/>
      <c r="T403" s="190"/>
      <c r="U403" s="190"/>
      <c r="V403" s="190"/>
      <c r="W403" s="190"/>
    </row>
    <row r="404" spans="1:23" s="191" customFormat="1" ht="18.75">
      <c r="A404" s="192"/>
      <c r="B404" s="190"/>
      <c r="C404" s="190"/>
      <c r="D404" s="190"/>
      <c r="E404" s="190"/>
      <c r="F404" s="190"/>
      <c r="G404" s="190"/>
      <c r="H404" s="190"/>
      <c r="I404" s="190"/>
      <c r="J404" s="190"/>
      <c r="K404" s="190"/>
      <c r="L404" s="190"/>
      <c r="M404" s="190"/>
      <c r="N404" s="190"/>
      <c r="O404" s="190"/>
      <c r="P404" s="190"/>
      <c r="Q404" s="190"/>
      <c r="R404" s="190"/>
      <c r="S404" s="190"/>
      <c r="T404" s="190"/>
      <c r="U404" s="190"/>
      <c r="V404" s="190"/>
      <c r="W404" s="190"/>
    </row>
    <row r="405" spans="1:23" s="191" customFormat="1" ht="18.75">
      <c r="A405" s="192"/>
      <c r="B405" s="190"/>
      <c r="C405" s="190"/>
      <c r="D405" s="190"/>
      <c r="E405" s="190"/>
      <c r="F405" s="190"/>
      <c r="G405" s="190"/>
      <c r="H405" s="190"/>
      <c r="I405" s="190"/>
      <c r="J405" s="190"/>
      <c r="K405" s="190"/>
      <c r="L405" s="190"/>
      <c r="M405" s="190"/>
      <c r="N405" s="190"/>
      <c r="O405" s="193"/>
      <c r="P405" s="193"/>
      <c r="Q405" s="193"/>
      <c r="R405" s="193"/>
      <c r="S405" s="193"/>
      <c r="T405" s="193"/>
      <c r="U405" s="193"/>
      <c r="V405" s="193"/>
      <c r="W405" s="193"/>
    </row>
    <row r="406" spans="1:23" s="191" customFormat="1" ht="18.75">
      <c r="A406" s="192"/>
      <c r="B406" s="190"/>
      <c r="C406" s="190"/>
      <c r="D406" s="190"/>
      <c r="E406" s="190"/>
      <c r="F406" s="190"/>
      <c r="G406" s="190"/>
      <c r="H406" s="190"/>
      <c r="I406" s="190"/>
      <c r="J406" s="190"/>
      <c r="K406" s="190"/>
      <c r="L406" s="190"/>
      <c r="M406" s="190"/>
      <c r="N406" s="190"/>
      <c r="O406" s="193"/>
      <c r="P406" s="193"/>
      <c r="Q406" s="193"/>
      <c r="R406" s="193"/>
      <c r="S406" s="193"/>
      <c r="T406" s="193"/>
      <c r="U406" s="193"/>
      <c r="V406" s="193"/>
      <c r="W406" s="193"/>
    </row>
    <row r="407" spans="1:23" s="191" customFormat="1" ht="18.75">
      <c r="A407" s="192"/>
      <c r="B407" s="190"/>
      <c r="C407" s="190"/>
      <c r="D407" s="190"/>
      <c r="E407" s="190"/>
      <c r="F407" s="190"/>
      <c r="G407" s="190"/>
      <c r="H407" s="190"/>
      <c r="I407" s="190"/>
      <c r="J407" s="190"/>
      <c r="K407" s="190"/>
      <c r="L407" s="190"/>
      <c r="M407" s="190"/>
      <c r="N407" s="190"/>
      <c r="O407" s="190"/>
      <c r="P407" s="190"/>
      <c r="Q407" s="190"/>
      <c r="R407" s="190"/>
      <c r="S407" s="190"/>
      <c r="T407" s="190"/>
      <c r="U407" s="190"/>
      <c r="V407" s="190"/>
      <c r="W407" s="190"/>
    </row>
    <row r="408" spans="1:23" s="191" customFormat="1" ht="18.75">
      <c r="A408" s="192"/>
      <c r="B408" s="190"/>
      <c r="C408" s="190"/>
      <c r="D408" s="190"/>
      <c r="E408" s="190"/>
      <c r="F408" s="190"/>
      <c r="G408" s="190"/>
      <c r="H408" s="190"/>
      <c r="I408" s="190"/>
      <c r="J408" s="190"/>
      <c r="K408" s="190"/>
      <c r="L408" s="190"/>
      <c r="M408" s="190"/>
      <c r="N408" s="190"/>
      <c r="O408" s="190"/>
      <c r="P408" s="190"/>
      <c r="Q408" s="190"/>
      <c r="R408" s="190"/>
      <c r="S408" s="190"/>
      <c r="T408" s="190"/>
      <c r="U408" s="190"/>
      <c r="V408" s="190"/>
      <c r="W408" s="190"/>
    </row>
    <row r="409" spans="1:23" s="191" customFormat="1" ht="18.75">
      <c r="A409" s="192"/>
      <c r="B409" s="190"/>
      <c r="C409" s="190"/>
      <c r="D409" s="190"/>
      <c r="E409" s="190"/>
      <c r="F409" s="190"/>
      <c r="G409" s="190"/>
      <c r="H409" s="190"/>
      <c r="I409" s="190"/>
      <c r="J409" s="190"/>
      <c r="K409" s="190"/>
      <c r="L409" s="190"/>
      <c r="M409" s="190"/>
      <c r="N409" s="190"/>
      <c r="O409" s="190"/>
      <c r="P409" s="190"/>
      <c r="Q409" s="190"/>
      <c r="R409" s="190"/>
      <c r="S409" s="190"/>
      <c r="T409" s="190"/>
      <c r="U409" s="190"/>
      <c r="V409" s="190"/>
      <c r="W409" s="190"/>
    </row>
    <row r="410" spans="1:23" s="191" customFormat="1" ht="18.75">
      <c r="A410" s="192"/>
      <c r="B410" s="190"/>
      <c r="C410" s="190"/>
      <c r="D410" s="190"/>
      <c r="E410" s="190"/>
      <c r="F410" s="190"/>
      <c r="G410" s="190"/>
      <c r="H410" s="190"/>
      <c r="I410" s="190"/>
      <c r="J410" s="190"/>
      <c r="K410" s="190"/>
      <c r="L410" s="190"/>
      <c r="M410" s="190"/>
      <c r="N410" s="190"/>
      <c r="O410" s="190"/>
      <c r="P410" s="190"/>
      <c r="Q410" s="190"/>
      <c r="R410" s="190"/>
      <c r="S410" s="190"/>
      <c r="T410" s="190"/>
      <c r="U410" s="190"/>
      <c r="V410" s="190"/>
      <c r="W410" s="190"/>
    </row>
    <row r="411" spans="1:23" s="191" customFormat="1" ht="18.75">
      <c r="A411" s="192"/>
      <c r="B411" s="190"/>
      <c r="C411" s="190"/>
      <c r="D411" s="190"/>
      <c r="E411" s="190"/>
      <c r="F411" s="190"/>
      <c r="G411" s="190"/>
      <c r="H411" s="190"/>
      <c r="I411" s="190"/>
      <c r="J411" s="190"/>
      <c r="K411" s="190"/>
      <c r="L411" s="190"/>
      <c r="M411" s="190"/>
      <c r="N411" s="190"/>
      <c r="O411" s="190"/>
      <c r="P411" s="190"/>
      <c r="Q411" s="190"/>
      <c r="R411" s="190"/>
      <c r="S411" s="422"/>
      <c r="T411" s="422"/>
      <c r="U411" s="422"/>
      <c r="V411" s="422"/>
      <c r="W411" s="422"/>
    </row>
    <row r="529" spans="1:1" s="122" customFormat="1">
      <c r="A529" s="123"/>
    </row>
    <row r="530" spans="1:1" s="122" customFormat="1">
      <c r="A530" s="123"/>
    </row>
    <row r="531" spans="1:1" s="122" customFormat="1">
      <c r="A531" s="123"/>
    </row>
    <row r="532" spans="1:1" s="122" customFormat="1">
      <c r="A532" s="123"/>
    </row>
    <row r="533" spans="1:1" s="122" customFormat="1">
      <c r="A533" s="123"/>
    </row>
    <row r="534" spans="1:1" s="122" customFormat="1">
      <c r="A534" s="123"/>
    </row>
    <row r="535" spans="1:1" s="122" customFormat="1">
      <c r="A535" s="123"/>
    </row>
    <row r="536" spans="1:1" s="122" customFormat="1">
      <c r="A536" s="123"/>
    </row>
    <row r="537" spans="1:1" s="122" customFormat="1">
      <c r="A537" s="123"/>
    </row>
    <row r="538" spans="1:1" s="122" customFormat="1">
      <c r="A538" s="123"/>
    </row>
    <row r="539" spans="1:1" s="122" customFormat="1">
      <c r="A539" s="123"/>
    </row>
    <row r="540" spans="1:1" s="122" customFormat="1">
      <c r="A540" s="123"/>
    </row>
    <row r="541" spans="1:1" s="122" customFormat="1">
      <c r="A541" s="123"/>
    </row>
    <row r="542" spans="1:1" s="122" customFormat="1">
      <c r="A542" s="123"/>
    </row>
    <row r="543" spans="1:1" s="122" customFormat="1">
      <c r="A543" s="123"/>
    </row>
    <row r="544" spans="1:1" s="122" customFormat="1">
      <c r="A544" s="123"/>
    </row>
    <row r="545" spans="1:1" s="122" customFormat="1">
      <c r="A545" s="123"/>
    </row>
    <row r="546" spans="1:1" s="122" customFormat="1">
      <c r="A546" s="123"/>
    </row>
    <row r="547" spans="1:1" s="122" customFormat="1">
      <c r="A547" s="123"/>
    </row>
    <row r="548" spans="1:1" s="122" customFormat="1">
      <c r="A548" s="123"/>
    </row>
    <row r="549" spans="1:1" s="122" customFormat="1">
      <c r="A549" s="123"/>
    </row>
    <row r="550" spans="1:1" s="122" customFormat="1">
      <c r="A550" s="123"/>
    </row>
    <row r="551" spans="1:1" s="122" customFormat="1">
      <c r="A551" s="123"/>
    </row>
    <row r="552" spans="1:1" s="122" customFormat="1">
      <c r="A552" s="123"/>
    </row>
    <row r="553" spans="1:1" s="122" customFormat="1">
      <c r="A553" s="123"/>
    </row>
    <row r="554" spans="1:1" s="122" customFormat="1">
      <c r="A554" s="123"/>
    </row>
    <row r="555" spans="1:1" s="122" customFormat="1">
      <c r="A555" s="123"/>
    </row>
    <row r="556" spans="1:1" s="122" customFormat="1">
      <c r="A556" s="123"/>
    </row>
    <row r="557" spans="1:1" s="122" customFormat="1">
      <c r="A557" s="123"/>
    </row>
    <row r="558" spans="1:1" s="122" customFormat="1">
      <c r="A558" s="123"/>
    </row>
    <row r="559" spans="1:1" s="122" customFormat="1">
      <c r="A559" s="123"/>
    </row>
    <row r="560" spans="1:1" s="122" customFormat="1">
      <c r="A560" s="123"/>
    </row>
    <row r="561" spans="1:1" s="122" customFormat="1">
      <c r="A561" s="123"/>
    </row>
    <row r="562" spans="1:1" s="122" customFormat="1">
      <c r="A562" s="123"/>
    </row>
    <row r="563" spans="1:1" s="122" customFormat="1">
      <c r="A563" s="123"/>
    </row>
    <row r="564" spans="1:1" s="122" customFormat="1">
      <c r="A564" s="123"/>
    </row>
    <row r="565" spans="1:1" s="122" customFormat="1">
      <c r="A565" s="123"/>
    </row>
    <row r="566" spans="1:1" s="122" customFormat="1">
      <c r="A566" s="123"/>
    </row>
    <row r="567" spans="1:1" s="122" customFormat="1">
      <c r="A567" s="123"/>
    </row>
    <row r="568" spans="1:1" s="122" customFormat="1">
      <c r="A568" s="123"/>
    </row>
    <row r="569" spans="1:1" s="122" customFormat="1">
      <c r="A569" s="123"/>
    </row>
    <row r="570" spans="1:1" s="122" customFormat="1">
      <c r="A570" s="123"/>
    </row>
    <row r="571" spans="1:1" s="122" customFormat="1">
      <c r="A571" s="123"/>
    </row>
    <row r="572" spans="1:1" s="122" customFormat="1">
      <c r="A572" s="123"/>
    </row>
    <row r="573" spans="1:1" s="122" customFormat="1">
      <c r="A573" s="123"/>
    </row>
    <row r="574" spans="1:1" s="122" customFormat="1">
      <c r="A574" s="123"/>
    </row>
    <row r="575" spans="1:1" s="122" customFormat="1">
      <c r="A575" s="123"/>
    </row>
    <row r="576" spans="1:1" s="122" customFormat="1">
      <c r="A576" s="123"/>
    </row>
    <row r="577" spans="1:1" s="122" customFormat="1">
      <c r="A577" s="123"/>
    </row>
    <row r="578" spans="1:1" s="122" customFormat="1">
      <c r="A578" s="123"/>
    </row>
    <row r="579" spans="1:1" s="122" customFormat="1">
      <c r="A579" s="123"/>
    </row>
    <row r="580" spans="1:1" s="122" customFormat="1">
      <c r="A580" s="123"/>
    </row>
    <row r="581" spans="1:1" s="122" customFormat="1">
      <c r="A581" s="123"/>
    </row>
    <row r="582" spans="1:1" s="122" customFormat="1">
      <c r="A582" s="123"/>
    </row>
    <row r="583" spans="1:1" s="122" customFormat="1">
      <c r="A583" s="123"/>
    </row>
    <row r="584" spans="1:1" s="122" customFormat="1">
      <c r="A584" s="123"/>
    </row>
    <row r="585" spans="1:1" s="122" customFormat="1">
      <c r="A585" s="123"/>
    </row>
    <row r="586" spans="1:1" s="122" customFormat="1">
      <c r="A586" s="123"/>
    </row>
    <row r="587" spans="1:1" s="122" customFormat="1">
      <c r="A587" s="123"/>
    </row>
    <row r="588" spans="1:1" s="122" customFormat="1">
      <c r="A588" s="123"/>
    </row>
    <row r="589" spans="1:1" s="122" customFormat="1">
      <c r="A589" s="123"/>
    </row>
    <row r="590" spans="1:1" s="122" customFormat="1">
      <c r="A590" s="123"/>
    </row>
    <row r="591" spans="1:1" s="122" customFormat="1">
      <c r="A591" s="123"/>
    </row>
    <row r="592" spans="1:1" s="122" customFormat="1">
      <c r="A592" s="123"/>
    </row>
    <row r="593" spans="1:1" s="122" customFormat="1">
      <c r="A593" s="123"/>
    </row>
    <row r="594" spans="1:1" s="122" customFormat="1">
      <c r="A594" s="123"/>
    </row>
    <row r="595" spans="1:1" s="122" customFormat="1">
      <c r="A595" s="123"/>
    </row>
    <row r="596" spans="1:1" s="122" customFormat="1">
      <c r="A596" s="123"/>
    </row>
    <row r="597" spans="1:1" s="122" customFormat="1">
      <c r="A597" s="123"/>
    </row>
    <row r="598" spans="1:1" s="122" customFormat="1">
      <c r="A598" s="123"/>
    </row>
    <row r="599" spans="1:1" s="122" customFormat="1">
      <c r="A599" s="123"/>
    </row>
    <row r="600" spans="1:1" s="122" customFormat="1">
      <c r="A600" s="123"/>
    </row>
    <row r="601" spans="1:1" s="122" customFormat="1">
      <c r="A601" s="123"/>
    </row>
    <row r="602" spans="1:1" s="122" customFormat="1">
      <c r="A602" s="123"/>
    </row>
    <row r="603" spans="1:1" s="122" customFormat="1">
      <c r="A603" s="123"/>
    </row>
    <row r="604" spans="1:1" s="122" customFormat="1">
      <c r="A604" s="123"/>
    </row>
    <row r="605" spans="1:1" s="122" customFormat="1">
      <c r="A605" s="123"/>
    </row>
    <row r="606" spans="1:1" s="122" customFormat="1">
      <c r="A606" s="123"/>
    </row>
    <row r="607" spans="1:1" s="122" customFormat="1">
      <c r="A607" s="123"/>
    </row>
    <row r="608" spans="1:1" s="122" customFormat="1">
      <c r="A608" s="123"/>
    </row>
    <row r="609" spans="1:1" s="122" customFormat="1">
      <c r="A609" s="123"/>
    </row>
    <row r="610" spans="1:1" s="122" customFormat="1">
      <c r="A610" s="123"/>
    </row>
    <row r="611" spans="1:1" s="122" customFormat="1">
      <c r="A611" s="123"/>
    </row>
    <row r="612" spans="1:1" s="122" customFormat="1">
      <c r="A612" s="123"/>
    </row>
    <row r="613" spans="1:1" s="122" customFormat="1">
      <c r="A613" s="123"/>
    </row>
    <row r="614" spans="1:1" s="122" customFormat="1">
      <c r="A614" s="123"/>
    </row>
    <row r="615" spans="1:1" s="122" customFormat="1">
      <c r="A615" s="123"/>
    </row>
    <row r="616" spans="1:1" s="122" customFormat="1">
      <c r="A616" s="123"/>
    </row>
    <row r="617" spans="1:1" s="122" customFormat="1">
      <c r="A617" s="123"/>
    </row>
    <row r="618" spans="1:1" s="122" customFormat="1">
      <c r="A618" s="123"/>
    </row>
    <row r="619" spans="1:1" s="122" customFormat="1">
      <c r="A619" s="123"/>
    </row>
    <row r="620" spans="1:1" s="122" customFormat="1">
      <c r="A620" s="123"/>
    </row>
    <row r="621" spans="1:1" s="122" customFormat="1">
      <c r="A621" s="123"/>
    </row>
    <row r="622" spans="1:1" s="122" customFormat="1">
      <c r="A622" s="123"/>
    </row>
    <row r="623" spans="1:1" s="122" customFormat="1">
      <c r="A623" s="123"/>
    </row>
    <row r="624" spans="1:1" s="122" customFormat="1">
      <c r="A624" s="123"/>
    </row>
    <row r="625" spans="1:1" s="122" customFormat="1">
      <c r="A625" s="123"/>
    </row>
    <row r="626" spans="1:1" s="122" customFormat="1">
      <c r="A626" s="123"/>
    </row>
    <row r="627" spans="1:1" s="122" customFormat="1">
      <c r="A627" s="123"/>
    </row>
    <row r="628" spans="1:1" s="122" customFormat="1">
      <c r="A628" s="123"/>
    </row>
    <row r="629" spans="1:1" s="122" customFormat="1">
      <c r="A629" s="123"/>
    </row>
    <row r="630" spans="1:1" s="122" customFormat="1">
      <c r="A630" s="123"/>
    </row>
    <row r="631" spans="1:1" s="122" customFormat="1">
      <c r="A631" s="123"/>
    </row>
    <row r="632" spans="1:1" s="122" customFormat="1">
      <c r="A632" s="123"/>
    </row>
    <row r="633" spans="1:1" s="122" customFormat="1">
      <c r="A633" s="123"/>
    </row>
    <row r="634" spans="1:1" s="122" customFormat="1">
      <c r="A634" s="123"/>
    </row>
    <row r="635" spans="1:1" s="122" customFormat="1">
      <c r="A635" s="123"/>
    </row>
    <row r="636" spans="1:1" s="122" customFormat="1">
      <c r="A636" s="123"/>
    </row>
    <row r="637" spans="1:1" s="122" customFormat="1">
      <c r="A637" s="123"/>
    </row>
    <row r="638" spans="1:1" s="122" customFormat="1">
      <c r="A638" s="123"/>
    </row>
    <row r="639" spans="1:1" s="122" customFormat="1">
      <c r="A639" s="123"/>
    </row>
    <row r="640" spans="1:1" s="122" customFormat="1">
      <c r="A640" s="123"/>
    </row>
    <row r="641" spans="1:1" s="122" customFormat="1">
      <c r="A641" s="123"/>
    </row>
    <row r="642" spans="1:1" s="122" customFormat="1">
      <c r="A642" s="123"/>
    </row>
    <row r="643" spans="1:1" s="122" customFormat="1">
      <c r="A643" s="123"/>
    </row>
    <row r="644" spans="1:1" s="122" customFormat="1">
      <c r="A644" s="123"/>
    </row>
    <row r="645" spans="1:1" s="122" customFormat="1">
      <c r="A645" s="123"/>
    </row>
    <row r="646" spans="1:1" s="122" customFormat="1">
      <c r="A646" s="123"/>
    </row>
    <row r="647" spans="1:1" s="122" customFormat="1">
      <c r="A647" s="123"/>
    </row>
    <row r="648" spans="1:1" s="122" customFormat="1">
      <c r="A648" s="123"/>
    </row>
    <row r="649" spans="1:1" s="122" customFormat="1">
      <c r="A649" s="123"/>
    </row>
    <row r="650" spans="1:1" s="122" customFormat="1">
      <c r="A650" s="123"/>
    </row>
    <row r="651" spans="1:1" s="122" customFormat="1">
      <c r="A651" s="123"/>
    </row>
    <row r="652" spans="1:1" s="122" customFormat="1">
      <c r="A652" s="123"/>
    </row>
    <row r="653" spans="1:1" s="122" customFormat="1">
      <c r="A653" s="123"/>
    </row>
    <row r="654" spans="1:1" s="122" customFormat="1">
      <c r="A654" s="123"/>
    </row>
    <row r="655" spans="1:1" s="122" customFormat="1">
      <c r="A655" s="123"/>
    </row>
    <row r="656" spans="1:1" s="122" customFormat="1">
      <c r="A656" s="123"/>
    </row>
    <row r="657" spans="1:1" s="122" customFormat="1">
      <c r="A657" s="123"/>
    </row>
    <row r="658" spans="1:1" s="122" customFormat="1">
      <c r="A658" s="123"/>
    </row>
    <row r="659" spans="1:1" s="122" customFormat="1">
      <c r="A659" s="123"/>
    </row>
    <row r="660" spans="1:1" s="122" customFormat="1">
      <c r="A660" s="123"/>
    </row>
    <row r="661" spans="1:1" s="122" customFormat="1">
      <c r="A661" s="123"/>
    </row>
    <row r="662" spans="1:1" s="122" customFormat="1">
      <c r="A662" s="123"/>
    </row>
    <row r="663" spans="1:1" s="122" customFormat="1">
      <c r="A663" s="123"/>
    </row>
    <row r="664" spans="1:1" s="122" customFormat="1">
      <c r="A664" s="123"/>
    </row>
    <row r="665" spans="1:1" s="122" customFormat="1">
      <c r="A665" s="123"/>
    </row>
    <row r="666" spans="1:1" s="122" customFormat="1">
      <c r="A666" s="123"/>
    </row>
    <row r="667" spans="1:1" s="122" customFormat="1">
      <c r="A667" s="123"/>
    </row>
    <row r="668" spans="1:1" s="122" customFormat="1">
      <c r="A668" s="123"/>
    </row>
    <row r="669" spans="1:1" s="122" customFormat="1">
      <c r="A669" s="123"/>
    </row>
    <row r="670" spans="1:1" s="122" customFormat="1">
      <c r="A670" s="123"/>
    </row>
    <row r="671" spans="1:1" s="122" customFormat="1">
      <c r="A671" s="123"/>
    </row>
    <row r="672" spans="1:1" s="122" customFormat="1">
      <c r="A672" s="123"/>
    </row>
    <row r="673" spans="1:1" s="122" customFormat="1">
      <c r="A673" s="123"/>
    </row>
    <row r="674" spans="1:1" s="122" customFormat="1">
      <c r="A674" s="123"/>
    </row>
    <row r="675" spans="1:1" s="122" customFormat="1">
      <c r="A675" s="123"/>
    </row>
    <row r="676" spans="1:1" s="122" customFormat="1">
      <c r="A676" s="123"/>
    </row>
    <row r="677" spans="1:1" s="122" customFormat="1">
      <c r="A677" s="123"/>
    </row>
    <row r="678" spans="1:1" s="122" customFormat="1">
      <c r="A678" s="123"/>
    </row>
    <row r="679" spans="1:1" s="122" customFormat="1">
      <c r="A679" s="123"/>
    </row>
    <row r="680" spans="1:1" s="122" customFormat="1">
      <c r="A680" s="123"/>
    </row>
    <row r="681" spans="1:1" s="122" customFormat="1">
      <c r="A681" s="123"/>
    </row>
    <row r="682" spans="1:1" s="122" customFormat="1">
      <c r="A682" s="123"/>
    </row>
    <row r="683" spans="1:1" s="122" customFormat="1">
      <c r="A683" s="123"/>
    </row>
    <row r="684" spans="1:1" s="122" customFormat="1">
      <c r="A684" s="123"/>
    </row>
    <row r="685" spans="1:1" s="122" customFormat="1">
      <c r="A685" s="123"/>
    </row>
    <row r="686" spans="1:1" s="122" customFormat="1">
      <c r="A686" s="123"/>
    </row>
    <row r="687" spans="1:1" s="122" customFormat="1">
      <c r="A687" s="123"/>
    </row>
    <row r="688" spans="1:1" s="122" customFormat="1">
      <c r="A688" s="123"/>
    </row>
    <row r="689" spans="1:1" s="122" customFormat="1">
      <c r="A689" s="123"/>
    </row>
    <row r="690" spans="1:1" s="122" customFormat="1">
      <c r="A690" s="123"/>
    </row>
    <row r="691" spans="1:1" s="122" customFormat="1">
      <c r="A691" s="123"/>
    </row>
    <row r="692" spans="1:1" s="122" customFormat="1">
      <c r="A692" s="123"/>
    </row>
    <row r="693" spans="1:1" s="122" customFormat="1">
      <c r="A693" s="123"/>
    </row>
    <row r="694" spans="1:1" s="122" customFormat="1">
      <c r="A694" s="123"/>
    </row>
    <row r="695" spans="1:1" s="122" customFormat="1">
      <c r="A695" s="123"/>
    </row>
    <row r="696" spans="1:1" s="122" customFormat="1">
      <c r="A696" s="123"/>
    </row>
    <row r="697" spans="1:1" s="122" customFormat="1">
      <c r="A697" s="123"/>
    </row>
    <row r="698" spans="1:1" s="122" customFormat="1">
      <c r="A698" s="123"/>
    </row>
    <row r="699" spans="1:1" s="122" customFormat="1">
      <c r="A699" s="123"/>
    </row>
    <row r="700" spans="1:1" s="122" customFormat="1">
      <c r="A700" s="123"/>
    </row>
    <row r="701" spans="1:1" s="122" customFormat="1">
      <c r="A701" s="123"/>
    </row>
    <row r="702" spans="1:1" s="122" customFormat="1">
      <c r="A702" s="123"/>
    </row>
    <row r="703" spans="1:1" s="122" customFormat="1">
      <c r="A703" s="123"/>
    </row>
    <row r="704" spans="1:1" s="122" customFormat="1">
      <c r="A704" s="123"/>
    </row>
    <row r="705" spans="1:1" s="122" customFormat="1">
      <c r="A705" s="123"/>
    </row>
    <row r="706" spans="1:1" s="122" customFormat="1">
      <c r="A706" s="123"/>
    </row>
    <row r="707" spans="1:1" s="122" customFormat="1">
      <c r="A707" s="123"/>
    </row>
    <row r="708" spans="1:1" s="122" customFormat="1">
      <c r="A708" s="123"/>
    </row>
    <row r="709" spans="1:1" s="122" customFormat="1">
      <c r="A709" s="123"/>
    </row>
    <row r="710" spans="1:1" s="122" customFormat="1">
      <c r="A710" s="123"/>
    </row>
    <row r="711" spans="1:1" s="122" customFormat="1">
      <c r="A711" s="123"/>
    </row>
    <row r="712" spans="1:1" s="122" customFormat="1">
      <c r="A712" s="123"/>
    </row>
    <row r="713" spans="1:1" s="122" customFormat="1">
      <c r="A713" s="123"/>
    </row>
    <row r="714" spans="1:1" s="122" customFormat="1">
      <c r="A714" s="123"/>
    </row>
    <row r="715" spans="1:1" s="122" customFormat="1">
      <c r="A715" s="123"/>
    </row>
    <row r="716" spans="1:1" s="122" customFormat="1">
      <c r="A716" s="123"/>
    </row>
    <row r="717" spans="1:1" s="122" customFormat="1">
      <c r="A717" s="123"/>
    </row>
    <row r="718" spans="1:1" s="122" customFormat="1">
      <c r="A718" s="123"/>
    </row>
    <row r="719" spans="1:1" s="122" customFormat="1">
      <c r="A719" s="123"/>
    </row>
    <row r="720" spans="1:1" s="122" customFormat="1">
      <c r="A720" s="123"/>
    </row>
    <row r="721" spans="1:1" s="122" customFormat="1">
      <c r="A721" s="123"/>
    </row>
    <row r="722" spans="1:1" s="122" customFormat="1">
      <c r="A722" s="123"/>
    </row>
    <row r="723" spans="1:1" s="122" customFormat="1">
      <c r="A723" s="123"/>
    </row>
    <row r="724" spans="1:1" s="122" customFormat="1">
      <c r="A724" s="123"/>
    </row>
    <row r="725" spans="1:1" s="122" customFormat="1">
      <c r="A725" s="123"/>
    </row>
    <row r="726" spans="1:1" s="122" customFormat="1">
      <c r="A726" s="123"/>
    </row>
    <row r="727" spans="1:1" s="122" customFormat="1">
      <c r="A727" s="123"/>
    </row>
    <row r="728" spans="1:1" s="122" customFormat="1">
      <c r="A728" s="123"/>
    </row>
    <row r="729" spans="1:1" s="122" customFormat="1">
      <c r="A729" s="123"/>
    </row>
    <row r="730" spans="1:1" s="122" customFormat="1">
      <c r="A730" s="123"/>
    </row>
    <row r="731" spans="1:1" s="122" customFormat="1">
      <c r="A731" s="123"/>
    </row>
    <row r="732" spans="1:1" s="122" customFormat="1">
      <c r="A732" s="123"/>
    </row>
    <row r="733" spans="1:1" s="122" customFormat="1">
      <c r="A733" s="123"/>
    </row>
    <row r="734" spans="1:1" s="122" customFormat="1">
      <c r="A734" s="123"/>
    </row>
    <row r="735" spans="1:1" s="122" customFormat="1">
      <c r="A735" s="123"/>
    </row>
    <row r="736" spans="1:1" s="122" customFormat="1">
      <c r="A736" s="123"/>
    </row>
    <row r="737" spans="1:1" s="122" customFormat="1">
      <c r="A737" s="123"/>
    </row>
    <row r="738" spans="1:1" s="122" customFormat="1">
      <c r="A738" s="123"/>
    </row>
    <row r="739" spans="1:1" s="122" customFormat="1">
      <c r="A739" s="123"/>
    </row>
    <row r="740" spans="1:1" s="122" customFormat="1">
      <c r="A740" s="123"/>
    </row>
    <row r="741" spans="1:1" s="122" customFormat="1">
      <c r="A741" s="123"/>
    </row>
    <row r="742" spans="1:1" s="122" customFormat="1">
      <c r="A742" s="123"/>
    </row>
    <row r="743" spans="1:1" s="122" customFormat="1">
      <c r="A743" s="123"/>
    </row>
    <row r="744" spans="1:1" s="122" customFormat="1">
      <c r="A744" s="123"/>
    </row>
    <row r="745" spans="1:1" s="122" customFormat="1">
      <c r="A745" s="123"/>
    </row>
    <row r="746" spans="1:1" s="122" customFormat="1">
      <c r="A746" s="123"/>
    </row>
    <row r="747" spans="1:1" s="122" customFormat="1">
      <c r="A747" s="123"/>
    </row>
    <row r="748" spans="1:1" s="122" customFormat="1">
      <c r="A748" s="123"/>
    </row>
    <row r="749" spans="1:1" s="122" customFormat="1">
      <c r="A749" s="123"/>
    </row>
    <row r="750" spans="1:1" s="122" customFormat="1">
      <c r="A750" s="123"/>
    </row>
    <row r="751" spans="1:1" s="122" customFormat="1">
      <c r="A751" s="123"/>
    </row>
    <row r="752" spans="1:1" s="122" customFormat="1">
      <c r="A752" s="123"/>
    </row>
    <row r="753" spans="1:1" s="122" customFormat="1">
      <c r="A753" s="123"/>
    </row>
    <row r="754" spans="1:1" s="122" customFormat="1">
      <c r="A754" s="123"/>
    </row>
    <row r="755" spans="1:1" s="122" customFormat="1">
      <c r="A755" s="123"/>
    </row>
    <row r="756" spans="1:1" s="122" customFormat="1">
      <c r="A756" s="123"/>
    </row>
    <row r="757" spans="1:1" s="122" customFormat="1">
      <c r="A757" s="123"/>
    </row>
    <row r="758" spans="1:1" s="122" customFormat="1">
      <c r="A758" s="123"/>
    </row>
    <row r="759" spans="1:1" s="122" customFormat="1">
      <c r="A759" s="123"/>
    </row>
    <row r="760" spans="1:1" s="122" customFormat="1">
      <c r="A760" s="123"/>
    </row>
    <row r="761" spans="1:1" s="122" customFormat="1">
      <c r="A761" s="123"/>
    </row>
    <row r="762" spans="1:1" s="122" customFormat="1">
      <c r="A762" s="123"/>
    </row>
    <row r="763" spans="1:1" s="122" customFormat="1">
      <c r="A763" s="123"/>
    </row>
    <row r="764" spans="1:1" s="122" customFormat="1">
      <c r="A764" s="123"/>
    </row>
    <row r="765" spans="1:1" s="122" customFormat="1">
      <c r="A765" s="123"/>
    </row>
    <row r="766" spans="1:1" s="122" customFormat="1">
      <c r="A766" s="123"/>
    </row>
    <row r="767" spans="1:1" s="122" customFormat="1">
      <c r="A767" s="123"/>
    </row>
    <row r="768" spans="1:1" s="122" customFormat="1">
      <c r="A768" s="123"/>
    </row>
    <row r="769" spans="1:1" s="122" customFormat="1">
      <c r="A769" s="123"/>
    </row>
    <row r="770" spans="1:1" s="122" customFormat="1">
      <c r="A770" s="123"/>
    </row>
    <row r="771" spans="1:1" s="122" customFormat="1">
      <c r="A771" s="123"/>
    </row>
    <row r="772" spans="1:1" s="122" customFormat="1">
      <c r="A772" s="123"/>
    </row>
    <row r="773" spans="1:1" s="122" customFormat="1">
      <c r="A773" s="123"/>
    </row>
    <row r="774" spans="1:1" s="122" customFormat="1">
      <c r="A774" s="123"/>
    </row>
    <row r="775" spans="1:1" s="122" customFormat="1">
      <c r="A775" s="123"/>
    </row>
    <row r="776" spans="1:1" s="122" customFormat="1">
      <c r="A776" s="123"/>
    </row>
    <row r="777" spans="1:1" s="122" customFormat="1">
      <c r="A777" s="123"/>
    </row>
    <row r="778" spans="1:1" s="122" customFormat="1">
      <c r="A778" s="123"/>
    </row>
    <row r="779" spans="1:1" s="122" customFormat="1">
      <c r="A779" s="123"/>
    </row>
    <row r="780" spans="1:1" s="122" customFormat="1">
      <c r="A780" s="123"/>
    </row>
    <row r="781" spans="1:1" s="122" customFormat="1">
      <c r="A781" s="123"/>
    </row>
    <row r="782" spans="1:1" s="122" customFormat="1">
      <c r="A782" s="123"/>
    </row>
    <row r="783" spans="1:1" s="122" customFormat="1">
      <c r="A783" s="123"/>
    </row>
    <row r="784" spans="1:1" s="122" customFormat="1">
      <c r="A784" s="123"/>
    </row>
    <row r="785" spans="1:1" s="122" customFormat="1">
      <c r="A785" s="123"/>
    </row>
    <row r="786" spans="1:1" s="122" customFormat="1">
      <c r="A786" s="123"/>
    </row>
    <row r="787" spans="1:1" s="122" customFormat="1">
      <c r="A787" s="123"/>
    </row>
    <row r="788" spans="1:1" s="122" customFormat="1">
      <c r="A788" s="123"/>
    </row>
    <row r="789" spans="1:1" s="122" customFormat="1">
      <c r="A789" s="123"/>
    </row>
    <row r="790" spans="1:1" s="122" customFormat="1">
      <c r="A790" s="123"/>
    </row>
    <row r="791" spans="1:1" s="122" customFormat="1">
      <c r="A791" s="123"/>
    </row>
    <row r="792" spans="1:1" s="122" customFormat="1">
      <c r="A792" s="123"/>
    </row>
    <row r="793" spans="1:1" s="122" customFormat="1">
      <c r="A793" s="123"/>
    </row>
    <row r="794" spans="1:1" s="122" customFormat="1">
      <c r="A794" s="123"/>
    </row>
    <row r="795" spans="1:1" s="122" customFormat="1">
      <c r="A795" s="123"/>
    </row>
    <row r="796" spans="1:1" s="122" customFormat="1">
      <c r="A796" s="123"/>
    </row>
    <row r="797" spans="1:1" s="122" customFormat="1">
      <c r="A797" s="123"/>
    </row>
    <row r="798" spans="1:1" s="122" customFormat="1">
      <c r="A798" s="123"/>
    </row>
    <row r="799" spans="1:1" s="122" customFormat="1">
      <c r="A799" s="123"/>
    </row>
    <row r="800" spans="1:1" s="122" customFormat="1">
      <c r="A800" s="123"/>
    </row>
    <row r="801" spans="1:1" s="122" customFormat="1">
      <c r="A801" s="123"/>
    </row>
    <row r="802" spans="1:1" s="122" customFormat="1">
      <c r="A802" s="123"/>
    </row>
    <row r="803" spans="1:1" s="122" customFormat="1">
      <c r="A803" s="123"/>
    </row>
    <row r="804" spans="1:1" s="122" customFormat="1">
      <c r="A804" s="123"/>
    </row>
    <row r="805" spans="1:1" s="122" customFormat="1">
      <c r="A805" s="123"/>
    </row>
    <row r="806" spans="1:1" s="122" customFormat="1">
      <c r="A806" s="123"/>
    </row>
    <row r="807" spans="1:1" s="122" customFormat="1">
      <c r="A807" s="123"/>
    </row>
    <row r="808" spans="1:1" s="122" customFormat="1">
      <c r="A808" s="123"/>
    </row>
    <row r="809" spans="1:1" s="122" customFormat="1">
      <c r="A809" s="123"/>
    </row>
    <row r="810" spans="1:1" s="122" customFormat="1">
      <c r="A810" s="123"/>
    </row>
    <row r="811" spans="1:1" s="122" customFormat="1">
      <c r="A811" s="123"/>
    </row>
    <row r="812" spans="1:1" s="122" customFormat="1">
      <c r="A812" s="123"/>
    </row>
    <row r="813" spans="1:1" s="122" customFormat="1">
      <c r="A813" s="123"/>
    </row>
    <row r="814" spans="1:1" s="122" customFormat="1">
      <c r="A814" s="123"/>
    </row>
    <row r="815" spans="1:1" s="122" customFormat="1">
      <c r="A815" s="123"/>
    </row>
    <row r="816" spans="1:1" s="122" customFormat="1">
      <c r="A816" s="123"/>
    </row>
    <row r="817" spans="1:1" s="122" customFormat="1">
      <c r="A817" s="123"/>
    </row>
    <row r="818" spans="1:1" s="122" customFormat="1">
      <c r="A818" s="123"/>
    </row>
    <row r="819" spans="1:1" s="122" customFormat="1">
      <c r="A819" s="123"/>
    </row>
    <row r="820" spans="1:1" s="122" customFormat="1">
      <c r="A820" s="123"/>
    </row>
    <row r="821" spans="1:1" s="122" customFormat="1">
      <c r="A821" s="123"/>
    </row>
    <row r="822" spans="1:1" s="122" customFormat="1">
      <c r="A822" s="123"/>
    </row>
    <row r="823" spans="1:1" s="122" customFormat="1">
      <c r="A823" s="123"/>
    </row>
    <row r="824" spans="1:1" s="122" customFormat="1">
      <c r="A824" s="123"/>
    </row>
    <row r="825" spans="1:1" s="122" customFormat="1">
      <c r="A825" s="123"/>
    </row>
    <row r="826" spans="1:1" s="122" customFormat="1">
      <c r="A826" s="123"/>
    </row>
    <row r="827" spans="1:1" s="122" customFormat="1">
      <c r="A827" s="123"/>
    </row>
    <row r="828" spans="1:1" s="122" customFormat="1">
      <c r="A828" s="123"/>
    </row>
    <row r="829" spans="1:1" s="122" customFormat="1">
      <c r="A829" s="123"/>
    </row>
    <row r="830" spans="1:1" s="122" customFormat="1">
      <c r="A830" s="123"/>
    </row>
    <row r="831" spans="1:1" s="122" customFormat="1">
      <c r="A831" s="123"/>
    </row>
    <row r="832" spans="1:1" s="122" customFormat="1">
      <c r="A832" s="123"/>
    </row>
    <row r="833" spans="1:1" s="122" customFormat="1">
      <c r="A833" s="123"/>
    </row>
    <row r="834" spans="1:1" s="122" customFormat="1">
      <c r="A834" s="123"/>
    </row>
    <row r="835" spans="1:1" s="122" customFormat="1">
      <c r="A835" s="123"/>
    </row>
    <row r="836" spans="1:1" s="122" customFormat="1">
      <c r="A836" s="123"/>
    </row>
    <row r="837" spans="1:1" s="122" customFormat="1">
      <c r="A837" s="123"/>
    </row>
    <row r="838" spans="1:1" s="122" customFormat="1">
      <c r="A838" s="123"/>
    </row>
    <row r="839" spans="1:1" s="122" customFormat="1">
      <c r="A839" s="123"/>
    </row>
    <row r="840" spans="1:1" s="122" customFormat="1">
      <c r="A840" s="123"/>
    </row>
    <row r="841" spans="1:1" s="122" customFormat="1">
      <c r="A841" s="123"/>
    </row>
    <row r="842" spans="1:1" s="122" customFormat="1">
      <c r="A842" s="123"/>
    </row>
    <row r="843" spans="1:1" s="122" customFormat="1">
      <c r="A843" s="123"/>
    </row>
    <row r="844" spans="1:1" s="122" customFormat="1">
      <c r="A844" s="123"/>
    </row>
    <row r="845" spans="1:1" s="122" customFormat="1">
      <c r="A845" s="123"/>
    </row>
    <row r="846" spans="1:1" s="122" customFormat="1">
      <c r="A846" s="123"/>
    </row>
    <row r="847" spans="1:1" s="122" customFormat="1">
      <c r="A847" s="123"/>
    </row>
    <row r="848" spans="1:1" s="122" customFormat="1">
      <c r="A848" s="123"/>
    </row>
    <row r="849" spans="1:1" s="122" customFormat="1">
      <c r="A849" s="123"/>
    </row>
    <row r="850" spans="1:1" s="122" customFormat="1">
      <c r="A850" s="123"/>
    </row>
    <row r="851" spans="1:1" s="122" customFormat="1">
      <c r="A851" s="123"/>
    </row>
    <row r="852" spans="1:1" s="122" customFormat="1">
      <c r="A852" s="123"/>
    </row>
    <row r="853" spans="1:1" s="122" customFormat="1">
      <c r="A853" s="123"/>
    </row>
    <row r="854" spans="1:1" s="122" customFormat="1">
      <c r="A854" s="123"/>
    </row>
    <row r="855" spans="1:1" s="122" customFormat="1">
      <c r="A855" s="123"/>
    </row>
    <row r="856" spans="1:1" s="122" customFormat="1">
      <c r="A856" s="123"/>
    </row>
    <row r="857" spans="1:1" s="122" customFormat="1">
      <c r="A857" s="123"/>
    </row>
    <row r="858" spans="1:1" s="122" customFormat="1">
      <c r="A858" s="123"/>
    </row>
    <row r="859" spans="1:1" s="122" customFormat="1">
      <c r="A859" s="123"/>
    </row>
    <row r="860" spans="1:1" s="122" customFormat="1">
      <c r="A860" s="123"/>
    </row>
    <row r="861" spans="1:1" s="122" customFormat="1">
      <c r="A861" s="123"/>
    </row>
    <row r="862" spans="1:1" s="122" customFormat="1">
      <c r="A862" s="123"/>
    </row>
    <row r="863" spans="1:1" s="122" customFormat="1">
      <c r="A863" s="123"/>
    </row>
    <row r="864" spans="1:1" s="122" customFormat="1">
      <c r="A864" s="123"/>
    </row>
    <row r="865" spans="1:1" s="122" customFormat="1">
      <c r="A865" s="123"/>
    </row>
    <row r="866" spans="1:1" s="122" customFormat="1">
      <c r="A866" s="123"/>
    </row>
    <row r="867" spans="1:1" s="122" customFormat="1">
      <c r="A867" s="123"/>
    </row>
    <row r="868" spans="1:1" s="122" customFormat="1">
      <c r="A868" s="123"/>
    </row>
    <row r="869" spans="1:1" s="122" customFormat="1">
      <c r="A869" s="123"/>
    </row>
    <row r="870" spans="1:1" s="122" customFormat="1">
      <c r="A870" s="123"/>
    </row>
    <row r="871" spans="1:1" s="122" customFormat="1">
      <c r="A871" s="123"/>
    </row>
    <row r="872" spans="1:1" s="122" customFormat="1">
      <c r="A872" s="123"/>
    </row>
    <row r="873" spans="1:1" s="122" customFormat="1">
      <c r="A873" s="123"/>
    </row>
    <row r="874" spans="1:1" s="122" customFormat="1">
      <c r="A874" s="123"/>
    </row>
    <row r="875" spans="1:1" s="122" customFormat="1">
      <c r="A875" s="123"/>
    </row>
    <row r="876" spans="1:1" s="122" customFormat="1">
      <c r="A876" s="123"/>
    </row>
    <row r="877" spans="1:1" s="122" customFormat="1">
      <c r="A877" s="123"/>
    </row>
    <row r="878" spans="1:1" s="122" customFormat="1">
      <c r="A878" s="123"/>
    </row>
    <row r="879" spans="1:1" s="122" customFormat="1">
      <c r="A879" s="123"/>
    </row>
    <row r="880" spans="1:1" s="122" customFormat="1">
      <c r="A880" s="123"/>
    </row>
    <row r="881" spans="1:1" s="122" customFormat="1">
      <c r="A881" s="123"/>
    </row>
    <row r="882" spans="1:1" s="122" customFormat="1">
      <c r="A882" s="123"/>
    </row>
    <row r="883" spans="1:1" s="122" customFormat="1">
      <c r="A883" s="123"/>
    </row>
    <row r="884" spans="1:1" s="122" customFormat="1">
      <c r="A884" s="123"/>
    </row>
    <row r="885" spans="1:1" s="122" customFormat="1">
      <c r="A885" s="123"/>
    </row>
    <row r="886" spans="1:1" s="122" customFormat="1">
      <c r="A886" s="123"/>
    </row>
    <row r="887" spans="1:1" s="122" customFormat="1">
      <c r="A887" s="123"/>
    </row>
    <row r="888" spans="1:1" s="122" customFormat="1">
      <c r="A888" s="123"/>
    </row>
    <row r="889" spans="1:1" s="122" customFormat="1">
      <c r="A889" s="123"/>
    </row>
    <row r="890" spans="1:1" s="122" customFormat="1">
      <c r="A890" s="123"/>
    </row>
    <row r="891" spans="1:1" s="122" customFormat="1">
      <c r="A891" s="123"/>
    </row>
    <row r="892" spans="1:1" s="122" customFormat="1">
      <c r="A892" s="123"/>
    </row>
    <row r="893" spans="1:1" s="122" customFormat="1">
      <c r="A893" s="123"/>
    </row>
    <row r="894" spans="1:1" s="122" customFormat="1">
      <c r="A894" s="123"/>
    </row>
    <row r="895" spans="1:1" s="122" customFormat="1">
      <c r="A895" s="123"/>
    </row>
    <row r="896" spans="1:1" s="122" customFormat="1">
      <c r="A896" s="123"/>
    </row>
    <row r="897" spans="1:1" s="122" customFormat="1">
      <c r="A897" s="123"/>
    </row>
    <row r="898" spans="1:1" s="122" customFormat="1">
      <c r="A898" s="123"/>
    </row>
    <row r="899" spans="1:1" s="122" customFormat="1">
      <c r="A899" s="123"/>
    </row>
    <row r="900" spans="1:1" s="122" customFormat="1">
      <c r="A900" s="123"/>
    </row>
    <row r="901" spans="1:1" s="122" customFormat="1">
      <c r="A901" s="123"/>
    </row>
    <row r="902" spans="1:1" s="122" customFormat="1">
      <c r="A902" s="123"/>
    </row>
    <row r="903" spans="1:1" s="122" customFormat="1">
      <c r="A903" s="123"/>
    </row>
    <row r="904" spans="1:1" s="122" customFormat="1">
      <c r="A904" s="123"/>
    </row>
    <row r="905" spans="1:1" s="122" customFormat="1">
      <c r="A905" s="123"/>
    </row>
    <row r="906" spans="1:1" s="122" customFormat="1">
      <c r="A906" s="123"/>
    </row>
    <row r="907" spans="1:1" s="122" customFormat="1">
      <c r="A907" s="123"/>
    </row>
    <row r="908" spans="1:1" s="122" customFormat="1">
      <c r="A908" s="123"/>
    </row>
    <row r="909" spans="1:1" s="122" customFormat="1">
      <c r="A909" s="123"/>
    </row>
    <row r="910" spans="1:1" s="122" customFormat="1">
      <c r="A910" s="123"/>
    </row>
    <row r="911" spans="1:1" s="122" customFormat="1">
      <c r="A911" s="123"/>
    </row>
    <row r="912" spans="1:1" s="122" customFormat="1">
      <c r="A912" s="123"/>
    </row>
    <row r="913" spans="1:1" s="122" customFormat="1">
      <c r="A913" s="123"/>
    </row>
    <row r="914" spans="1:1" s="122" customFormat="1">
      <c r="A914" s="123"/>
    </row>
    <row r="915" spans="1:1" s="122" customFormat="1">
      <c r="A915" s="123"/>
    </row>
    <row r="916" spans="1:1" s="122" customFormat="1">
      <c r="A916" s="123"/>
    </row>
    <row r="917" spans="1:1" s="122" customFormat="1">
      <c r="A917" s="123"/>
    </row>
    <row r="918" spans="1:1" s="122" customFormat="1">
      <c r="A918" s="123"/>
    </row>
    <row r="919" spans="1:1" s="122" customFormat="1">
      <c r="A919" s="123"/>
    </row>
    <row r="920" spans="1:1" s="122" customFormat="1">
      <c r="A920" s="123"/>
    </row>
    <row r="921" spans="1:1" s="122" customFormat="1">
      <c r="A921" s="123"/>
    </row>
    <row r="922" spans="1:1" s="122" customFormat="1">
      <c r="A922" s="123"/>
    </row>
    <row r="923" spans="1:1" s="122" customFormat="1">
      <c r="A923" s="123"/>
    </row>
    <row r="924" spans="1:1" s="122" customFormat="1">
      <c r="A924" s="123"/>
    </row>
    <row r="925" spans="1:1" s="122" customFormat="1">
      <c r="A925" s="123"/>
    </row>
    <row r="926" spans="1:1" s="122" customFormat="1">
      <c r="A926" s="123"/>
    </row>
    <row r="927" spans="1:1" s="122" customFormat="1">
      <c r="A927" s="123"/>
    </row>
    <row r="928" spans="1:1" s="122" customFormat="1">
      <c r="A928" s="123"/>
    </row>
    <row r="929" spans="1:1" s="122" customFormat="1">
      <c r="A929" s="123"/>
    </row>
    <row r="930" spans="1:1" s="122" customFormat="1">
      <c r="A930" s="123"/>
    </row>
    <row r="931" spans="1:1" s="122" customFormat="1">
      <c r="A931" s="123"/>
    </row>
    <row r="932" spans="1:1" s="122" customFormat="1">
      <c r="A932" s="123"/>
    </row>
    <row r="933" spans="1:1" s="122" customFormat="1">
      <c r="A933" s="123"/>
    </row>
    <row r="934" spans="1:1" s="122" customFormat="1">
      <c r="A934" s="123"/>
    </row>
    <row r="935" spans="1:1" s="122" customFormat="1">
      <c r="A935" s="123"/>
    </row>
    <row r="936" spans="1:1" s="122" customFormat="1">
      <c r="A936" s="123"/>
    </row>
    <row r="937" spans="1:1" s="122" customFormat="1">
      <c r="A937" s="123"/>
    </row>
    <row r="938" spans="1:1" s="122" customFormat="1">
      <c r="A938" s="123"/>
    </row>
    <row r="939" spans="1:1" s="122" customFormat="1">
      <c r="A939" s="123"/>
    </row>
    <row r="940" spans="1:1" s="122" customFormat="1">
      <c r="A940" s="123"/>
    </row>
    <row r="941" spans="1:1" s="122" customFormat="1">
      <c r="A941" s="123"/>
    </row>
    <row r="942" spans="1:1" s="122" customFormat="1">
      <c r="A942" s="123"/>
    </row>
    <row r="943" spans="1:1" s="122" customFormat="1">
      <c r="A943" s="123"/>
    </row>
    <row r="944" spans="1:1" s="122" customFormat="1">
      <c r="A944" s="123"/>
    </row>
    <row r="945" spans="1:1" s="122" customFormat="1">
      <c r="A945" s="123"/>
    </row>
    <row r="946" spans="1:1" s="122" customFormat="1">
      <c r="A946" s="123"/>
    </row>
    <row r="947" spans="1:1" s="122" customFormat="1">
      <c r="A947" s="123"/>
    </row>
    <row r="948" spans="1:1" s="122" customFormat="1">
      <c r="A948" s="123"/>
    </row>
    <row r="949" spans="1:1" s="122" customFormat="1">
      <c r="A949" s="123"/>
    </row>
    <row r="950" spans="1:1" s="122" customFormat="1">
      <c r="A950" s="123"/>
    </row>
    <row r="951" spans="1:1" s="122" customFormat="1">
      <c r="A951" s="123"/>
    </row>
    <row r="952" spans="1:1" s="122" customFormat="1">
      <c r="A952" s="123"/>
    </row>
    <row r="953" spans="1:1" s="122" customFormat="1">
      <c r="A953" s="123"/>
    </row>
    <row r="954" spans="1:1" s="122" customFormat="1">
      <c r="A954" s="123"/>
    </row>
    <row r="955" spans="1:1" s="122" customFormat="1">
      <c r="A955" s="123"/>
    </row>
    <row r="956" spans="1:1" s="122" customFormat="1">
      <c r="A956" s="123"/>
    </row>
    <row r="957" spans="1:1" s="122" customFormat="1">
      <c r="A957" s="123"/>
    </row>
    <row r="958" spans="1:1" s="122" customFormat="1">
      <c r="A958" s="123"/>
    </row>
    <row r="959" spans="1:1" s="122" customFormat="1">
      <c r="A959" s="123"/>
    </row>
    <row r="960" spans="1:1" s="122" customFormat="1">
      <c r="A960" s="123"/>
    </row>
    <row r="961" spans="1:1" s="122" customFormat="1">
      <c r="A961" s="123"/>
    </row>
    <row r="962" spans="1:1" s="122" customFormat="1">
      <c r="A962" s="123"/>
    </row>
    <row r="963" spans="1:1" s="122" customFormat="1">
      <c r="A963" s="123"/>
    </row>
    <row r="964" spans="1:1" s="122" customFormat="1">
      <c r="A964" s="123"/>
    </row>
    <row r="965" spans="1:1" s="122" customFormat="1">
      <c r="A965" s="123"/>
    </row>
    <row r="966" spans="1:1" s="122" customFormat="1">
      <c r="A966" s="123"/>
    </row>
    <row r="967" spans="1:1" s="122" customFormat="1">
      <c r="A967" s="123"/>
    </row>
    <row r="968" spans="1:1" s="122" customFormat="1">
      <c r="A968" s="123"/>
    </row>
    <row r="969" spans="1:1" s="122" customFormat="1">
      <c r="A969" s="123"/>
    </row>
    <row r="970" spans="1:1" s="122" customFormat="1">
      <c r="A970" s="123"/>
    </row>
    <row r="971" spans="1:1" s="122" customFormat="1">
      <c r="A971" s="123"/>
    </row>
    <row r="972" spans="1:1" s="122" customFormat="1">
      <c r="A972" s="123"/>
    </row>
    <row r="973" spans="1:1" s="122" customFormat="1">
      <c r="A973" s="123"/>
    </row>
    <row r="974" spans="1:1" s="122" customFormat="1">
      <c r="A974" s="123"/>
    </row>
    <row r="975" spans="1:1" s="122" customFormat="1">
      <c r="A975" s="123"/>
    </row>
    <row r="976" spans="1:1" s="122" customFormat="1">
      <c r="A976" s="123"/>
    </row>
    <row r="977" spans="1:1" s="122" customFormat="1">
      <c r="A977" s="123"/>
    </row>
    <row r="978" spans="1:1" s="122" customFormat="1">
      <c r="A978" s="123"/>
    </row>
    <row r="979" spans="1:1" s="122" customFormat="1">
      <c r="A979" s="123"/>
    </row>
    <row r="980" spans="1:1" s="122" customFormat="1">
      <c r="A980" s="123"/>
    </row>
    <row r="981" spans="1:1" s="122" customFormat="1">
      <c r="A981" s="123"/>
    </row>
    <row r="982" spans="1:1" s="122" customFormat="1">
      <c r="A982" s="123"/>
    </row>
    <row r="983" spans="1:1" s="122" customFormat="1">
      <c r="A983" s="123"/>
    </row>
    <row r="984" spans="1:1" s="122" customFormat="1">
      <c r="A984" s="123"/>
    </row>
    <row r="985" spans="1:1" s="122" customFormat="1">
      <c r="A985" s="123"/>
    </row>
    <row r="986" spans="1:1" s="122" customFormat="1">
      <c r="A986" s="123"/>
    </row>
    <row r="987" spans="1:1" s="122" customFormat="1">
      <c r="A987" s="123"/>
    </row>
    <row r="988" spans="1:1" s="122" customFormat="1">
      <c r="A988" s="123"/>
    </row>
    <row r="989" spans="1:1" s="122" customFormat="1">
      <c r="A989" s="123"/>
    </row>
    <row r="990" spans="1:1" s="122" customFormat="1">
      <c r="A990" s="123"/>
    </row>
    <row r="991" spans="1:1" s="122" customFormat="1">
      <c r="A991" s="123"/>
    </row>
    <row r="992" spans="1:1" s="122" customFormat="1">
      <c r="A992" s="123"/>
    </row>
    <row r="993" spans="1:1" s="122" customFormat="1">
      <c r="A993" s="123"/>
    </row>
    <row r="994" spans="1:1" s="122" customFormat="1">
      <c r="A994" s="123"/>
    </row>
    <row r="995" spans="1:1" s="122" customFormat="1">
      <c r="A995" s="123"/>
    </row>
    <row r="996" spans="1:1" s="122" customFormat="1">
      <c r="A996" s="123"/>
    </row>
    <row r="997" spans="1:1" s="122" customFormat="1">
      <c r="A997" s="123"/>
    </row>
    <row r="998" spans="1:1" s="122" customFormat="1">
      <c r="A998" s="123"/>
    </row>
    <row r="999" spans="1:1" s="122" customFormat="1">
      <c r="A999" s="123"/>
    </row>
    <row r="1000" spans="1:1" s="122" customFormat="1">
      <c r="A1000" s="123"/>
    </row>
    <row r="1001" spans="1:1" s="122" customFormat="1">
      <c r="A1001" s="123"/>
    </row>
    <row r="1002" spans="1:1" s="122" customFormat="1">
      <c r="A1002" s="123"/>
    </row>
    <row r="1003" spans="1:1" s="122" customFormat="1">
      <c r="A1003" s="123"/>
    </row>
    <row r="1004" spans="1:1" s="122" customFormat="1">
      <c r="A1004" s="123"/>
    </row>
    <row r="1005" spans="1:1" s="122" customFormat="1">
      <c r="A1005" s="123"/>
    </row>
    <row r="1006" spans="1:1" s="122" customFormat="1">
      <c r="A1006" s="123"/>
    </row>
    <row r="1007" spans="1:1" s="122" customFormat="1">
      <c r="A1007" s="123"/>
    </row>
    <row r="1008" spans="1:1" s="122" customFormat="1">
      <c r="A1008" s="123"/>
    </row>
    <row r="1009" spans="1:1" s="122" customFormat="1">
      <c r="A1009" s="123"/>
    </row>
    <row r="1010" spans="1:1" s="122" customFormat="1">
      <c r="A1010" s="123"/>
    </row>
    <row r="1011" spans="1:1" s="122" customFormat="1">
      <c r="A1011" s="123"/>
    </row>
    <row r="1012" spans="1:1" s="122" customFormat="1">
      <c r="A1012" s="123"/>
    </row>
    <row r="1013" spans="1:1" s="122" customFormat="1">
      <c r="A1013" s="123"/>
    </row>
    <row r="1014" spans="1:1" s="122" customFormat="1">
      <c r="A1014" s="123"/>
    </row>
    <row r="1015" spans="1:1" s="122" customFormat="1">
      <c r="A1015" s="123"/>
    </row>
    <row r="1016" spans="1:1" s="122" customFormat="1">
      <c r="A1016" s="123"/>
    </row>
    <row r="1017" spans="1:1" s="122" customFormat="1">
      <c r="A1017" s="123"/>
    </row>
    <row r="1018" spans="1:1" s="122" customFormat="1">
      <c r="A1018" s="123"/>
    </row>
    <row r="1019" spans="1:1" s="122" customFormat="1">
      <c r="A1019" s="123"/>
    </row>
    <row r="1020" spans="1:1" s="122" customFormat="1">
      <c r="A1020" s="123"/>
    </row>
    <row r="1021" spans="1:1" s="122" customFormat="1">
      <c r="A1021" s="123"/>
    </row>
    <row r="1022" spans="1:1" s="122" customFormat="1">
      <c r="A1022" s="123"/>
    </row>
    <row r="1023" spans="1:1" s="122" customFormat="1">
      <c r="A1023" s="123"/>
    </row>
    <row r="1024" spans="1:1" s="122" customFormat="1">
      <c r="A1024" s="123"/>
    </row>
    <row r="1025" spans="1:1" s="122" customFormat="1">
      <c r="A1025" s="123"/>
    </row>
    <row r="1026" spans="1:1" s="122" customFormat="1">
      <c r="A1026" s="123"/>
    </row>
    <row r="1027" spans="1:1" s="122" customFormat="1">
      <c r="A1027" s="123"/>
    </row>
    <row r="1028" spans="1:1" s="122" customFormat="1">
      <c r="A1028" s="123"/>
    </row>
    <row r="1029" spans="1:1" s="122" customFormat="1">
      <c r="A1029" s="123"/>
    </row>
    <row r="1030" spans="1:1" s="122" customFormat="1">
      <c r="A1030" s="123"/>
    </row>
    <row r="1031" spans="1:1" s="122" customFormat="1">
      <c r="A1031" s="123"/>
    </row>
    <row r="1032" spans="1:1" s="122" customFormat="1">
      <c r="A1032" s="123"/>
    </row>
    <row r="1033" spans="1:1" s="122" customFormat="1">
      <c r="A1033" s="123"/>
    </row>
    <row r="1034" spans="1:1" s="122" customFormat="1">
      <c r="A1034" s="123"/>
    </row>
    <row r="1035" spans="1:1" s="122" customFormat="1">
      <c r="A1035" s="123"/>
    </row>
    <row r="1036" spans="1:1" s="122" customFormat="1">
      <c r="A1036" s="123"/>
    </row>
    <row r="1037" spans="1:1" s="122" customFormat="1">
      <c r="A1037" s="123"/>
    </row>
    <row r="1038" spans="1:1" s="122" customFormat="1">
      <c r="A1038" s="123"/>
    </row>
    <row r="1039" spans="1:1" s="122" customFormat="1">
      <c r="A1039" s="123"/>
    </row>
    <row r="1040" spans="1:1" s="122" customFormat="1">
      <c r="A1040" s="123"/>
    </row>
    <row r="1041" spans="1:1" s="122" customFormat="1">
      <c r="A1041" s="123"/>
    </row>
    <row r="1042" spans="1:1" s="122" customFormat="1">
      <c r="A1042" s="123"/>
    </row>
    <row r="1043" spans="1:1" s="122" customFormat="1">
      <c r="A1043" s="123"/>
    </row>
    <row r="1044" spans="1:1" s="122" customFormat="1">
      <c r="A1044" s="123"/>
    </row>
    <row r="1045" spans="1:1" s="122" customFormat="1">
      <c r="A1045" s="123"/>
    </row>
    <row r="1046" spans="1:1" s="122" customFormat="1">
      <c r="A1046" s="123"/>
    </row>
    <row r="1047" spans="1:1" s="122" customFormat="1">
      <c r="A1047" s="123"/>
    </row>
    <row r="1048" spans="1:1" s="122" customFormat="1">
      <c r="A1048" s="123"/>
    </row>
    <row r="1049" spans="1:1" s="122" customFormat="1">
      <c r="A1049" s="123"/>
    </row>
    <row r="1050" spans="1:1" s="122" customFormat="1">
      <c r="A1050" s="123"/>
    </row>
    <row r="1051" spans="1:1" s="122" customFormat="1">
      <c r="A1051" s="123"/>
    </row>
    <row r="1052" spans="1:1" s="122" customFormat="1">
      <c r="A1052" s="123"/>
    </row>
    <row r="1053" spans="1:1" s="122" customFormat="1">
      <c r="A1053" s="123"/>
    </row>
    <row r="1054" spans="1:1" s="122" customFormat="1">
      <c r="A1054" s="123"/>
    </row>
    <row r="1055" spans="1:1" s="122" customFormat="1">
      <c r="A1055" s="123"/>
    </row>
    <row r="1056" spans="1:1" s="122" customFormat="1">
      <c r="A1056" s="123"/>
    </row>
    <row r="1057" spans="1:1" s="122" customFormat="1">
      <c r="A1057" s="123"/>
    </row>
    <row r="1058" spans="1:1" s="122" customFormat="1">
      <c r="A1058" s="123"/>
    </row>
    <row r="1059" spans="1:1" s="122" customFormat="1">
      <c r="A1059" s="123"/>
    </row>
    <row r="1060" spans="1:1" s="122" customFormat="1">
      <c r="A1060" s="123"/>
    </row>
    <row r="1061" spans="1:1" s="122" customFormat="1">
      <c r="A1061" s="123"/>
    </row>
    <row r="1062" spans="1:1" s="122" customFormat="1">
      <c r="A1062" s="123"/>
    </row>
    <row r="1063" spans="1:1" s="122" customFormat="1">
      <c r="A1063" s="123"/>
    </row>
    <row r="1064" spans="1:1" s="122" customFormat="1">
      <c r="A1064" s="123"/>
    </row>
    <row r="1065" spans="1:1" s="122" customFormat="1">
      <c r="A1065" s="123"/>
    </row>
    <row r="1066" spans="1:1" s="122" customFormat="1">
      <c r="A1066" s="123"/>
    </row>
    <row r="1067" spans="1:1" s="122" customFormat="1">
      <c r="A1067" s="123"/>
    </row>
    <row r="1068" spans="1:1" s="122" customFormat="1">
      <c r="A1068" s="123"/>
    </row>
    <row r="1069" spans="1:1" s="122" customFormat="1">
      <c r="A1069" s="123"/>
    </row>
    <row r="1070" spans="1:1" s="122" customFormat="1">
      <c r="A1070" s="123"/>
    </row>
    <row r="1071" spans="1:1" s="122" customFormat="1">
      <c r="A1071" s="123"/>
    </row>
    <row r="1072" spans="1:1" s="122" customFormat="1">
      <c r="A1072" s="123"/>
    </row>
    <row r="1073" spans="1:1" s="122" customFormat="1">
      <c r="A1073" s="123"/>
    </row>
    <row r="1074" spans="1:1" s="122" customFormat="1">
      <c r="A1074" s="123"/>
    </row>
    <row r="1075" spans="1:1" s="122" customFormat="1">
      <c r="A1075" s="123"/>
    </row>
    <row r="1076" spans="1:1" s="122" customFormat="1">
      <c r="A1076" s="123"/>
    </row>
    <row r="1077" spans="1:1" s="122" customFormat="1">
      <c r="A1077" s="123"/>
    </row>
    <row r="1078" spans="1:1" s="122" customFormat="1">
      <c r="A1078" s="123"/>
    </row>
    <row r="1079" spans="1:1" s="122" customFormat="1">
      <c r="A1079" s="123"/>
    </row>
    <row r="1080" spans="1:1" s="122" customFormat="1">
      <c r="A1080" s="123"/>
    </row>
    <row r="1081" spans="1:1" s="122" customFormat="1">
      <c r="A1081" s="123"/>
    </row>
    <row r="1082" spans="1:1" s="122" customFormat="1">
      <c r="A1082" s="123"/>
    </row>
    <row r="1083" spans="1:1" s="122" customFormat="1">
      <c r="A1083" s="123"/>
    </row>
    <row r="1084" spans="1:1" s="122" customFormat="1">
      <c r="A1084" s="123"/>
    </row>
    <row r="1085" spans="1:1" s="122" customFormat="1">
      <c r="A1085" s="123"/>
    </row>
    <row r="1086" spans="1:1" s="122" customFormat="1">
      <c r="A1086" s="123"/>
    </row>
    <row r="1087" spans="1:1" s="122" customFormat="1">
      <c r="A1087" s="123"/>
    </row>
    <row r="1088" spans="1:1" s="122" customFormat="1">
      <c r="A1088" s="123"/>
    </row>
    <row r="1089" spans="1:1" s="122" customFormat="1">
      <c r="A1089" s="123"/>
    </row>
    <row r="1090" spans="1:1" s="122" customFormat="1">
      <c r="A1090" s="123"/>
    </row>
    <row r="1091" spans="1:1" s="122" customFormat="1">
      <c r="A1091" s="123"/>
    </row>
    <row r="1092" spans="1:1" s="122" customFormat="1">
      <c r="A1092" s="123"/>
    </row>
    <row r="1093" spans="1:1" s="122" customFormat="1">
      <c r="A1093" s="123"/>
    </row>
    <row r="1094" spans="1:1" s="122" customFormat="1">
      <c r="A1094" s="123"/>
    </row>
    <row r="1095" spans="1:1" s="122" customFormat="1">
      <c r="A1095" s="123"/>
    </row>
    <row r="1096" spans="1:1" s="122" customFormat="1">
      <c r="A1096" s="123"/>
    </row>
    <row r="1097" spans="1:1" s="122" customFormat="1">
      <c r="A1097" s="123"/>
    </row>
    <row r="1098" spans="1:1" s="122" customFormat="1">
      <c r="A1098" s="123"/>
    </row>
    <row r="1099" spans="1:1" s="122" customFormat="1">
      <c r="A1099" s="123"/>
    </row>
    <row r="1100" spans="1:1" s="122" customFormat="1">
      <c r="A1100" s="123"/>
    </row>
    <row r="1101" spans="1:1" s="122" customFormat="1">
      <c r="A1101" s="123"/>
    </row>
    <row r="1102" spans="1:1" s="122" customFormat="1">
      <c r="A1102" s="123"/>
    </row>
    <row r="1103" spans="1:1" s="122" customFormat="1">
      <c r="A1103" s="123"/>
    </row>
    <row r="1104" spans="1:1" s="122" customFormat="1">
      <c r="A1104" s="123"/>
    </row>
    <row r="1105" spans="1:1" s="122" customFormat="1">
      <c r="A1105" s="123"/>
    </row>
    <row r="1106" spans="1:1" s="122" customFormat="1">
      <c r="A1106" s="123"/>
    </row>
    <row r="1107" spans="1:1" s="122" customFormat="1">
      <c r="A1107" s="123"/>
    </row>
    <row r="1108" spans="1:1" s="122" customFormat="1">
      <c r="A1108" s="123"/>
    </row>
    <row r="1109" spans="1:1" s="122" customFormat="1">
      <c r="A1109" s="123"/>
    </row>
    <row r="1110" spans="1:1" s="122" customFormat="1">
      <c r="A1110" s="123"/>
    </row>
    <row r="1111" spans="1:1" s="122" customFormat="1">
      <c r="A1111" s="123"/>
    </row>
    <row r="1112" spans="1:1" s="122" customFormat="1">
      <c r="A1112" s="123"/>
    </row>
    <row r="1113" spans="1:1" s="122" customFormat="1">
      <c r="A1113" s="123"/>
    </row>
    <row r="1114" spans="1:1" s="122" customFormat="1">
      <c r="A1114" s="123"/>
    </row>
    <row r="1115" spans="1:1" s="122" customFormat="1">
      <c r="A1115" s="123"/>
    </row>
    <row r="1116" spans="1:1" s="122" customFormat="1">
      <c r="A1116" s="123"/>
    </row>
    <row r="1117" spans="1:1" s="122" customFormat="1">
      <c r="A1117" s="123"/>
    </row>
    <row r="1118" spans="1:1" s="122" customFormat="1">
      <c r="A1118" s="123"/>
    </row>
    <row r="1119" spans="1:1" s="122" customFormat="1">
      <c r="A1119" s="123"/>
    </row>
    <row r="1120" spans="1:1" s="122" customFormat="1">
      <c r="A1120" s="123"/>
    </row>
    <row r="1121" spans="1:1" s="122" customFormat="1">
      <c r="A1121" s="123"/>
    </row>
    <row r="1122" spans="1:1" s="122" customFormat="1">
      <c r="A1122" s="123"/>
    </row>
    <row r="1123" spans="1:1" s="122" customFormat="1">
      <c r="A1123" s="123"/>
    </row>
    <row r="1124" spans="1:1" s="122" customFormat="1">
      <c r="A1124" s="123"/>
    </row>
    <row r="1125" spans="1:1" s="122" customFormat="1">
      <c r="A1125" s="123"/>
    </row>
    <row r="1126" spans="1:1" s="122" customFormat="1">
      <c r="A1126" s="123"/>
    </row>
    <row r="1127" spans="1:1" s="122" customFormat="1">
      <c r="A1127" s="123"/>
    </row>
    <row r="1128" spans="1:1" s="122" customFormat="1">
      <c r="A1128" s="123"/>
    </row>
    <row r="1129" spans="1:1" s="122" customFormat="1">
      <c r="A1129" s="123"/>
    </row>
    <row r="1130" spans="1:1" s="122" customFormat="1">
      <c r="A1130" s="123"/>
    </row>
    <row r="1131" spans="1:1" s="122" customFormat="1">
      <c r="A1131" s="123"/>
    </row>
    <row r="1132" spans="1:1" s="122" customFormat="1">
      <c r="A1132" s="123"/>
    </row>
    <row r="1133" spans="1:1" s="122" customFormat="1">
      <c r="A1133" s="123"/>
    </row>
    <row r="1134" spans="1:1" s="122" customFormat="1">
      <c r="A1134" s="123"/>
    </row>
    <row r="1135" spans="1:1" s="122" customFormat="1">
      <c r="A1135" s="123"/>
    </row>
    <row r="1136" spans="1:1" s="122" customFormat="1">
      <c r="A1136" s="123"/>
    </row>
    <row r="1137" spans="1:1" s="122" customFormat="1">
      <c r="A1137" s="123"/>
    </row>
    <row r="1138" spans="1:1" s="122" customFormat="1">
      <c r="A1138" s="123"/>
    </row>
    <row r="1139" spans="1:1" s="122" customFormat="1">
      <c r="A1139" s="123"/>
    </row>
    <row r="1140" spans="1:1" s="122" customFormat="1">
      <c r="A1140" s="123"/>
    </row>
    <row r="1141" spans="1:1" s="122" customFormat="1">
      <c r="A1141" s="123"/>
    </row>
    <row r="1142" spans="1:1" s="122" customFormat="1">
      <c r="A1142" s="123"/>
    </row>
    <row r="1143" spans="1:1" s="122" customFormat="1">
      <c r="A1143" s="123"/>
    </row>
    <row r="1144" spans="1:1" s="122" customFormat="1">
      <c r="A1144" s="123"/>
    </row>
    <row r="1145" spans="1:1" s="122" customFormat="1">
      <c r="A1145" s="123"/>
    </row>
    <row r="1146" spans="1:1" s="122" customFormat="1">
      <c r="A1146" s="123"/>
    </row>
    <row r="1147" spans="1:1" s="122" customFormat="1">
      <c r="A1147" s="123"/>
    </row>
    <row r="1148" spans="1:1" s="122" customFormat="1">
      <c r="A1148" s="123"/>
    </row>
    <row r="1149" spans="1:1" s="122" customFormat="1">
      <c r="A1149" s="123"/>
    </row>
    <row r="1150" spans="1:1" s="122" customFormat="1">
      <c r="A1150" s="123"/>
    </row>
    <row r="1151" spans="1:1" s="122" customFormat="1">
      <c r="A1151" s="123"/>
    </row>
    <row r="1152" spans="1:1" s="122" customFormat="1">
      <c r="A1152" s="123"/>
    </row>
    <row r="1153" spans="1:1" s="122" customFormat="1">
      <c r="A1153" s="123"/>
    </row>
    <row r="1154" spans="1:1" s="122" customFormat="1">
      <c r="A1154" s="123"/>
    </row>
    <row r="1155" spans="1:1" s="122" customFormat="1">
      <c r="A1155" s="123"/>
    </row>
    <row r="1156" spans="1:1" s="122" customFormat="1">
      <c r="A1156" s="123"/>
    </row>
    <row r="1157" spans="1:1" s="122" customFormat="1">
      <c r="A1157" s="123"/>
    </row>
    <row r="1158" spans="1:1" s="122" customFormat="1">
      <c r="A1158" s="123"/>
    </row>
    <row r="1159" spans="1:1" s="122" customFormat="1">
      <c r="A1159" s="123"/>
    </row>
    <row r="1160" spans="1:1" s="122" customFormat="1">
      <c r="A1160" s="123"/>
    </row>
    <row r="1161" spans="1:1" s="122" customFormat="1">
      <c r="A1161" s="123"/>
    </row>
    <row r="1162" spans="1:1" s="122" customFormat="1">
      <c r="A1162" s="123"/>
    </row>
    <row r="1163" spans="1:1" s="122" customFormat="1">
      <c r="A1163" s="123"/>
    </row>
    <row r="1164" spans="1:1" s="122" customFormat="1">
      <c r="A1164" s="123"/>
    </row>
    <row r="1165" spans="1:1" s="122" customFormat="1">
      <c r="A1165" s="123"/>
    </row>
    <row r="1166" spans="1:1" s="122" customFormat="1">
      <c r="A1166" s="123"/>
    </row>
    <row r="1167" spans="1:1" s="122" customFormat="1">
      <c r="A1167" s="123"/>
    </row>
    <row r="1168" spans="1:1" s="122" customFormat="1">
      <c r="A1168" s="123"/>
    </row>
    <row r="1169" spans="1:1" s="122" customFormat="1">
      <c r="A1169" s="123"/>
    </row>
    <row r="1170" spans="1:1" s="122" customFormat="1">
      <c r="A1170" s="123"/>
    </row>
    <row r="1171" spans="1:1" s="122" customFormat="1">
      <c r="A1171" s="123"/>
    </row>
    <row r="1172" spans="1:1" s="122" customFormat="1">
      <c r="A1172" s="123"/>
    </row>
    <row r="1173" spans="1:1" s="122" customFormat="1">
      <c r="A1173" s="123"/>
    </row>
    <row r="1174" spans="1:1" s="122" customFormat="1">
      <c r="A1174" s="123"/>
    </row>
    <row r="1175" spans="1:1" s="122" customFormat="1">
      <c r="A1175" s="123"/>
    </row>
    <row r="1176" spans="1:1" s="122" customFormat="1">
      <c r="A1176" s="123"/>
    </row>
    <row r="1177" spans="1:1" s="122" customFormat="1">
      <c r="A1177" s="123"/>
    </row>
    <row r="1178" spans="1:1" s="122" customFormat="1">
      <c r="A1178" s="123"/>
    </row>
    <row r="1179" spans="1:1" s="122" customFormat="1">
      <c r="A1179" s="123"/>
    </row>
    <row r="1180" spans="1:1" s="122" customFormat="1">
      <c r="A1180" s="123"/>
    </row>
    <row r="1181" spans="1:1" s="122" customFormat="1">
      <c r="A1181" s="123"/>
    </row>
    <row r="1182" spans="1:1" s="122" customFormat="1">
      <c r="A1182" s="123"/>
    </row>
    <row r="1183" spans="1:1" s="122" customFormat="1">
      <c r="A1183" s="123"/>
    </row>
    <row r="1184" spans="1:1" s="122" customFormat="1">
      <c r="A1184" s="123"/>
    </row>
    <row r="1185" spans="1:1" s="122" customFormat="1">
      <c r="A1185" s="123"/>
    </row>
    <row r="1186" spans="1:1" s="122" customFormat="1">
      <c r="A1186" s="123"/>
    </row>
    <row r="1187" spans="1:1" s="122" customFormat="1">
      <c r="A1187" s="123"/>
    </row>
    <row r="1188" spans="1:1" s="122" customFormat="1">
      <c r="A1188" s="123"/>
    </row>
    <row r="1189" spans="1:1" s="122" customFormat="1">
      <c r="A1189" s="123"/>
    </row>
    <row r="1190" spans="1:1" s="122" customFormat="1">
      <c r="A1190" s="123"/>
    </row>
    <row r="1191" spans="1:1" s="122" customFormat="1">
      <c r="A1191" s="123"/>
    </row>
    <row r="1192" spans="1:1" s="122" customFormat="1">
      <c r="A1192" s="123"/>
    </row>
    <row r="1193" spans="1:1" s="122" customFormat="1">
      <c r="A1193" s="123"/>
    </row>
    <row r="1194" spans="1:1" s="122" customFormat="1">
      <c r="A1194" s="123"/>
    </row>
    <row r="1195" spans="1:1" s="122" customFormat="1">
      <c r="A1195" s="123"/>
    </row>
    <row r="1196" spans="1:1" s="122" customFormat="1">
      <c r="A1196" s="123"/>
    </row>
    <row r="1197" spans="1:1" s="122" customFormat="1">
      <c r="A1197" s="123"/>
    </row>
    <row r="1198" spans="1:1" s="122" customFormat="1">
      <c r="A1198" s="123"/>
    </row>
    <row r="1199" spans="1:1" s="122" customFormat="1">
      <c r="A1199" s="123"/>
    </row>
    <row r="1200" spans="1:1" s="122" customFormat="1">
      <c r="A1200" s="123"/>
    </row>
    <row r="1201" spans="1:1" s="122" customFormat="1">
      <c r="A1201" s="123"/>
    </row>
    <row r="1202" spans="1:1" s="122" customFormat="1">
      <c r="A1202" s="123"/>
    </row>
    <row r="1203" spans="1:1" s="122" customFormat="1">
      <c r="A1203" s="123"/>
    </row>
    <row r="1204" spans="1:1" s="122" customFormat="1">
      <c r="A1204" s="123"/>
    </row>
    <row r="1205" spans="1:1" s="122" customFormat="1">
      <c r="A1205" s="123"/>
    </row>
    <row r="1206" spans="1:1" s="122" customFormat="1">
      <c r="A1206" s="123"/>
    </row>
    <row r="1207" spans="1:1" s="122" customFormat="1">
      <c r="A1207" s="123"/>
    </row>
    <row r="1208" spans="1:1" s="122" customFormat="1">
      <c r="A1208" s="123"/>
    </row>
    <row r="1209" spans="1:1" s="122" customFormat="1">
      <c r="A1209" s="123"/>
    </row>
    <row r="1210" spans="1:1" s="122" customFormat="1">
      <c r="A1210" s="123"/>
    </row>
    <row r="1211" spans="1:1" s="122" customFormat="1">
      <c r="A1211" s="123"/>
    </row>
    <row r="1212" spans="1:1" s="122" customFormat="1">
      <c r="A1212" s="123"/>
    </row>
    <row r="1213" spans="1:1" s="122" customFormat="1">
      <c r="A1213" s="123"/>
    </row>
    <row r="1214" spans="1:1" s="122" customFormat="1">
      <c r="A1214" s="123"/>
    </row>
    <row r="1215" spans="1:1" s="122" customFormat="1">
      <c r="A1215" s="123"/>
    </row>
    <row r="1216" spans="1:1" s="122" customFormat="1">
      <c r="A1216" s="123"/>
    </row>
    <row r="1217" spans="1:1" s="122" customFormat="1">
      <c r="A1217" s="123"/>
    </row>
    <row r="1218" spans="1:1" s="122" customFormat="1">
      <c r="A1218" s="123"/>
    </row>
    <row r="1219" spans="1:1" s="122" customFormat="1">
      <c r="A1219" s="123"/>
    </row>
    <row r="1220" spans="1:1" s="122" customFormat="1">
      <c r="A1220" s="123"/>
    </row>
    <row r="1221" spans="1:1" s="122" customFormat="1">
      <c r="A1221" s="123"/>
    </row>
    <row r="1222" spans="1:1" s="122" customFormat="1">
      <c r="A1222" s="123"/>
    </row>
    <row r="1223" spans="1:1" s="122" customFormat="1">
      <c r="A1223" s="123"/>
    </row>
    <row r="1224" spans="1:1" s="122" customFormat="1">
      <c r="A1224" s="123"/>
    </row>
    <row r="1225" spans="1:1" s="122" customFormat="1">
      <c r="A1225" s="123"/>
    </row>
    <row r="1226" spans="1:1" s="122" customFormat="1">
      <c r="A1226" s="123"/>
    </row>
    <row r="1227" spans="1:1" s="122" customFormat="1">
      <c r="A1227" s="123"/>
    </row>
    <row r="1228" spans="1:1" s="122" customFormat="1">
      <c r="A1228" s="123"/>
    </row>
    <row r="1229" spans="1:1" s="122" customFormat="1">
      <c r="A1229" s="123"/>
    </row>
    <row r="1230" spans="1:1" s="122" customFormat="1">
      <c r="A1230" s="123"/>
    </row>
    <row r="1231" spans="1:1" s="122" customFormat="1">
      <c r="A1231" s="123"/>
    </row>
    <row r="1232" spans="1:1" s="122" customFormat="1">
      <c r="A1232" s="123"/>
    </row>
    <row r="1233" spans="1:1" s="122" customFormat="1">
      <c r="A1233" s="123"/>
    </row>
    <row r="1234" spans="1:1" s="122" customFormat="1">
      <c r="A1234" s="123"/>
    </row>
    <row r="1235" spans="1:1" s="122" customFormat="1">
      <c r="A1235" s="123"/>
    </row>
    <row r="1236" spans="1:1" s="122" customFormat="1">
      <c r="A1236" s="123"/>
    </row>
    <row r="1237" spans="1:1" s="122" customFormat="1">
      <c r="A1237" s="123"/>
    </row>
    <row r="1238" spans="1:1" s="122" customFormat="1">
      <c r="A1238" s="123"/>
    </row>
    <row r="1239" spans="1:1" s="122" customFormat="1">
      <c r="A1239" s="123"/>
    </row>
    <row r="1240" spans="1:1" s="122" customFormat="1">
      <c r="A1240" s="123"/>
    </row>
    <row r="1241" spans="1:1" s="122" customFormat="1">
      <c r="A1241" s="123"/>
    </row>
    <row r="1242" spans="1:1" s="122" customFormat="1">
      <c r="A1242" s="123"/>
    </row>
    <row r="1243" spans="1:1" s="122" customFormat="1">
      <c r="A1243" s="123"/>
    </row>
    <row r="1244" spans="1:1" s="122" customFormat="1">
      <c r="A1244" s="123"/>
    </row>
    <row r="1245" spans="1:1" s="122" customFormat="1">
      <c r="A1245" s="123"/>
    </row>
    <row r="1246" spans="1:1" s="122" customFormat="1">
      <c r="A1246" s="123"/>
    </row>
    <row r="1247" spans="1:1" s="122" customFormat="1">
      <c r="A1247" s="123"/>
    </row>
    <row r="1248" spans="1:1" s="122" customFormat="1">
      <c r="A1248" s="123"/>
    </row>
    <row r="1249" spans="1:1" s="122" customFormat="1">
      <c r="A1249" s="123"/>
    </row>
    <row r="1250" spans="1:1" s="122" customFormat="1">
      <c r="A1250" s="123"/>
    </row>
    <row r="1251" spans="1:1" s="122" customFormat="1">
      <c r="A1251" s="123"/>
    </row>
    <row r="1252" spans="1:1" s="122" customFormat="1">
      <c r="A1252" s="123"/>
    </row>
    <row r="1253" spans="1:1" s="122" customFormat="1">
      <c r="A1253" s="123"/>
    </row>
    <row r="1254" spans="1:1" s="122" customFormat="1">
      <c r="A1254" s="123"/>
    </row>
    <row r="1255" spans="1:1" s="122" customFormat="1">
      <c r="A1255" s="123"/>
    </row>
    <row r="1256" spans="1:1" s="122" customFormat="1">
      <c r="A1256" s="123"/>
    </row>
    <row r="1257" spans="1:1" s="122" customFormat="1">
      <c r="A1257" s="123"/>
    </row>
    <row r="1258" spans="1:1" s="122" customFormat="1">
      <c r="A1258" s="123"/>
    </row>
    <row r="1259" spans="1:1" s="122" customFormat="1">
      <c r="A1259" s="123"/>
    </row>
    <row r="1260" spans="1:1" s="122" customFormat="1">
      <c r="A1260" s="123"/>
    </row>
    <row r="1261" spans="1:1" s="122" customFormat="1">
      <c r="A1261" s="123"/>
    </row>
    <row r="1262" spans="1:1" s="122" customFormat="1">
      <c r="A1262" s="123"/>
    </row>
    <row r="1263" spans="1:1" s="122" customFormat="1">
      <c r="A1263" s="123"/>
    </row>
    <row r="1264" spans="1:1" s="122" customFormat="1">
      <c r="A1264" s="123"/>
    </row>
    <row r="1265" spans="1:1" s="122" customFormat="1">
      <c r="A1265" s="123"/>
    </row>
    <row r="1266" spans="1:1" s="122" customFormat="1">
      <c r="A1266" s="123"/>
    </row>
    <row r="1267" spans="1:1" s="122" customFormat="1">
      <c r="A1267" s="123"/>
    </row>
    <row r="1268" spans="1:1" s="122" customFormat="1">
      <c r="A1268" s="123"/>
    </row>
    <row r="1269" spans="1:1" s="122" customFormat="1">
      <c r="A1269" s="123"/>
    </row>
    <row r="1270" spans="1:1" s="122" customFormat="1">
      <c r="A1270" s="123"/>
    </row>
    <row r="1271" spans="1:1" s="122" customFormat="1">
      <c r="A1271" s="123"/>
    </row>
    <row r="1272" spans="1:1" s="122" customFormat="1">
      <c r="A1272" s="123"/>
    </row>
    <row r="1273" spans="1:1" s="122" customFormat="1">
      <c r="A1273" s="123"/>
    </row>
    <row r="1274" spans="1:1" s="122" customFormat="1">
      <c r="A1274" s="123"/>
    </row>
    <row r="1275" spans="1:1" s="122" customFormat="1">
      <c r="A1275" s="123"/>
    </row>
    <row r="1276" spans="1:1" s="122" customFormat="1">
      <c r="A1276" s="123"/>
    </row>
    <row r="1277" spans="1:1" s="122" customFormat="1">
      <c r="A1277" s="123"/>
    </row>
    <row r="1278" spans="1:1" s="122" customFormat="1">
      <c r="A1278" s="123"/>
    </row>
    <row r="1279" spans="1:1" s="122" customFormat="1">
      <c r="A1279" s="123"/>
    </row>
    <row r="1280" spans="1:1" s="122" customFormat="1">
      <c r="A1280" s="123"/>
    </row>
    <row r="1281" spans="1:1" s="122" customFormat="1">
      <c r="A1281" s="123"/>
    </row>
    <row r="1282" spans="1:1" s="122" customFormat="1">
      <c r="A1282" s="123"/>
    </row>
    <row r="1283" spans="1:1" s="122" customFormat="1">
      <c r="A1283" s="123"/>
    </row>
    <row r="1284" spans="1:1" s="122" customFormat="1">
      <c r="A1284" s="123"/>
    </row>
    <row r="1285" spans="1:1" s="122" customFormat="1">
      <c r="A1285" s="123"/>
    </row>
    <row r="1286" spans="1:1" s="122" customFormat="1">
      <c r="A1286" s="123"/>
    </row>
    <row r="1287" spans="1:1" s="122" customFormat="1">
      <c r="A1287" s="123"/>
    </row>
    <row r="1288" spans="1:1" s="122" customFormat="1">
      <c r="A1288" s="123"/>
    </row>
    <row r="1289" spans="1:1" s="122" customFormat="1">
      <c r="A1289" s="123"/>
    </row>
    <row r="1290" spans="1:1" s="122" customFormat="1">
      <c r="A1290" s="123"/>
    </row>
    <row r="1291" spans="1:1" s="122" customFormat="1">
      <c r="A1291" s="123"/>
    </row>
    <row r="1292" spans="1:1" s="122" customFormat="1">
      <c r="A1292" s="123"/>
    </row>
    <row r="1293" spans="1:1" s="122" customFormat="1">
      <c r="A1293" s="123"/>
    </row>
    <row r="1294" spans="1:1" s="122" customFormat="1">
      <c r="A1294" s="123"/>
    </row>
    <row r="1295" spans="1:1" s="122" customFormat="1">
      <c r="A1295" s="123"/>
    </row>
    <row r="1296" spans="1:1" s="122" customFormat="1">
      <c r="A1296" s="123"/>
    </row>
    <row r="1297" spans="1:1" s="122" customFormat="1">
      <c r="A1297" s="123"/>
    </row>
    <row r="1298" spans="1:1" s="122" customFormat="1">
      <c r="A1298" s="123"/>
    </row>
    <row r="1299" spans="1:1" s="122" customFormat="1">
      <c r="A1299" s="123"/>
    </row>
    <row r="1300" spans="1:1" s="122" customFormat="1">
      <c r="A1300" s="123"/>
    </row>
    <row r="1301" spans="1:1" s="122" customFormat="1">
      <c r="A1301" s="123"/>
    </row>
    <row r="1302" spans="1:1" s="122" customFormat="1">
      <c r="A1302" s="123"/>
    </row>
    <row r="1303" spans="1:1" s="122" customFormat="1">
      <c r="A1303" s="123"/>
    </row>
    <row r="1304" spans="1:1" s="122" customFormat="1">
      <c r="A1304" s="123"/>
    </row>
    <row r="1305" spans="1:1" s="122" customFormat="1">
      <c r="A1305" s="123"/>
    </row>
    <row r="1306" spans="1:1" s="122" customFormat="1">
      <c r="A1306" s="123"/>
    </row>
    <row r="1307" spans="1:1" s="122" customFormat="1">
      <c r="A1307" s="123"/>
    </row>
    <row r="1308" spans="1:1" s="122" customFormat="1">
      <c r="A1308" s="123"/>
    </row>
    <row r="1309" spans="1:1" s="122" customFormat="1">
      <c r="A1309" s="123"/>
    </row>
  </sheetData>
  <mergeCells count="37">
    <mergeCell ref="A5:W5"/>
    <mergeCell ref="A8:A12"/>
    <mergeCell ref="B8:B12"/>
    <mergeCell ref="C8:C12"/>
    <mergeCell ref="D8:D12"/>
    <mergeCell ref="L11:L12"/>
    <mergeCell ref="P11:P12"/>
    <mergeCell ref="Q11:Q12"/>
    <mergeCell ref="E8:F10"/>
    <mergeCell ref="G8:G12"/>
    <mergeCell ref="H8:H12"/>
    <mergeCell ref="I8:N9"/>
    <mergeCell ref="O8:T9"/>
    <mergeCell ref="E11:E12"/>
    <mergeCell ref="F11:F12"/>
    <mergeCell ref="R11:R12"/>
    <mergeCell ref="A1:C1"/>
    <mergeCell ref="U1:W1"/>
    <mergeCell ref="A2:C2"/>
    <mergeCell ref="A3:W3"/>
    <mergeCell ref="A4:W4"/>
    <mergeCell ref="A401:F401"/>
    <mergeCell ref="A402:F402"/>
    <mergeCell ref="S411:W411"/>
    <mergeCell ref="U8:U12"/>
    <mergeCell ref="V8:V12"/>
    <mergeCell ref="W8:W12"/>
    <mergeCell ref="I10:I12"/>
    <mergeCell ref="J10:L10"/>
    <mergeCell ref="M10:M12"/>
    <mergeCell ref="N10:N12"/>
    <mergeCell ref="O10:O12"/>
    <mergeCell ref="P10:R10"/>
    <mergeCell ref="S10:S12"/>
    <mergeCell ref="T10:T12"/>
    <mergeCell ref="J11:J12"/>
    <mergeCell ref="K11:K12"/>
  </mergeCells>
  <pageMargins left="0.25" right="0.15" top="0.75" bottom="0.75" header="0.3" footer="0.3"/>
  <pageSetup paperSize="9" scale="45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00B050"/>
  </sheetPr>
  <dimension ref="A1:L29"/>
  <sheetViews>
    <sheetView workbookViewId="0">
      <selection sqref="A1:L25"/>
    </sheetView>
  </sheetViews>
  <sheetFormatPr defaultColWidth="9" defaultRowHeight="15.75"/>
  <cols>
    <col min="1" max="1" width="4.875" style="8" customWidth="1"/>
    <col min="2" max="2" width="20.625" style="8" customWidth="1"/>
    <col min="3" max="12" width="10.875" style="8" customWidth="1"/>
    <col min="13" max="16384" width="9" style="8"/>
  </cols>
  <sheetData>
    <row r="1" spans="1:12">
      <c r="L1" s="15" t="s">
        <v>200</v>
      </c>
    </row>
    <row r="2" spans="1:12">
      <c r="A2" s="339" t="s">
        <v>208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</row>
    <row r="3" spans="1:12">
      <c r="A3" s="340" t="s">
        <v>1110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</row>
    <row r="4" spans="1:12">
      <c r="L4" s="16" t="s">
        <v>1</v>
      </c>
    </row>
    <row r="5" spans="1:12" ht="19.5" customHeight="1">
      <c r="A5" s="341" t="s">
        <v>2</v>
      </c>
      <c r="B5" s="341" t="s">
        <v>201</v>
      </c>
      <c r="C5" s="341" t="s">
        <v>613</v>
      </c>
      <c r="D5" s="341" t="s">
        <v>209</v>
      </c>
      <c r="E5" s="341"/>
      <c r="F5" s="341"/>
      <c r="G5" s="341"/>
      <c r="H5" s="341" t="s">
        <v>210</v>
      </c>
      <c r="I5" s="341"/>
      <c r="J5" s="341"/>
      <c r="K5" s="341"/>
      <c r="L5" s="341" t="s">
        <v>222</v>
      </c>
    </row>
    <row r="6" spans="1:12" ht="30.75" customHeight="1">
      <c r="A6" s="341"/>
      <c r="B6" s="341"/>
      <c r="C6" s="341"/>
      <c r="D6" s="341" t="s">
        <v>202</v>
      </c>
      <c r="E6" s="341"/>
      <c r="F6" s="341" t="s">
        <v>203</v>
      </c>
      <c r="G6" s="341" t="s">
        <v>204</v>
      </c>
      <c r="H6" s="341" t="s">
        <v>202</v>
      </c>
      <c r="I6" s="341"/>
      <c r="J6" s="341" t="s">
        <v>203</v>
      </c>
      <c r="K6" s="341" t="s">
        <v>204</v>
      </c>
      <c r="L6" s="341"/>
    </row>
    <row r="7" spans="1:12" ht="68.25" customHeight="1">
      <c r="A7" s="341"/>
      <c r="B7" s="341"/>
      <c r="C7" s="341"/>
      <c r="D7" s="17" t="s">
        <v>129</v>
      </c>
      <c r="E7" s="17" t="s">
        <v>614</v>
      </c>
      <c r="F7" s="341"/>
      <c r="G7" s="341"/>
      <c r="H7" s="17" t="s">
        <v>129</v>
      </c>
      <c r="I7" s="17" t="s">
        <v>614</v>
      </c>
      <c r="J7" s="341"/>
      <c r="K7" s="341"/>
      <c r="L7" s="341"/>
    </row>
    <row r="8" spans="1:12">
      <c r="A8" s="17" t="s">
        <v>9</v>
      </c>
      <c r="B8" s="17" t="s">
        <v>10</v>
      </c>
      <c r="C8" s="17">
        <v>1</v>
      </c>
      <c r="D8" s="17">
        <v>2</v>
      </c>
      <c r="E8" s="17">
        <v>3</v>
      </c>
      <c r="F8" s="17">
        <v>4</v>
      </c>
      <c r="G8" s="17" t="s">
        <v>205</v>
      </c>
      <c r="H8" s="17">
        <v>6</v>
      </c>
      <c r="I8" s="17">
        <v>7</v>
      </c>
      <c r="J8" s="17">
        <v>8</v>
      </c>
      <c r="K8" s="17" t="s">
        <v>206</v>
      </c>
      <c r="L8" s="17" t="s">
        <v>207</v>
      </c>
    </row>
    <row r="9" spans="1:12">
      <c r="A9" s="17" t="s">
        <v>14</v>
      </c>
      <c r="B9" s="17" t="s">
        <v>1081</v>
      </c>
      <c r="C9" s="98">
        <f>SUM(C10:C17)</f>
        <v>1408.7117270000001</v>
      </c>
      <c r="D9" s="98">
        <f t="shared" ref="D9:L9" si="0">SUM(D10:D17)</f>
        <v>2226.0813709999998</v>
      </c>
      <c r="E9" s="98">
        <f t="shared" si="0"/>
        <v>0</v>
      </c>
      <c r="F9" s="98">
        <f t="shared" si="0"/>
        <v>2006.34</v>
      </c>
      <c r="G9" s="98">
        <f t="shared" si="0"/>
        <v>247.23137100000002</v>
      </c>
      <c r="H9" s="98">
        <f t="shared" si="0"/>
        <v>1192.2892830000001</v>
      </c>
      <c r="I9" s="98">
        <f t="shared" si="0"/>
        <v>0</v>
      </c>
      <c r="J9" s="98">
        <f t="shared" si="0"/>
        <v>2480.39525</v>
      </c>
      <c r="K9" s="98">
        <f t="shared" si="0"/>
        <v>181.89403300000004</v>
      </c>
      <c r="L9" s="98">
        <f t="shared" si="0"/>
        <v>1710.7057600000001</v>
      </c>
    </row>
    <row r="10" spans="1:12" ht="31.5">
      <c r="A10" s="51">
        <v>1</v>
      </c>
      <c r="B10" s="89" t="s">
        <v>585</v>
      </c>
      <c r="C10" s="112">
        <v>491.441621</v>
      </c>
      <c r="D10" s="112"/>
      <c r="E10" s="112"/>
      <c r="F10" s="112"/>
      <c r="G10" s="112">
        <f>+D10-F10</f>
        <v>0</v>
      </c>
      <c r="H10" s="112">
        <v>93.222172999999998</v>
      </c>
      <c r="I10" s="112"/>
      <c r="J10" s="112">
        <v>409.4</v>
      </c>
      <c r="K10" s="112">
        <f>+H10-J10</f>
        <v>-316.17782699999998</v>
      </c>
      <c r="L10" s="112">
        <f>+C10+H10-J10</f>
        <v>175.26379400000008</v>
      </c>
    </row>
    <row r="11" spans="1:12">
      <c r="A11" s="51">
        <v>2</v>
      </c>
      <c r="B11" s="89" t="s">
        <v>586</v>
      </c>
      <c r="C11" s="112">
        <v>592.48912600000006</v>
      </c>
      <c r="D11" s="112"/>
      <c r="E11" s="112"/>
      <c r="F11" s="112"/>
      <c r="G11" s="112">
        <f t="shared" ref="G11:G12" si="1">+D11-F11</f>
        <v>0</v>
      </c>
      <c r="H11" s="112">
        <v>185.36148399999999</v>
      </c>
      <c r="I11" s="112"/>
      <c r="J11" s="112">
        <v>90</v>
      </c>
      <c r="K11" s="112">
        <f t="shared" ref="K11:K12" si="2">+H11-J11</f>
        <v>95.36148399999999</v>
      </c>
      <c r="L11" s="112">
        <f t="shared" ref="L11:L12" si="3">+C11+H11-J11</f>
        <v>687.85061000000007</v>
      </c>
    </row>
    <row r="12" spans="1:12" ht="31.5">
      <c r="A12" s="51">
        <v>3</v>
      </c>
      <c r="B12" s="89" t="s">
        <v>587</v>
      </c>
      <c r="C12" s="112">
        <v>47.470837000000003</v>
      </c>
      <c r="D12" s="112"/>
      <c r="E12" s="112"/>
      <c r="F12" s="112"/>
      <c r="G12" s="112">
        <f t="shared" si="1"/>
        <v>0</v>
      </c>
      <c r="H12" s="112">
        <v>197.12217200000001</v>
      </c>
      <c r="I12" s="112"/>
      <c r="J12" s="112"/>
      <c r="K12" s="112">
        <f t="shared" si="2"/>
        <v>197.12217200000001</v>
      </c>
      <c r="L12" s="112">
        <f t="shared" si="3"/>
        <v>244.593009</v>
      </c>
    </row>
    <row r="13" spans="1:12" ht="39.75" customHeight="1">
      <c r="A13" s="51">
        <v>1</v>
      </c>
      <c r="B13" s="89" t="s">
        <v>590</v>
      </c>
      <c r="C13" s="324">
        <v>5.7356429999999996</v>
      </c>
      <c r="D13" s="325">
        <v>300</v>
      </c>
      <c r="E13" s="326" t="s">
        <v>224</v>
      </c>
      <c r="F13" s="325">
        <v>250</v>
      </c>
      <c r="G13" s="325">
        <f>+D13-F13</f>
        <v>50</v>
      </c>
      <c r="H13" s="325">
        <v>266.11208299999998</v>
      </c>
      <c r="I13" s="326" t="s">
        <v>224</v>
      </c>
      <c r="J13" s="325">
        <v>257.75524999999999</v>
      </c>
      <c r="K13" s="325">
        <f>+H13-J13</f>
        <v>8.3568329999999946</v>
      </c>
      <c r="L13" s="325">
        <f>+C13+H13-J13</f>
        <v>14.092475999999976</v>
      </c>
    </row>
    <row r="14" spans="1:12" s="6" customFormat="1">
      <c r="A14" s="194">
        <v>5</v>
      </c>
      <c r="B14" s="195" t="s">
        <v>612</v>
      </c>
      <c r="C14" s="196"/>
      <c r="D14" s="196"/>
      <c r="E14" s="196"/>
      <c r="F14" s="196"/>
      <c r="G14" s="196">
        <f t="shared" ref="G14" si="4">+D14-F14</f>
        <v>0</v>
      </c>
      <c r="H14" s="196">
        <v>114.49</v>
      </c>
      <c r="I14" s="196"/>
      <c r="J14" s="196">
        <v>114.49</v>
      </c>
      <c r="K14" s="196">
        <f t="shared" ref="K14" si="5">+H14-J14</f>
        <v>0</v>
      </c>
      <c r="L14" s="196">
        <f t="shared" ref="L14" si="6">+C14+H14-J14</f>
        <v>0</v>
      </c>
    </row>
    <row r="15" spans="1:12" ht="31.5">
      <c r="A15" s="51">
        <v>6</v>
      </c>
      <c r="B15" s="111" t="s">
        <v>591</v>
      </c>
      <c r="C15" s="89">
        <v>27.49</v>
      </c>
      <c r="D15" s="89">
        <v>1590.1</v>
      </c>
      <c r="E15" s="89"/>
      <c r="F15" s="89">
        <v>1617.59</v>
      </c>
      <c r="G15" s="89"/>
      <c r="H15" s="89"/>
      <c r="I15" s="89"/>
      <c r="J15" s="89">
        <v>1470</v>
      </c>
      <c r="K15" s="89">
        <v>0</v>
      </c>
      <c r="L15" s="89">
        <v>147.58999999999992</v>
      </c>
    </row>
    <row r="16" spans="1:12">
      <c r="A16" s="51">
        <v>7</v>
      </c>
      <c r="B16" s="111" t="s">
        <v>589</v>
      </c>
      <c r="C16" s="89"/>
      <c r="D16" s="89"/>
      <c r="E16" s="89"/>
      <c r="F16" s="89"/>
      <c r="G16" s="89">
        <f t="shared" ref="G16" si="7">+D16-F16</f>
        <v>0</v>
      </c>
      <c r="H16" s="89"/>
      <c r="I16" s="89"/>
      <c r="J16" s="89"/>
      <c r="K16" s="89">
        <f t="shared" ref="K16" si="8">+H16-J16</f>
        <v>0</v>
      </c>
      <c r="L16" s="89">
        <f t="shared" ref="L16" si="9">+C16+H16-J16</f>
        <v>0</v>
      </c>
    </row>
    <row r="17" spans="1:12" ht="31.5">
      <c r="A17" s="51">
        <v>8</v>
      </c>
      <c r="B17" s="89" t="s">
        <v>592</v>
      </c>
      <c r="C17" s="112">
        <v>244.08449999999999</v>
      </c>
      <c r="D17" s="112">
        <v>335.98137100000002</v>
      </c>
      <c r="E17" s="89"/>
      <c r="F17" s="112">
        <v>138.75</v>
      </c>
      <c r="G17" s="113">
        <f>+D17-F17</f>
        <v>197.23137100000002</v>
      </c>
      <c r="H17" s="112">
        <v>335.98137100000002</v>
      </c>
      <c r="I17" s="89"/>
      <c r="J17" s="112">
        <v>138.75</v>
      </c>
      <c r="K17" s="113">
        <f>+H17-J17</f>
        <v>197.23137100000002</v>
      </c>
      <c r="L17" s="113">
        <f>+C17+H17-J17</f>
        <v>441.31587100000002</v>
      </c>
    </row>
    <row r="18" spans="1:12" s="19" customFormat="1">
      <c r="A18" s="17" t="s">
        <v>19</v>
      </c>
      <c r="B18" s="259" t="s">
        <v>1082</v>
      </c>
      <c r="C18" s="254">
        <f>SUM(C19:C24)</f>
        <v>1343.3429999999998</v>
      </c>
      <c r="D18" s="254">
        <f t="shared" ref="D18:L18" si="10">SUM(D19:D24)</f>
        <v>636.27499999999998</v>
      </c>
      <c r="E18" s="254">
        <f t="shared" si="10"/>
        <v>112.62</v>
      </c>
      <c r="F18" s="254">
        <f t="shared" si="10"/>
        <v>533.04600000000005</v>
      </c>
      <c r="G18" s="254">
        <f t="shared" si="10"/>
        <v>103.22899999999996</v>
      </c>
      <c r="H18" s="254">
        <f t="shared" si="10"/>
        <v>613.899</v>
      </c>
      <c r="I18" s="254">
        <f t="shared" si="10"/>
        <v>84.66</v>
      </c>
      <c r="J18" s="254">
        <f t="shared" si="10"/>
        <v>675.82400000000007</v>
      </c>
      <c r="K18" s="254">
        <f t="shared" si="10"/>
        <v>-61.924999999999997</v>
      </c>
      <c r="L18" s="254">
        <f t="shared" si="10"/>
        <v>1281.4179999999999</v>
      </c>
    </row>
    <row r="19" spans="1:12">
      <c r="A19" s="51">
        <v>1</v>
      </c>
      <c r="B19" s="89" t="s">
        <v>1077</v>
      </c>
      <c r="C19" s="112">
        <v>383.78199999999998</v>
      </c>
      <c r="D19" s="112">
        <v>135.053</v>
      </c>
      <c r="E19" s="112">
        <v>28.52</v>
      </c>
      <c r="F19" s="112">
        <v>123.58600000000001</v>
      </c>
      <c r="G19" s="112">
        <v>11.466999999999985</v>
      </c>
      <c r="H19" s="112">
        <v>109.71300000000001</v>
      </c>
      <c r="I19" s="112">
        <v>17.75</v>
      </c>
      <c r="J19" s="112">
        <v>151.80000000000001</v>
      </c>
      <c r="K19" s="112">
        <v>-42.087000000000003</v>
      </c>
      <c r="L19" s="112">
        <v>341.69499999999999</v>
      </c>
    </row>
    <row r="20" spans="1:12">
      <c r="A20" s="51">
        <v>2</v>
      </c>
      <c r="B20" s="89" t="s">
        <v>1078</v>
      </c>
      <c r="C20" s="112">
        <v>159.53800000000001</v>
      </c>
      <c r="D20" s="112">
        <v>106.102</v>
      </c>
      <c r="E20" s="112">
        <v>19</v>
      </c>
      <c r="F20" s="112">
        <v>91.897000000000006</v>
      </c>
      <c r="G20" s="112">
        <v>14.204999999999998</v>
      </c>
      <c r="H20" s="112">
        <v>104.435</v>
      </c>
      <c r="I20" s="112">
        <v>14.24</v>
      </c>
      <c r="J20" s="112">
        <v>123.83300000000001</v>
      </c>
      <c r="K20" s="112">
        <v>-19.39800000000001</v>
      </c>
      <c r="L20" s="112">
        <v>140.13999999999999</v>
      </c>
    </row>
    <row r="21" spans="1:12">
      <c r="A21" s="51">
        <v>3</v>
      </c>
      <c r="B21" s="89" t="s">
        <v>1079</v>
      </c>
      <c r="C21" s="112">
        <v>367.53600000000006</v>
      </c>
      <c r="D21" s="112">
        <v>133.10199999999998</v>
      </c>
      <c r="E21" s="112">
        <v>31.1</v>
      </c>
      <c r="F21" s="112">
        <v>80.227000000000004</v>
      </c>
      <c r="G21" s="112">
        <v>52.874999999999972</v>
      </c>
      <c r="H21" s="112">
        <v>162.435</v>
      </c>
      <c r="I21" s="112">
        <v>25.869</v>
      </c>
      <c r="J21" s="112">
        <v>132.06</v>
      </c>
      <c r="K21" s="112">
        <v>30.375</v>
      </c>
      <c r="L21" s="112">
        <v>397.911</v>
      </c>
    </row>
    <row r="22" spans="1:12">
      <c r="A22" s="51">
        <v>4</v>
      </c>
      <c r="B22" s="89" t="s">
        <v>589</v>
      </c>
      <c r="C22" s="112">
        <v>250.99380000000002</v>
      </c>
      <c r="D22" s="112">
        <v>157.91399999999999</v>
      </c>
      <c r="E22" s="112">
        <v>19</v>
      </c>
      <c r="F22" s="112">
        <v>145.20299999999997</v>
      </c>
      <c r="G22" s="112">
        <v>12.711000000000013</v>
      </c>
      <c r="H22" s="112">
        <v>148.583</v>
      </c>
      <c r="I22" s="112">
        <v>16.741</v>
      </c>
      <c r="J22" s="112">
        <v>170.12899999999999</v>
      </c>
      <c r="K22" s="112">
        <v>-21.545999999999992</v>
      </c>
      <c r="L22" s="112">
        <v>229.44780000000006</v>
      </c>
    </row>
    <row r="23" spans="1:12">
      <c r="A23" s="51">
        <v>5</v>
      </c>
      <c r="B23" s="111" t="s">
        <v>588</v>
      </c>
      <c r="C23" s="112">
        <v>80.137</v>
      </c>
      <c r="D23" s="112">
        <v>49.462000000000003</v>
      </c>
      <c r="E23" s="112">
        <v>0</v>
      </c>
      <c r="F23" s="112">
        <v>47.417999999999999</v>
      </c>
      <c r="G23" s="112">
        <v>2.044000000000004</v>
      </c>
      <c r="H23" s="112">
        <v>40.723000000000006</v>
      </c>
      <c r="I23" s="112">
        <v>0</v>
      </c>
      <c r="J23" s="112">
        <v>44.06</v>
      </c>
      <c r="K23" s="112">
        <v>-3.3369999999999962</v>
      </c>
      <c r="L23" s="112">
        <v>76.800000000000011</v>
      </c>
    </row>
    <row r="24" spans="1:12">
      <c r="A24" s="51">
        <v>6</v>
      </c>
      <c r="B24" s="111" t="s">
        <v>1080</v>
      </c>
      <c r="C24" s="112">
        <v>101.3562</v>
      </c>
      <c r="D24" s="112">
        <v>54.642000000000003</v>
      </c>
      <c r="E24" s="112">
        <v>15</v>
      </c>
      <c r="F24" s="112">
        <v>44.715000000000003</v>
      </c>
      <c r="G24" s="112">
        <v>9.9269999999999996</v>
      </c>
      <c r="H24" s="112">
        <v>48.010000000000005</v>
      </c>
      <c r="I24" s="112">
        <v>10.06</v>
      </c>
      <c r="J24" s="112">
        <v>53.942</v>
      </c>
      <c r="K24" s="112">
        <v>-5.9319999999999951</v>
      </c>
      <c r="L24" s="112">
        <v>95.424199999999985</v>
      </c>
    </row>
    <row r="25" spans="1:12" s="19" customFormat="1">
      <c r="A25" s="260"/>
      <c r="B25" s="88" t="s">
        <v>1083</v>
      </c>
      <c r="C25" s="261">
        <f>+C18+C9</f>
        <v>2752.0547269999997</v>
      </c>
      <c r="D25" s="261">
        <f t="shared" ref="D25:L25" si="11">+D18+D9</f>
        <v>2862.3563709999999</v>
      </c>
      <c r="E25" s="261">
        <f t="shared" si="11"/>
        <v>112.62</v>
      </c>
      <c r="F25" s="261">
        <f t="shared" si="11"/>
        <v>2539.386</v>
      </c>
      <c r="G25" s="261">
        <f t="shared" si="11"/>
        <v>350.46037100000001</v>
      </c>
      <c r="H25" s="261">
        <f t="shared" si="11"/>
        <v>1806.188283</v>
      </c>
      <c r="I25" s="261">
        <f t="shared" si="11"/>
        <v>84.66</v>
      </c>
      <c r="J25" s="261">
        <f t="shared" si="11"/>
        <v>3156.2192500000001</v>
      </c>
      <c r="K25" s="261">
        <f t="shared" si="11"/>
        <v>119.96903300000004</v>
      </c>
      <c r="L25" s="261">
        <f t="shared" si="11"/>
        <v>2992.1237599999999</v>
      </c>
    </row>
    <row r="27" spans="1:12" ht="16.5">
      <c r="I27" s="262" t="s">
        <v>1085</v>
      </c>
    </row>
    <row r="28" spans="1:12" ht="16.5">
      <c r="I28" s="263" t="s">
        <v>1072</v>
      </c>
    </row>
    <row r="29" spans="1:12" ht="16.5">
      <c r="I29" s="262" t="s">
        <v>1073</v>
      </c>
    </row>
  </sheetData>
  <mergeCells count="14">
    <mergeCell ref="A2:L2"/>
    <mergeCell ref="A3:L3"/>
    <mergeCell ref="J6:J7"/>
    <mergeCell ref="K6:K7"/>
    <mergeCell ref="A5:A7"/>
    <mergeCell ref="B5:B7"/>
    <mergeCell ref="C5:C7"/>
    <mergeCell ref="D5:G5"/>
    <mergeCell ref="H5:K5"/>
    <mergeCell ref="L5:L7"/>
    <mergeCell ref="D6:E6"/>
    <mergeCell ref="F6:F7"/>
    <mergeCell ref="G6:G7"/>
    <mergeCell ref="H6:I6"/>
  </mergeCells>
  <pageMargins left="0.2" right="0.2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00B050"/>
  </sheetPr>
  <dimension ref="A1:E20"/>
  <sheetViews>
    <sheetView tabSelected="1" workbookViewId="0">
      <selection sqref="A1:E16"/>
    </sheetView>
  </sheetViews>
  <sheetFormatPr defaultColWidth="9" defaultRowHeight="15.75"/>
  <cols>
    <col min="1" max="1" width="5.625" style="8" customWidth="1"/>
    <col min="2" max="2" width="29" style="8" customWidth="1"/>
    <col min="3" max="3" width="15.625" style="8" customWidth="1"/>
    <col min="4" max="4" width="17.375" style="8" customWidth="1"/>
    <col min="5" max="5" width="13.375" style="8" customWidth="1"/>
    <col min="6" max="16384" width="9" style="8"/>
  </cols>
  <sheetData>
    <row r="1" spans="1:5">
      <c r="E1" s="15" t="s">
        <v>211</v>
      </c>
    </row>
    <row r="2" spans="1:5" ht="29.25" customHeight="1">
      <c r="A2" s="339" t="s">
        <v>221</v>
      </c>
      <c r="B2" s="339"/>
      <c r="C2" s="339"/>
      <c r="D2" s="339"/>
      <c r="E2" s="339"/>
    </row>
    <row r="3" spans="1:5">
      <c r="A3" s="339" t="s">
        <v>212</v>
      </c>
      <c r="B3" s="339"/>
      <c r="C3" s="339"/>
      <c r="D3" s="339"/>
      <c r="E3" s="339"/>
    </row>
    <row r="4" spans="1:5" ht="18.75" customHeight="1">
      <c r="A4" s="340" t="s">
        <v>1110</v>
      </c>
      <c r="B4" s="340"/>
      <c r="C4" s="340"/>
      <c r="D4" s="340"/>
      <c r="E4" s="340"/>
    </row>
    <row r="5" spans="1:5">
      <c r="E5" s="16" t="s">
        <v>1</v>
      </c>
    </row>
    <row r="6" spans="1:5" ht="31.5">
      <c r="A6" s="17" t="s">
        <v>2</v>
      </c>
      <c r="B6" s="17" t="s">
        <v>53</v>
      </c>
      <c r="C6" s="17" t="s">
        <v>209</v>
      </c>
      <c r="D6" s="17" t="s">
        <v>210</v>
      </c>
      <c r="E6" s="17" t="s">
        <v>54</v>
      </c>
    </row>
    <row r="7" spans="1:5">
      <c r="A7" s="17" t="s">
        <v>9</v>
      </c>
      <c r="B7" s="17" t="s">
        <v>10</v>
      </c>
      <c r="C7" s="17">
        <v>1</v>
      </c>
      <c r="D7" s="17">
        <v>2</v>
      </c>
      <c r="E7" s="17" t="s">
        <v>109</v>
      </c>
    </row>
    <row r="8" spans="1:5">
      <c r="A8" s="51"/>
      <c r="B8" s="88" t="s">
        <v>131</v>
      </c>
      <c r="C8" s="89"/>
      <c r="D8" s="89"/>
      <c r="E8" s="89"/>
    </row>
    <row r="9" spans="1:5" ht="31.5">
      <c r="A9" s="51">
        <v>1</v>
      </c>
      <c r="B9" s="89" t="s">
        <v>213</v>
      </c>
      <c r="C9" s="89"/>
      <c r="D9" s="89"/>
      <c r="E9" s="89"/>
    </row>
    <row r="10" spans="1:5">
      <c r="A10" s="51" t="s">
        <v>16</v>
      </c>
      <c r="B10" s="114" t="s">
        <v>214</v>
      </c>
      <c r="C10" s="89">
        <v>581</v>
      </c>
      <c r="D10" s="89">
        <v>633.58000000000004</v>
      </c>
      <c r="E10" s="115">
        <f>D10/C10*100</f>
        <v>109.0499139414802</v>
      </c>
    </row>
    <row r="11" spans="1:5">
      <c r="A11" s="51" t="s">
        <v>16</v>
      </c>
      <c r="B11" s="114" t="s">
        <v>215</v>
      </c>
      <c r="C11" s="89">
        <v>18</v>
      </c>
      <c r="D11" s="89">
        <v>15.7</v>
      </c>
      <c r="E11" s="116">
        <f>D11/C11*100</f>
        <v>87.222222222222229</v>
      </c>
    </row>
    <row r="12" spans="1:5">
      <c r="A12" s="51">
        <v>2</v>
      </c>
      <c r="B12" s="89" t="s">
        <v>216</v>
      </c>
      <c r="C12" s="89"/>
      <c r="D12" s="89"/>
      <c r="E12" s="89"/>
    </row>
    <row r="13" spans="1:5">
      <c r="A13" s="51">
        <v>3</v>
      </c>
      <c r="B13" s="89" t="s">
        <v>217</v>
      </c>
      <c r="C13" s="89"/>
      <c r="D13" s="89"/>
      <c r="E13" s="89"/>
    </row>
    <row r="14" spans="1:5">
      <c r="A14" s="51">
        <v>4</v>
      </c>
      <c r="B14" s="89" t="s">
        <v>218</v>
      </c>
      <c r="C14" s="89"/>
      <c r="D14" s="89"/>
      <c r="E14" s="89"/>
    </row>
    <row r="15" spans="1:5">
      <c r="A15" s="51">
        <v>5</v>
      </c>
      <c r="B15" s="89" t="s">
        <v>219</v>
      </c>
      <c r="C15" s="89">
        <v>80</v>
      </c>
      <c r="D15" s="89">
        <v>354.3</v>
      </c>
      <c r="E15" s="89">
        <f>D15/C15*100</f>
        <v>442.875</v>
      </c>
    </row>
    <row r="16" spans="1:5">
      <c r="A16" s="51">
        <v>6</v>
      </c>
      <c r="B16" s="89" t="s">
        <v>220</v>
      </c>
      <c r="C16" s="89"/>
      <c r="D16" s="89"/>
      <c r="E16" s="89"/>
    </row>
    <row r="17" spans="1:4">
      <c r="A17" s="117"/>
    </row>
    <row r="18" spans="1:4" ht="16.5">
      <c r="D18" s="262" t="s">
        <v>1085</v>
      </c>
    </row>
    <row r="19" spans="1:4" ht="16.5">
      <c r="D19" s="263" t="s">
        <v>1072</v>
      </c>
    </row>
    <row r="20" spans="1:4" ht="16.5">
      <c r="D20" s="262" t="s">
        <v>1073</v>
      </c>
    </row>
  </sheetData>
  <mergeCells count="3">
    <mergeCell ref="A2:E2"/>
    <mergeCell ref="A3:E3"/>
    <mergeCell ref="A4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I45"/>
  <sheetViews>
    <sheetView workbookViewId="0">
      <selection sqref="A1:F41"/>
    </sheetView>
  </sheetViews>
  <sheetFormatPr defaultColWidth="9" defaultRowHeight="15.75"/>
  <cols>
    <col min="1" max="1" width="6" style="8" customWidth="1"/>
    <col min="2" max="2" width="41.875" style="8" customWidth="1"/>
    <col min="3" max="3" width="19.875" style="8" customWidth="1"/>
    <col min="4" max="4" width="20.125" style="8" customWidth="1"/>
    <col min="5" max="6" width="17" style="8" customWidth="1"/>
    <col min="7" max="7" width="9" style="8"/>
    <col min="8" max="8" width="16.625" style="8" customWidth="1"/>
    <col min="9" max="16384" width="9" style="8"/>
  </cols>
  <sheetData>
    <row r="1" spans="1:8">
      <c r="F1" s="15" t="s">
        <v>0</v>
      </c>
    </row>
    <row r="2" spans="1:8">
      <c r="A2" s="339" t="s">
        <v>51</v>
      </c>
      <c r="B2" s="339"/>
      <c r="C2" s="339"/>
      <c r="D2" s="339"/>
      <c r="E2" s="339"/>
      <c r="F2" s="339"/>
    </row>
    <row r="3" spans="1:8">
      <c r="A3" s="340" t="s">
        <v>1110</v>
      </c>
      <c r="B3" s="340"/>
      <c r="C3" s="340"/>
      <c r="D3" s="340"/>
      <c r="E3" s="340"/>
      <c r="F3" s="340"/>
    </row>
    <row r="4" spans="1:8">
      <c r="F4" s="16" t="s">
        <v>616</v>
      </c>
    </row>
    <row r="5" spans="1:8">
      <c r="A5" s="341" t="s">
        <v>2</v>
      </c>
      <c r="B5" s="341" t="s">
        <v>3</v>
      </c>
      <c r="C5" s="341" t="s">
        <v>4</v>
      </c>
      <c r="D5" s="341" t="s">
        <v>5</v>
      </c>
      <c r="E5" s="341" t="s">
        <v>6</v>
      </c>
      <c r="F5" s="341"/>
    </row>
    <row r="6" spans="1:8">
      <c r="A6" s="341"/>
      <c r="B6" s="341"/>
      <c r="C6" s="341"/>
      <c r="D6" s="341"/>
      <c r="E6" s="17" t="s">
        <v>7</v>
      </c>
      <c r="F6" s="17" t="s">
        <v>8</v>
      </c>
    </row>
    <row r="7" spans="1:8">
      <c r="A7" s="17" t="s">
        <v>9</v>
      </c>
      <c r="B7" s="17" t="s">
        <v>10</v>
      </c>
      <c r="C7" s="17">
        <v>1</v>
      </c>
      <c r="D7" s="17">
        <v>2</v>
      </c>
      <c r="E7" s="17" t="s">
        <v>11</v>
      </c>
      <c r="F7" s="17" t="s">
        <v>12</v>
      </c>
    </row>
    <row r="8" spans="1:8" s="19" customFormat="1">
      <c r="A8" s="197" t="s">
        <v>9</v>
      </c>
      <c r="B8" s="198" t="s">
        <v>13</v>
      </c>
      <c r="C8" s="199">
        <f>+C9+C12+C16+C17+C18</f>
        <v>568722000000</v>
      </c>
      <c r="D8" s="201">
        <f>+D9+D12+D16+D17+D18</f>
        <v>1196013871122</v>
      </c>
      <c r="E8" s="199">
        <f>+D8-C8</f>
        <v>627291871122</v>
      </c>
      <c r="F8" s="200">
        <f>+D8/C8%</f>
        <v>210.29850632154199</v>
      </c>
      <c r="H8" s="19">
        <f>+D8/C8%</f>
        <v>210.29850632154199</v>
      </c>
    </row>
    <row r="9" spans="1:8">
      <c r="A9" s="197" t="s">
        <v>14</v>
      </c>
      <c r="B9" s="198" t="s">
        <v>15</v>
      </c>
      <c r="C9" s="201">
        <f>+C10+C11</f>
        <v>48700000000</v>
      </c>
      <c r="D9" s="201">
        <f>+D10+D11</f>
        <v>53148581086</v>
      </c>
      <c r="E9" s="199">
        <f t="shared" ref="E9:E41" si="0">+D9-C9</f>
        <v>4448581086</v>
      </c>
      <c r="F9" s="200">
        <f t="shared" ref="F9:F32" si="1">+D9/C9%</f>
        <v>109.13466342094456</v>
      </c>
    </row>
    <row r="10" spans="1:8">
      <c r="A10" s="202" t="s">
        <v>223</v>
      </c>
      <c r="B10" s="203" t="s">
        <v>17</v>
      </c>
      <c r="C10" s="119">
        <v>39700000000</v>
      </c>
      <c r="D10" s="264">
        <v>31712278488</v>
      </c>
      <c r="E10" s="119">
        <f t="shared" si="0"/>
        <v>-7987721512</v>
      </c>
      <c r="F10" s="204">
        <f t="shared" si="1"/>
        <v>79.879794680100758</v>
      </c>
      <c r="H10" s="18">
        <f>+D9-D10-D11</f>
        <v>0</v>
      </c>
    </row>
    <row r="11" spans="1:8">
      <c r="A11" s="202" t="s">
        <v>225</v>
      </c>
      <c r="B11" s="203" t="s">
        <v>18</v>
      </c>
      <c r="C11" s="119">
        <v>9000000000</v>
      </c>
      <c r="D11" s="264">
        <v>21436302598</v>
      </c>
      <c r="E11" s="119">
        <f t="shared" si="0"/>
        <v>12436302598</v>
      </c>
      <c r="F11" s="204">
        <f t="shared" si="1"/>
        <v>238.18113997777778</v>
      </c>
    </row>
    <row r="12" spans="1:8">
      <c r="A12" s="197" t="s">
        <v>19</v>
      </c>
      <c r="B12" s="198" t="s">
        <v>58</v>
      </c>
      <c r="C12" s="199">
        <f>+C13+C14</f>
        <v>501316000000</v>
      </c>
      <c r="D12" s="201">
        <v>968075898063</v>
      </c>
      <c r="E12" s="199">
        <f t="shared" si="0"/>
        <v>466759898063</v>
      </c>
      <c r="F12" s="200">
        <f t="shared" si="1"/>
        <v>193.10692219338699</v>
      </c>
      <c r="H12" s="18" t="e">
        <f>D8-#REF!</f>
        <v>#REF!</v>
      </c>
    </row>
    <row r="13" spans="1:8">
      <c r="A13" s="202" t="s">
        <v>223</v>
      </c>
      <c r="B13" s="203" t="s">
        <v>20</v>
      </c>
      <c r="C13" s="205">
        <v>496766000000</v>
      </c>
      <c r="D13" s="265">
        <v>562616864135</v>
      </c>
      <c r="E13" s="205">
        <f t="shared" si="0"/>
        <v>65850864135</v>
      </c>
      <c r="F13" s="204">
        <f t="shared" si="1"/>
        <v>113.25591206624446</v>
      </c>
    </row>
    <row r="14" spans="1:8">
      <c r="A14" s="202" t="s">
        <v>225</v>
      </c>
      <c r="B14" s="203" t="s">
        <v>21</v>
      </c>
      <c r="C14" s="205">
        <v>4550000000</v>
      </c>
      <c r="D14" s="265">
        <v>405459033928</v>
      </c>
      <c r="E14" s="205">
        <f t="shared" si="0"/>
        <v>400909033928</v>
      </c>
      <c r="F14" s="204">
        <f t="shared" si="1"/>
        <v>8911.187558857142</v>
      </c>
    </row>
    <row r="15" spans="1:8">
      <c r="A15" s="197" t="s">
        <v>22</v>
      </c>
      <c r="B15" s="198" t="s">
        <v>23</v>
      </c>
      <c r="C15" s="206" t="s">
        <v>224</v>
      </c>
      <c r="D15" s="266" t="s">
        <v>224</v>
      </c>
      <c r="E15" s="206">
        <f t="shared" si="0"/>
        <v>0</v>
      </c>
      <c r="F15" s="200"/>
    </row>
    <row r="16" spans="1:8">
      <c r="A16" s="197" t="s">
        <v>24</v>
      </c>
      <c r="B16" s="198" t="s">
        <v>25</v>
      </c>
      <c r="C16" s="199">
        <v>0</v>
      </c>
      <c r="D16" s="201">
        <v>63333554414</v>
      </c>
      <c r="E16" s="199">
        <f t="shared" si="0"/>
        <v>63333554414</v>
      </c>
      <c r="F16" s="200"/>
    </row>
    <row r="17" spans="1:8">
      <c r="A17" s="197" t="s">
        <v>26</v>
      </c>
      <c r="B17" s="198" t="s">
        <v>27</v>
      </c>
      <c r="C17" s="199">
        <v>18706000000</v>
      </c>
      <c r="D17" s="201">
        <v>111016797474</v>
      </c>
      <c r="E17" s="199">
        <f t="shared" si="0"/>
        <v>92310797474</v>
      </c>
      <c r="F17" s="200">
        <f t="shared" si="1"/>
        <v>593.48229163904625</v>
      </c>
    </row>
    <row r="18" spans="1:8" s="19" customFormat="1">
      <c r="A18" s="197" t="s">
        <v>114</v>
      </c>
      <c r="B18" s="198" t="s">
        <v>231</v>
      </c>
      <c r="C18" s="199"/>
      <c r="D18" s="201">
        <v>439040085</v>
      </c>
      <c r="E18" s="199">
        <f t="shared" si="0"/>
        <v>439040085</v>
      </c>
      <c r="F18" s="200"/>
    </row>
    <row r="19" spans="1:8" s="19" customFormat="1">
      <c r="A19" s="197" t="s">
        <v>10</v>
      </c>
      <c r="B19" s="198" t="s">
        <v>28</v>
      </c>
      <c r="C19" s="199">
        <f>+C20+C27+C30+C31</f>
        <v>646821000000</v>
      </c>
      <c r="D19" s="201">
        <f>+D20+D27+D30+D31</f>
        <v>1159420143539</v>
      </c>
      <c r="E19" s="199">
        <f t="shared" si="0"/>
        <v>512599143539</v>
      </c>
      <c r="F19" s="200">
        <f t="shared" si="1"/>
        <v>179.24899524582534</v>
      </c>
    </row>
    <row r="20" spans="1:8">
      <c r="A20" s="197" t="s">
        <v>14</v>
      </c>
      <c r="B20" s="198" t="s">
        <v>226</v>
      </c>
      <c r="C20" s="199">
        <f>+C21+C22+C25</f>
        <v>550016000000</v>
      </c>
      <c r="D20" s="201">
        <v>656734020259</v>
      </c>
      <c r="E20" s="199">
        <f t="shared" si="0"/>
        <v>106718020259</v>
      </c>
      <c r="F20" s="200">
        <f t="shared" si="1"/>
        <v>119.40271196819729</v>
      </c>
    </row>
    <row r="21" spans="1:8">
      <c r="A21" s="202" t="s">
        <v>223</v>
      </c>
      <c r="B21" s="203" t="s">
        <v>29</v>
      </c>
      <c r="C21" s="205">
        <v>9000000000</v>
      </c>
      <c r="D21" s="265">
        <v>82581752760</v>
      </c>
      <c r="E21" s="205">
        <f t="shared" si="0"/>
        <v>73581752760</v>
      </c>
      <c r="F21" s="204">
        <f t="shared" si="1"/>
        <v>917.57503066666663</v>
      </c>
    </row>
    <row r="22" spans="1:8">
      <c r="A22" s="202" t="s">
        <v>225</v>
      </c>
      <c r="B22" s="203" t="s">
        <v>30</v>
      </c>
      <c r="C22" s="205">
        <v>530328000000</v>
      </c>
      <c r="D22" s="265">
        <v>574152267499</v>
      </c>
      <c r="E22" s="205">
        <f t="shared" si="0"/>
        <v>43824267499</v>
      </c>
      <c r="F22" s="204">
        <f t="shared" si="1"/>
        <v>108.26361563013833</v>
      </c>
    </row>
    <row r="23" spans="1:8" ht="31.5">
      <c r="A23" s="202" t="s">
        <v>227</v>
      </c>
      <c r="B23" s="203" t="s">
        <v>31</v>
      </c>
      <c r="C23" s="207"/>
      <c r="D23" s="267" t="s">
        <v>224</v>
      </c>
      <c r="E23" s="207">
        <f t="shared" si="0"/>
        <v>0</v>
      </c>
      <c r="F23" s="204"/>
      <c r="H23" s="18">
        <f>+D20+D27</f>
        <v>823668007638</v>
      </c>
    </row>
    <row r="24" spans="1:8">
      <c r="A24" s="202" t="s">
        <v>228</v>
      </c>
      <c r="B24" s="203" t="s">
        <v>32</v>
      </c>
      <c r="C24" s="207"/>
      <c r="D24" s="267" t="s">
        <v>224</v>
      </c>
      <c r="E24" s="207">
        <f t="shared" si="0"/>
        <v>0</v>
      </c>
      <c r="F24" s="204"/>
    </row>
    <row r="25" spans="1:8">
      <c r="A25" s="202" t="s">
        <v>229</v>
      </c>
      <c r="B25" s="203" t="s">
        <v>33</v>
      </c>
      <c r="C25" s="205">
        <v>10688000000</v>
      </c>
      <c r="D25" s="265">
        <v>0</v>
      </c>
      <c r="E25" s="205">
        <f t="shared" si="0"/>
        <v>-10688000000</v>
      </c>
      <c r="F25" s="204">
        <f t="shared" si="1"/>
        <v>0</v>
      </c>
    </row>
    <row r="26" spans="1:8">
      <c r="A26" s="202" t="s">
        <v>230</v>
      </c>
      <c r="B26" s="203" t="s">
        <v>34</v>
      </c>
      <c r="C26" s="207"/>
      <c r="D26" s="267" t="s">
        <v>224</v>
      </c>
      <c r="E26" s="207">
        <f t="shared" si="0"/>
        <v>0</v>
      </c>
      <c r="F26" s="204"/>
    </row>
    <row r="27" spans="1:8">
      <c r="A27" s="197" t="s">
        <v>19</v>
      </c>
      <c r="B27" s="198" t="s">
        <v>35</v>
      </c>
      <c r="C27" s="199"/>
      <c r="D27" s="201">
        <v>166933987379</v>
      </c>
      <c r="E27" s="199">
        <f t="shared" si="0"/>
        <v>166933987379</v>
      </c>
      <c r="F27" s="200"/>
    </row>
    <row r="28" spans="1:8">
      <c r="A28" s="202" t="s">
        <v>223</v>
      </c>
      <c r="B28" s="203" t="s">
        <v>36</v>
      </c>
      <c r="C28" s="205"/>
      <c r="D28" s="265">
        <v>51281584444</v>
      </c>
      <c r="E28" s="205">
        <f t="shared" si="0"/>
        <v>51281584444</v>
      </c>
      <c r="F28" s="204"/>
    </row>
    <row r="29" spans="1:8">
      <c r="A29" s="202" t="s">
        <v>225</v>
      </c>
      <c r="B29" s="203" t="s">
        <v>37</v>
      </c>
      <c r="C29" s="205"/>
      <c r="D29" s="265">
        <v>115652402935</v>
      </c>
      <c r="E29" s="205">
        <f t="shared" si="0"/>
        <v>115652402935</v>
      </c>
      <c r="F29" s="204"/>
    </row>
    <row r="30" spans="1:8">
      <c r="A30" s="197" t="s">
        <v>22</v>
      </c>
      <c r="B30" s="198" t="s">
        <v>38</v>
      </c>
      <c r="C30" s="199">
        <v>18706000000</v>
      </c>
      <c r="D30" s="201">
        <v>133636837181</v>
      </c>
      <c r="E30" s="199">
        <f t="shared" si="0"/>
        <v>114930837181</v>
      </c>
      <c r="F30" s="200">
        <f t="shared" si="1"/>
        <v>714.40627168288245</v>
      </c>
    </row>
    <row r="31" spans="1:8">
      <c r="A31" s="197" t="s">
        <v>24</v>
      </c>
      <c r="B31" s="198" t="s">
        <v>232</v>
      </c>
      <c r="C31" s="199">
        <f>+C32+C33</f>
        <v>78099000000</v>
      </c>
      <c r="D31" s="201">
        <f>+D32+D33</f>
        <v>202115298720</v>
      </c>
      <c r="E31" s="199">
        <f>+E32+E33</f>
        <v>0</v>
      </c>
      <c r="F31" s="200">
        <f t="shared" si="1"/>
        <v>258.79370890792455</v>
      </c>
    </row>
    <row r="32" spans="1:8">
      <c r="A32" s="202">
        <v>1</v>
      </c>
      <c r="B32" s="203" t="s">
        <v>64</v>
      </c>
      <c r="C32" s="205">
        <v>78099000000</v>
      </c>
      <c r="D32" s="265">
        <v>195952902012</v>
      </c>
      <c r="E32" s="205"/>
      <c r="F32" s="204">
        <f t="shared" si="1"/>
        <v>250.90321516536704</v>
      </c>
    </row>
    <row r="33" spans="1:9">
      <c r="A33" s="202">
        <v>2</v>
      </c>
      <c r="B33" s="203" t="s">
        <v>233</v>
      </c>
      <c r="C33" s="205">
        <v>0</v>
      </c>
      <c r="D33" s="265">
        <v>6162396708</v>
      </c>
      <c r="E33" s="205"/>
      <c r="F33" s="204"/>
    </row>
    <row r="34" spans="1:9">
      <c r="A34" s="202" t="s">
        <v>39</v>
      </c>
      <c r="B34" s="203" t="s">
        <v>40</v>
      </c>
      <c r="C34" s="205"/>
      <c r="D34" s="265"/>
      <c r="E34" s="205">
        <f t="shared" si="0"/>
        <v>0</v>
      </c>
      <c r="F34" s="204"/>
    </row>
    <row r="35" spans="1:9">
      <c r="A35" s="202" t="s">
        <v>41</v>
      </c>
      <c r="B35" s="203" t="s">
        <v>42</v>
      </c>
      <c r="C35" s="207"/>
      <c r="D35" s="267" t="s">
        <v>224</v>
      </c>
      <c r="E35" s="207">
        <f t="shared" si="0"/>
        <v>0</v>
      </c>
      <c r="F35" s="204"/>
    </row>
    <row r="36" spans="1:9">
      <c r="A36" s="197" t="s">
        <v>14</v>
      </c>
      <c r="B36" s="198" t="s">
        <v>43</v>
      </c>
      <c r="C36" s="206"/>
      <c r="D36" s="266" t="s">
        <v>224</v>
      </c>
      <c r="E36" s="206">
        <f t="shared" si="0"/>
        <v>0</v>
      </c>
      <c r="F36" s="200"/>
    </row>
    <row r="37" spans="1:9" ht="31.5">
      <c r="A37" s="197" t="s">
        <v>19</v>
      </c>
      <c r="B37" s="198" t="s">
        <v>44</v>
      </c>
      <c r="C37" s="206" t="s">
        <v>224</v>
      </c>
      <c r="D37" s="266" t="s">
        <v>224</v>
      </c>
      <c r="E37" s="206">
        <f t="shared" si="0"/>
        <v>0</v>
      </c>
      <c r="F37" s="200"/>
    </row>
    <row r="38" spans="1:9">
      <c r="A38" s="202" t="s">
        <v>45</v>
      </c>
      <c r="B38" s="203" t="s">
        <v>46</v>
      </c>
      <c r="C38" s="207" t="s">
        <v>224</v>
      </c>
      <c r="D38" s="267" t="s">
        <v>224</v>
      </c>
      <c r="E38" s="207">
        <f t="shared" si="0"/>
        <v>0</v>
      </c>
      <c r="F38" s="204"/>
    </row>
    <row r="39" spans="1:9">
      <c r="A39" s="197" t="s">
        <v>14</v>
      </c>
      <c r="B39" s="198" t="s">
        <v>47</v>
      </c>
      <c r="C39" s="206" t="s">
        <v>224</v>
      </c>
      <c r="D39" s="266" t="s">
        <v>224</v>
      </c>
      <c r="E39" s="206">
        <f t="shared" si="0"/>
        <v>0</v>
      </c>
      <c r="F39" s="200"/>
    </row>
    <row r="40" spans="1:9">
      <c r="A40" s="197" t="s">
        <v>19</v>
      </c>
      <c r="B40" s="198" t="s">
        <v>48</v>
      </c>
      <c r="C40" s="206" t="s">
        <v>224</v>
      </c>
      <c r="D40" s="266" t="s">
        <v>224</v>
      </c>
      <c r="E40" s="206">
        <f t="shared" si="0"/>
        <v>0</v>
      </c>
      <c r="F40" s="200"/>
    </row>
    <row r="41" spans="1:9" s="19" customFormat="1" ht="31.5">
      <c r="A41" s="197" t="s">
        <v>49</v>
      </c>
      <c r="B41" s="198" t="s">
        <v>50</v>
      </c>
      <c r="C41" s="206" t="s">
        <v>224</v>
      </c>
      <c r="D41" s="266" t="s">
        <v>224</v>
      </c>
      <c r="E41" s="206">
        <f t="shared" si="0"/>
        <v>0</v>
      </c>
      <c r="F41" s="200"/>
    </row>
    <row r="43" spans="1:9">
      <c r="D43" s="337" t="s">
        <v>1084</v>
      </c>
      <c r="E43" s="337"/>
      <c r="F43" s="337"/>
      <c r="G43" s="211"/>
      <c r="H43" s="211"/>
      <c r="I43" s="211"/>
    </row>
    <row r="44" spans="1:9">
      <c r="D44" s="338" t="s">
        <v>1072</v>
      </c>
      <c r="E44" s="338"/>
      <c r="F44" s="338"/>
      <c r="G44" s="212"/>
      <c r="H44" s="212"/>
      <c r="I44" s="212"/>
    </row>
    <row r="45" spans="1:9">
      <c r="D45" s="337" t="s">
        <v>1073</v>
      </c>
      <c r="E45" s="337"/>
      <c r="F45" s="337"/>
      <c r="G45" s="211"/>
      <c r="H45" s="211"/>
      <c r="I45" s="211"/>
    </row>
  </sheetData>
  <mergeCells count="10">
    <mergeCell ref="D43:F43"/>
    <mergeCell ref="D44:F44"/>
    <mergeCell ref="D45:F45"/>
    <mergeCell ref="A2:F2"/>
    <mergeCell ref="A3:F3"/>
    <mergeCell ref="A5:A6"/>
    <mergeCell ref="B5:B6"/>
    <mergeCell ref="C5:C6"/>
    <mergeCell ref="D5:D6"/>
    <mergeCell ref="E5:F5"/>
  </mergeCells>
  <pageMargins left="0.7" right="0.7" top="0.75" bottom="0.75" header="0.3" footer="0.3"/>
  <pageSetup paperSize="9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H45"/>
  <sheetViews>
    <sheetView topLeftCell="A37" workbookViewId="0">
      <selection sqref="A1:E41"/>
    </sheetView>
  </sheetViews>
  <sheetFormatPr defaultColWidth="9" defaultRowHeight="15.75"/>
  <cols>
    <col min="1" max="1" width="6.25" style="8" customWidth="1"/>
    <col min="2" max="2" width="39.125" style="8" customWidth="1"/>
    <col min="3" max="3" width="17.625" style="8" customWidth="1"/>
    <col min="4" max="4" width="16.875" style="8" customWidth="1"/>
    <col min="5" max="5" width="8.75" style="8" customWidth="1"/>
    <col min="6" max="7" width="9" style="8"/>
    <col min="8" max="8" width="24.125" style="8" customWidth="1"/>
    <col min="9" max="16384" width="9" style="8"/>
  </cols>
  <sheetData>
    <row r="1" spans="1:8">
      <c r="E1" s="15" t="s">
        <v>52</v>
      </c>
    </row>
    <row r="2" spans="1:8">
      <c r="A2" s="342" t="s">
        <v>1086</v>
      </c>
      <c r="B2" s="342"/>
      <c r="C2" s="342"/>
      <c r="D2" s="342"/>
      <c r="E2" s="342"/>
    </row>
    <row r="3" spans="1:8">
      <c r="A3" s="340" t="s">
        <v>1110</v>
      </c>
      <c r="B3" s="340"/>
      <c r="C3" s="340"/>
      <c r="D3" s="340"/>
      <c r="E3" s="340"/>
    </row>
    <row r="4" spans="1:8">
      <c r="E4" s="16" t="s">
        <v>1</v>
      </c>
    </row>
    <row r="5" spans="1:8" ht="36" customHeight="1">
      <c r="A5" s="17" t="s">
        <v>2</v>
      </c>
      <c r="B5" s="17" t="s">
        <v>53</v>
      </c>
      <c r="C5" s="17" t="s">
        <v>4</v>
      </c>
      <c r="D5" s="17" t="s">
        <v>5</v>
      </c>
      <c r="E5" s="17" t="s">
        <v>54</v>
      </c>
    </row>
    <row r="6" spans="1:8">
      <c r="A6" s="17" t="s">
        <v>9</v>
      </c>
      <c r="B6" s="17" t="s">
        <v>10</v>
      </c>
      <c r="C6" s="17">
        <v>1</v>
      </c>
      <c r="D6" s="17">
        <v>2</v>
      </c>
      <c r="E6" s="17">
        <v>3</v>
      </c>
    </row>
    <row r="7" spans="1:8" ht="20.25" customHeight="1">
      <c r="A7" s="20" t="s">
        <v>9</v>
      </c>
      <c r="B7" s="21" t="s">
        <v>55</v>
      </c>
      <c r="C7" s="32"/>
      <c r="D7" s="32"/>
      <c r="E7" s="22"/>
    </row>
    <row r="8" spans="1:8" ht="20.25" customHeight="1">
      <c r="A8" s="23" t="s">
        <v>14</v>
      </c>
      <c r="B8" s="24" t="s">
        <v>56</v>
      </c>
      <c r="C8" s="33">
        <f>+C9+C10+C13+C14+C15</f>
        <v>561197000000</v>
      </c>
      <c r="D8" s="33">
        <f>+D9+D10+D13+D14+D15+D16</f>
        <v>967158594611</v>
      </c>
      <c r="E8" s="29">
        <f>+D8/C8%</f>
        <v>172.33851831192968</v>
      </c>
      <c r="H8" s="8">
        <v>979569306880</v>
      </c>
    </row>
    <row r="9" spans="1:8" ht="20.25" customHeight="1">
      <c r="A9" s="25">
        <v>1</v>
      </c>
      <c r="B9" s="26" t="s">
        <v>57</v>
      </c>
      <c r="C9" s="34">
        <v>41175000000</v>
      </c>
      <c r="D9" s="34">
        <v>39573436187</v>
      </c>
      <c r="E9" s="30">
        <f t="shared" ref="E9:E35" si="0">+D9/C9%</f>
        <v>96.110348966605955</v>
      </c>
    </row>
    <row r="10" spans="1:8" ht="20.25" customHeight="1">
      <c r="A10" s="25">
        <v>2</v>
      </c>
      <c r="B10" s="26" t="s">
        <v>58</v>
      </c>
      <c r="C10" s="34">
        <f>+C11+C12</f>
        <v>501316000000</v>
      </c>
      <c r="D10" s="34">
        <v>772122996051</v>
      </c>
      <c r="E10" s="30">
        <f t="shared" si="0"/>
        <v>154.01922062152414</v>
      </c>
      <c r="H10" s="36">
        <f>+H8-D8</f>
        <v>12410712269</v>
      </c>
    </row>
    <row r="11" spans="1:8" ht="20.25" customHeight="1">
      <c r="A11" s="25" t="s">
        <v>16</v>
      </c>
      <c r="B11" s="26" t="s">
        <v>59</v>
      </c>
      <c r="C11" s="34">
        <v>496766000000</v>
      </c>
      <c r="D11" s="34">
        <v>488359599236</v>
      </c>
      <c r="E11" s="30">
        <f t="shared" si="0"/>
        <v>98.307774532878653</v>
      </c>
    </row>
    <row r="12" spans="1:8" ht="20.25" customHeight="1">
      <c r="A12" s="25" t="s">
        <v>16</v>
      </c>
      <c r="B12" s="26" t="s">
        <v>60</v>
      </c>
      <c r="C12" s="34">
        <v>4550000000</v>
      </c>
      <c r="D12" s="34">
        <v>283763396815</v>
      </c>
      <c r="E12" s="30">
        <f t="shared" si="0"/>
        <v>6236.5581717582418</v>
      </c>
    </row>
    <row r="13" spans="1:8" ht="20.25" customHeight="1">
      <c r="A13" s="25">
        <v>3</v>
      </c>
      <c r="B13" s="26" t="s">
        <v>61</v>
      </c>
      <c r="C13" s="34"/>
      <c r="D13" s="34"/>
      <c r="E13" s="30"/>
    </row>
    <row r="14" spans="1:8" ht="20.25" customHeight="1">
      <c r="A14" s="25">
        <v>4</v>
      </c>
      <c r="B14" s="26" t="s">
        <v>25</v>
      </c>
      <c r="C14" s="34"/>
      <c r="D14" s="34">
        <v>56752145820</v>
      </c>
      <c r="E14" s="30"/>
    </row>
    <row r="15" spans="1:8" ht="20.25" customHeight="1">
      <c r="A15" s="25">
        <v>5</v>
      </c>
      <c r="B15" s="26" t="s">
        <v>27</v>
      </c>
      <c r="C15" s="34">
        <v>18706000000</v>
      </c>
      <c r="D15" s="34">
        <v>98270976468</v>
      </c>
      <c r="E15" s="30">
        <f t="shared" si="0"/>
        <v>525.34468335293491</v>
      </c>
    </row>
    <row r="16" spans="1:8" ht="20.25" customHeight="1">
      <c r="A16" s="25">
        <v>6</v>
      </c>
      <c r="B16" s="26" t="s">
        <v>234</v>
      </c>
      <c r="C16" s="34"/>
      <c r="D16" s="34">
        <v>439040085</v>
      </c>
      <c r="E16" s="30"/>
    </row>
    <row r="17" spans="1:5" ht="20.25" customHeight="1">
      <c r="A17" s="23" t="s">
        <v>19</v>
      </c>
      <c r="B17" s="24" t="s">
        <v>62</v>
      </c>
      <c r="C17" s="33">
        <f>+C18+C19+C22</f>
        <v>561197000000</v>
      </c>
      <c r="D17" s="33">
        <f>+D18+D19+D22+D23</f>
        <v>933895908803</v>
      </c>
      <c r="E17" s="29">
        <f t="shared" si="0"/>
        <v>166.41142215710349</v>
      </c>
    </row>
    <row r="18" spans="1:5" ht="31.5">
      <c r="A18" s="25">
        <v>1</v>
      </c>
      <c r="B18" s="26" t="s">
        <v>63</v>
      </c>
      <c r="C18" s="34">
        <v>464392000000</v>
      </c>
      <c r="D18" s="34">
        <v>619741818875</v>
      </c>
      <c r="E18" s="30">
        <f t="shared" si="0"/>
        <v>133.45230298433219</v>
      </c>
    </row>
    <row r="19" spans="1:5" ht="20.25" customHeight="1">
      <c r="A19" s="25">
        <v>2</v>
      </c>
      <c r="B19" s="26" t="s">
        <v>64</v>
      </c>
      <c r="C19" s="34">
        <f>+C20+C21</f>
        <v>78099000000</v>
      </c>
      <c r="D19" s="34">
        <f>+D20+D21</f>
        <v>197018592748</v>
      </c>
      <c r="E19" s="30">
        <f t="shared" si="0"/>
        <v>252.26775342578009</v>
      </c>
    </row>
    <row r="20" spans="1:5" ht="20.25" customHeight="1">
      <c r="A20" s="25" t="s">
        <v>16</v>
      </c>
      <c r="B20" s="26" t="s">
        <v>65</v>
      </c>
      <c r="C20" s="34">
        <v>74291000000</v>
      </c>
      <c r="D20" s="34">
        <v>74257264899</v>
      </c>
      <c r="E20" s="30">
        <f t="shared" si="0"/>
        <v>99.95459059509227</v>
      </c>
    </row>
    <row r="21" spans="1:5" ht="20.25" customHeight="1">
      <c r="A21" s="25" t="s">
        <v>16</v>
      </c>
      <c r="B21" s="26" t="s">
        <v>66</v>
      </c>
      <c r="C21" s="34">
        <v>3808000000</v>
      </c>
      <c r="D21" s="34">
        <v>122761327849</v>
      </c>
      <c r="E21" s="30">
        <f t="shared" si="0"/>
        <v>3223.7743657825631</v>
      </c>
    </row>
    <row r="22" spans="1:5" ht="20.25" customHeight="1">
      <c r="A22" s="25">
        <v>3</v>
      </c>
      <c r="B22" s="26" t="s">
        <v>38</v>
      </c>
      <c r="C22" s="34">
        <v>18706000000</v>
      </c>
      <c r="D22" s="34">
        <v>111412140557</v>
      </c>
      <c r="E22" s="30">
        <f t="shared" si="0"/>
        <v>595.59574765850527</v>
      </c>
    </row>
    <row r="23" spans="1:5" ht="20.25" customHeight="1">
      <c r="A23" s="25">
        <v>4</v>
      </c>
      <c r="B23" s="26" t="s">
        <v>233</v>
      </c>
      <c r="C23" s="34">
        <v>0</v>
      </c>
      <c r="D23" s="34">
        <v>5723356623</v>
      </c>
      <c r="E23" s="30"/>
    </row>
    <row r="24" spans="1:5" ht="39" customHeight="1">
      <c r="A24" s="23" t="s">
        <v>22</v>
      </c>
      <c r="B24" s="24" t="s">
        <v>67</v>
      </c>
      <c r="C24" s="34"/>
      <c r="D24" s="34"/>
      <c r="E24" s="30"/>
    </row>
    <row r="25" spans="1:5" ht="20.25" customHeight="1">
      <c r="A25" s="23" t="s">
        <v>24</v>
      </c>
      <c r="B25" s="24" t="s">
        <v>68</v>
      </c>
      <c r="C25" s="34"/>
      <c r="D25" s="33">
        <f>+D8-D17</f>
        <v>33262685808</v>
      </c>
      <c r="E25" s="30"/>
    </row>
    <row r="26" spans="1:5" ht="20.25" customHeight="1">
      <c r="A26" s="23" t="s">
        <v>10</v>
      </c>
      <c r="B26" s="24" t="s">
        <v>69</v>
      </c>
      <c r="C26" s="34"/>
      <c r="D26" s="34"/>
      <c r="E26" s="30"/>
    </row>
    <row r="27" spans="1:5" ht="20.25" customHeight="1">
      <c r="A27" s="23" t="s">
        <v>14</v>
      </c>
      <c r="B27" s="24" t="s">
        <v>56</v>
      </c>
      <c r="C27" s="33">
        <f>+C28+C29+C32+C33</f>
        <v>87375000000</v>
      </c>
      <c r="D27" s="33">
        <f>+D28+D29+D32+D33</f>
        <v>229920967247</v>
      </c>
      <c r="E27" s="30">
        <f t="shared" si="0"/>
        <v>263.14273790786837</v>
      </c>
    </row>
    <row r="28" spans="1:5" ht="20.25" customHeight="1">
      <c r="A28" s="25">
        <v>1</v>
      </c>
      <c r="B28" s="26" t="s">
        <v>57</v>
      </c>
      <c r="C28" s="34">
        <v>7525000000</v>
      </c>
      <c r="D28" s="34">
        <v>13575144899</v>
      </c>
      <c r="E28" s="30">
        <f t="shared" si="0"/>
        <v>180.40059666445183</v>
      </c>
    </row>
    <row r="29" spans="1:5" ht="20.25" customHeight="1">
      <c r="A29" s="25">
        <v>2</v>
      </c>
      <c r="B29" s="26" t="s">
        <v>58</v>
      </c>
      <c r="C29" s="34">
        <f>+C30+C31</f>
        <v>78099000000</v>
      </c>
      <c r="D29" s="34">
        <f>+D30+D31</f>
        <v>197018592748</v>
      </c>
      <c r="E29" s="30">
        <f t="shared" si="0"/>
        <v>252.26775342578009</v>
      </c>
    </row>
    <row r="30" spans="1:5" ht="20.25" customHeight="1">
      <c r="A30" s="25" t="s">
        <v>16</v>
      </c>
      <c r="B30" s="26" t="s">
        <v>20</v>
      </c>
      <c r="C30" s="34">
        <f>+C20</f>
        <v>74291000000</v>
      </c>
      <c r="D30" s="34">
        <v>74257264899</v>
      </c>
      <c r="E30" s="30">
        <f t="shared" si="0"/>
        <v>99.95459059509227</v>
      </c>
    </row>
    <row r="31" spans="1:5" ht="20.25" customHeight="1">
      <c r="A31" s="25" t="s">
        <v>16</v>
      </c>
      <c r="B31" s="26" t="s">
        <v>21</v>
      </c>
      <c r="C31" s="34">
        <f>+C21</f>
        <v>3808000000</v>
      </c>
      <c r="D31" s="34">
        <v>122761327849</v>
      </c>
      <c r="E31" s="30">
        <f t="shared" si="0"/>
        <v>3223.7743657825631</v>
      </c>
    </row>
    <row r="32" spans="1:5" ht="20.25" customHeight="1">
      <c r="A32" s="25">
        <v>3</v>
      </c>
      <c r="B32" s="26" t="s">
        <v>25</v>
      </c>
      <c r="C32" s="34"/>
      <c r="D32" s="34">
        <v>6581408594</v>
      </c>
      <c r="E32" s="30"/>
    </row>
    <row r="33" spans="1:5" ht="20.25" customHeight="1">
      <c r="A33" s="25">
        <v>4</v>
      </c>
      <c r="B33" s="26" t="s">
        <v>27</v>
      </c>
      <c r="C33" s="34">
        <v>1751000000</v>
      </c>
      <c r="D33" s="34">
        <v>12745821006</v>
      </c>
      <c r="E33" s="30">
        <f t="shared" si="0"/>
        <v>727.91667652769843</v>
      </c>
    </row>
    <row r="34" spans="1:5" ht="20.25" customHeight="1">
      <c r="A34" s="23" t="s">
        <v>19</v>
      </c>
      <c r="B34" s="24" t="s">
        <v>62</v>
      </c>
      <c r="C34" s="33">
        <f>+C35+C36+C40</f>
        <v>87375000000</v>
      </c>
      <c r="D34" s="33">
        <f>+D35+D36+D40+D39</f>
        <v>221904485472</v>
      </c>
      <c r="E34" s="30">
        <f t="shared" si="0"/>
        <v>253.96793759313306</v>
      </c>
    </row>
    <row r="35" spans="1:5">
      <c r="A35" s="25">
        <v>1</v>
      </c>
      <c r="B35" s="26" t="s">
        <v>70</v>
      </c>
      <c r="C35" s="34">
        <v>87375000000</v>
      </c>
      <c r="D35" s="34">
        <v>203926188763</v>
      </c>
      <c r="E35" s="30">
        <f t="shared" si="0"/>
        <v>233.39191846981402</v>
      </c>
    </row>
    <row r="36" spans="1:5" ht="20.25" customHeight="1">
      <c r="A36" s="25">
        <v>2</v>
      </c>
      <c r="B36" s="26" t="s">
        <v>71</v>
      </c>
      <c r="C36" s="34"/>
      <c r="D36" s="34"/>
      <c r="E36" s="30"/>
    </row>
    <row r="37" spans="1:5" ht="20.25" customHeight="1">
      <c r="A37" s="25" t="s">
        <v>16</v>
      </c>
      <c r="B37" s="26" t="s">
        <v>65</v>
      </c>
      <c r="C37" s="34"/>
      <c r="D37" s="34"/>
      <c r="E37" s="30"/>
    </row>
    <row r="38" spans="1:5" ht="20.25" customHeight="1">
      <c r="A38" s="25" t="s">
        <v>16</v>
      </c>
      <c r="B38" s="26" t="s">
        <v>66</v>
      </c>
      <c r="C38" s="34"/>
      <c r="D38" s="34"/>
      <c r="E38" s="30"/>
    </row>
    <row r="39" spans="1:5" ht="20.25" customHeight="1">
      <c r="A39" s="25">
        <v>3</v>
      </c>
      <c r="B39" s="26" t="s">
        <v>233</v>
      </c>
      <c r="C39" s="34"/>
      <c r="D39" s="34">
        <v>439040085</v>
      </c>
      <c r="E39" s="30"/>
    </row>
    <row r="40" spans="1:5" ht="20.25" customHeight="1">
      <c r="A40" s="25">
        <v>4</v>
      </c>
      <c r="B40" s="26" t="s">
        <v>38</v>
      </c>
      <c r="C40" s="34"/>
      <c r="D40" s="34">
        <v>17539256624</v>
      </c>
      <c r="E40" s="30"/>
    </row>
    <row r="41" spans="1:5" ht="20.25" customHeight="1">
      <c r="A41" s="27" t="s">
        <v>22</v>
      </c>
      <c r="B41" s="28" t="s">
        <v>72</v>
      </c>
      <c r="C41" s="35"/>
      <c r="D41" s="35">
        <f>+D27-D34</f>
        <v>8016481775</v>
      </c>
      <c r="E41" s="31"/>
    </row>
    <row r="43" spans="1:5">
      <c r="C43" s="337" t="s">
        <v>1085</v>
      </c>
      <c r="D43" s="337"/>
      <c r="E43" s="337"/>
    </row>
    <row r="44" spans="1:5">
      <c r="C44" s="338" t="s">
        <v>1072</v>
      </c>
      <c r="D44" s="338"/>
      <c r="E44" s="338"/>
    </row>
    <row r="45" spans="1:5">
      <c r="C45" s="337" t="s">
        <v>1073</v>
      </c>
      <c r="D45" s="337"/>
      <c r="E45" s="337"/>
    </row>
  </sheetData>
  <mergeCells count="5">
    <mergeCell ref="A2:E2"/>
    <mergeCell ref="A3:E3"/>
    <mergeCell ref="C43:E43"/>
    <mergeCell ref="C44:E44"/>
    <mergeCell ref="C45:E45"/>
  </mergeCells>
  <pageMargins left="0.45" right="0.2" top="0.5" bottom="0.5" header="0.05" footer="0.0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K75"/>
  <sheetViews>
    <sheetView workbookViewId="0">
      <selection sqref="A1:H71"/>
    </sheetView>
  </sheetViews>
  <sheetFormatPr defaultColWidth="9" defaultRowHeight="15.75"/>
  <cols>
    <col min="1" max="1" width="5" style="6" customWidth="1"/>
    <col min="2" max="2" width="41.75" style="6" customWidth="1"/>
    <col min="3" max="3" width="15" style="6" customWidth="1"/>
    <col min="4" max="4" width="14.5" style="6" customWidth="1"/>
    <col min="5" max="5" width="16.375" style="6" customWidth="1"/>
    <col min="6" max="6" width="17.625" style="6" customWidth="1"/>
    <col min="7" max="9" width="9" style="6"/>
    <col min="10" max="10" width="12.125" style="6" bestFit="1" customWidth="1"/>
    <col min="11" max="11" width="13.75" style="6" bestFit="1" customWidth="1"/>
    <col min="12" max="16384" width="9" style="6"/>
  </cols>
  <sheetData>
    <row r="1" spans="1:11">
      <c r="A1" s="345"/>
      <c r="B1" s="345"/>
      <c r="D1" s="230"/>
      <c r="E1" s="230"/>
      <c r="F1" s="231" t="s">
        <v>73</v>
      </c>
      <c r="G1" s="230"/>
      <c r="H1" s="230"/>
    </row>
    <row r="2" spans="1:11">
      <c r="A2" s="345" t="s">
        <v>108</v>
      </c>
      <c r="B2" s="345"/>
      <c r="C2" s="345"/>
      <c r="D2" s="345"/>
      <c r="E2" s="345"/>
      <c r="F2" s="345"/>
      <c r="G2" s="345"/>
      <c r="H2" s="345"/>
    </row>
    <row r="3" spans="1:11" ht="15.75" customHeight="1">
      <c r="A3" s="346" t="s">
        <v>1110</v>
      </c>
      <c r="B3" s="346"/>
      <c r="C3" s="346"/>
      <c r="D3" s="346"/>
      <c r="E3" s="346"/>
      <c r="F3" s="346"/>
      <c r="G3" s="346"/>
      <c r="H3" s="346"/>
    </row>
    <row r="4" spans="1:11" ht="21" customHeight="1">
      <c r="B4" s="230"/>
      <c r="C4" s="230"/>
      <c r="D4" s="230"/>
      <c r="E4" s="230"/>
      <c r="F4" s="230"/>
      <c r="G4" s="347" t="s">
        <v>236</v>
      </c>
      <c r="H4" s="347"/>
    </row>
    <row r="5" spans="1:11">
      <c r="A5" s="343" t="s">
        <v>235</v>
      </c>
      <c r="B5" s="343"/>
      <c r="C5" s="344" t="s">
        <v>4</v>
      </c>
      <c r="D5" s="344"/>
      <c r="E5" s="344" t="s">
        <v>5</v>
      </c>
      <c r="F5" s="344"/>
      <c r="G5" s="344" t="s">
        <v>54</v>
      </c>
      <c r="H5" s="344"/>
    </row>
    <row r="6" spans="1:11" ht="31.5">
      <c r="A6" s="232" t="s">
        <v>2</v>
      </c>
      <c r="B6" s="232" t="s">
        <v>53</v>
      </c>
      <c r="C6" s="232" t="s">
        <v>74</v>
      </c>
      <c r="D6" s="232" t="s">
        <v>75</v>
      </c>
      <c r="E6" s="232" t="s">
        <v>74</v>
      </c>
      <c r="F6" s="232" t="s">
        <v>75</v>
      </c>
      <c r="G6" s="232" t="s">
        <v>74</v>
      </c>
      <c r="H6" s="232" t="s">
        <v>75</v>
      </c>
    </row>
    <row r="7" spans="1:11">
      <c r="A7" s="233"/>
      <c r="B7" s="238" t="s">
        <v>76</v>
      </c>
      <c r="C7" s="235">
        <f>+C8+C69+C70+C71</f>
        <v>71806000000</v>
      </c>
      <c r="D7" s="235">
        <f>+D8+D69+D70+D71</f>
        <v>67406000000</v>
      </c>
      <c r="E7" s="239">
        <v>227045955232</v>
      </c>
      <c r="F7" s="239">
        <v>221720851644</v>
      </c>
      <c r="G7" s="240">
        <f>+E7/C7%</f>
        <v>316.19357049828704</v>
      </c>
      <c r="H7" s="240">
        <f>+F7/D7%</f>
        <v>328.93340599353172</v>
      </c>
    </row>
    <row r="8" spans="1:11" ht="19.5" customHeight="1">
      <c r="A8" s="232" t="s">
        <v>9</v>
      </c>
      <c r="B8" s="238" t="s">
        <v>77</v>
      </c>
      <c r="C8" s="235">
        <f>+C9+C60+C61+C68</f>
        <v>53100000000</v>
      </c>
      <c r="D8" s="235">
        <f>+D9+D60+D61+D68</f>
        <v>48700000000</v>
      </c>
      <c r="E8" s="239">
        <v>52695603344</v>
      </c>
      <c r="F8" s="239">
        <v>47370499756</v>
      </c>
      <c r="G8" s="240">
        <f t="shared" ref="G8:G71" si="0">+E8/C8%</f>
        <v>99.238424376647828</v>
      </c>
      <c r="H8" s="240">
        <f t="shared" ref="H8:H71" si="1">+F8/D8%</f>
        <v>97.270020032854205</v>
      </c>
      <c r="K8" s="241">
        <f>+D9-48700000000</f>
        <v>0</v>
      </c>
    </row>
    <row r="9" spans="1:11" ht="19.5" customHeight="1">
      <c r="A9" s="232" t="s">
        <v>14</v>
      </c>
      <c r="B9" s="238" t="s">
        <v>78</v>
      </c>
      <c r="C9" s="235">
        <f>+C10+C15+C20+C27+C32+C33+C36+C37+C42+C43+C44+C45+C54+C46+C47+C55</f>
        <v>53100000000</v>
      </c>
      <c r="D9" s="235">
        <f>+D10+D15+D20+D27+D32+D33+D36+D37+D42+D43+D44+D45+D54+D46+D47+D55</f>
        <v>48700000000</v>
      </c>
      <c r="E9" s="239">
        <v>52695603344</v>
      </c>
      <c r="F9" s="239">
        <v>47370499756</v>
      </c>
      <c r="G9" s="240">
        <f t="shared" si="0"/>
        <v>99.238424376647828</v>
      </c>
      <c r="H9" s="240">
        <f t="shared" si="1"/>
        <v>97.270020032854205</v>
      </c>
    </row>
    <row r="10" spans="1:11">
      <c r="A10" s="233" t="s">
        <v>223</v>
      </c>
      <c r="B10" s="234" t="s">
        <v>237</v>
      </c>
      <c r="C10" s="242">
        <f>+C11</f>
        <v>230000000</v>
      </c>
      <c r="D10" s="242">
        <f>+D11</f>
        <v>0</v>
      </c>
      <c r="E10" s="236">
        <v>420914947</v>
      </c>
      <c r="F10" s="236">
        <v>404078351</v>
      </c>
      <c r="G10" s="237">
        <f t="shared" si="0"/>
        <v>183.00649869565217</v>
      </c>
      <c r="H10" s="237"/>
      <c r="J10" s="241">
        <f>+J11+J27+J32</f>
        <v>743200000</v>
      </c>
      <c r="K10" s="6">
        <v>1520000000</v>
      </c>
    </row>
    <row r="11" spans="1:11" ht="31.5">
      <c r="A11" s="233" t="s">
        <v>16</v>
      </c>
      <c r="B11" s="234" t="s">
        <v>238</v>
      </c>
      <c r="C11" s="242">
        <v>230000000</v>
      </c>
      <c r="D11" s="242"/>
      <c r="E11" s="236">
        <v>420914947</v>
      </c>
      <c r="F11" s="236">
        <v>404078351</v>
      </c>
      <c r="G11" s="237">
        <f t="shared" si="0"/>
        <v>183.00649869565217</v>
      </c>
      <c r="H11" s="237"/>
      <c r="J11" s="241">
        <f>+C11-D11</f>
        <v>230000000</v>
      </c>
      <c r="K11" s="241">
        <f>+K10-J10</f>
        <v>776800000</v>
      </c>
    </row>
    <row r="12" spans="1:11" ht="31.5">
      <c r="A12" s="233" t="s">
        <v>16</v>
      </c>
      <c r="B12" s="234" t="s">
        <v>239</v>
      </c>
      <c r="C12" s="242" t="s">
        <v>224</v>
      </c>
      <c r="D12" s="242" t="str">
        <f t="shared" ref="D12:D70" si="2">+C12</f>
        <v>0</v>
      </c>
      <c r="E12" s="243" t="s">
        <v>224</v>
      </c>
      <c r="F12" s="243" t="s">
        <v>224</v>
      </c>
      <c r="G12" s="237"/>
      <c r="H12" s="237"/>
      <c r="K12" s="6">
        <v>1006800000</v>
      </c>
    </row>
    <row r="13" spans="1:11" ht="21" customHeight="1">
      <c r="A13" s="233" t="s">
        <v>16</v>
      </c>
      <c r="B13" s="234" t="s">
        <v>240</v>
      </c>
      <c r="C13" s="242"/>
      <c r="D13" s="242">
        <f t="shared" si="2"/>
        <v>0</v>
      </c>
      <c r="E13" s="243" t="s">
        <v>224</v>
      </c>
      <c r="F13" s="243" t="s">
        <v>224</v>
      </c>
      <c r="G13" s="237"/>
      <c r="H13" s="237"/>
    </row>
    <row r="14" spans="1:11" ht="21" customHeight="1">
      <c r="A14" s="233" t="s">
        <v>16</v>
      </c>
      <c r="B14" s="234" t="s">
        <v>241</v>
      </c>
      <c r="C14" s="242" t="s">
        <v>224</v>
      </c>
      <c r="D14" s="242" t="str">
        <f t="shared" si="2"/>
        <v>0</v>
      </c>
      <c r="E14" s="243" t="s">
        <v>224</v>
      </c>
      <c r="F14" s="243" t="s">
        <v>224</v>
      </c>
      <c r="G14" s="237"/>
      <c r="H14" s="237"/>
    </row>
    <row r="15" spans="1:11">
      <c r="A15" s="233" t="s">
        <v>225</v>
      </c>
      <c r="B15" s="234" t="s">
        <v>242</v>
      </c>
      <c r="C15" s="242">
        <v>0</v>
      </c>
      <c r="D15" s="242">
        <f t="shared" si="2"/>
        <v>0</v>
      </c>
      <c r="E15" s="236">
        <v>315052398</v>
      </c>
      <c r="F15" s="236">
        <v>302453587</v>
      </c>
      <c r="G15" s="237"/>
      <c r="H15" s="237"/>
    </row>
    <row r="16" spans="1:11" ht="31.5">
      <c r="A16" s="233" t="s">
        <v>16</v>
      </c>
      <c r="B16" s="234" t="s">
        <v>238</v>
      </c>
      <c r="C16" s="242">
        <v>0</v>
      </c>
      <c r="D16" s="242">
        <f t="shared" si="2"/>
        <v>0</v>
      </c>
      <c r="E16" s="236">
        <v>126237289</v>
      </c>
      <c r="F16" s="236">
        <v>121191079</v>
      </c>
      <c r="G16" s="237"/>
      <c r="H16" s="237"/>
    </row>
    <row r="17" spans="1:10" ht="31.5">
      <c r="A17" s="233" t="s">
        <v>16</v>
      </c>
      <c r="B17" s="234" t="s">
        <v>239</v>
      </c>
      <c r="C17" s="242" t="s">
        <v>224</v>
      </c>
      <c r="D17" s="242" t="str">
        <f t="shared" si="2"/>
        <v>0</v>
      </c>
      <c r="E17" s="243" t="s">
        <v>224</v>
      </c>
      <c r="F17" s="243" t="s">
        <v>224</v>
      </c>
      <c r="G17" s="237"/>
      <c r="H17" s="237"/>
    </row>
    <row r="18" spans="1:10" ht="18.75" customHeight="1">
      <c r="A18" s="233" t="s">
        <v>16</v>
      </c>
      <c r="B18" s="234" t="s">
        <v>240</v>
      </c>
      <c r="C18" s="242">
        <v>0</v>
      </c>
      <c r="D18" s="242">
        <f t="shared" si="2"/>
        <v>0</v>
      </c>
      <c r="E18" s="236">
        <v>188815109</v>
      </c>
      <c r="F18" s="236">
        <v>181262508</v>
      </c>
      <c r="G18" s="237"/>
      <c r="H18" s="237"/>
    </row>
    <row r="19" spans="1:10" ht="18.75" customHeight="1">
      <c r="A19" s="233" t="s">
        <v>16</v>
      </c>
      <c r="B19" s="234" t="s">
        <v>241</v>
      </c>
      <c r="C19" s="242" t="s">
        <v>224</v>
      </c>
      <c r="D19" s="242" t="str">
        <f t="shared" si="2"/>
        <v>0</v>
      </c>
      <c r="E19" s="243" t="s">
        <v>224</v>
      </c>
      <c r="F19" s="243" t="s">
        <v>224</v>
      </c>
      <c r="G19" s="237"/>
      <c r="H19" s="237"/>
    </row>
    <row r="20" spans="1:10" ht="31.5">
      <c r="A20" s="233" t="s">
        <v>227</v>
      </c>
      <c r="B20" s="234" t="s">
        <v>243</v>
      </c>
      <c r="C20" s="242">
        <v>0</v>
      </c>
      <c r="D20" s="242">
        <f t="shared" si="2"/>
        <v>0</v>
      </c>
      <c r="E20" s="236">
        <v>22785210</v>
      </c>
      <c r="F20" s="236">
        <v>22785210</v>
      </c>
      <c r="G20" s="237"/>
      <c r="H20" s="237"/>
    </row>
    <row r="21" spans="1:10" ht="31.5">
      <c r="A21" s="233" t="s">
        <v>16</v>
      </c>
      <c r="B21" s="234" t="s">
        <v>238</v>
      </c>
      <c r="C21" s="242" t="s">
        <v>224</v>
      </c>
      <c r="D21" s="242" t="str">
        <f t="shared" si="2"/>
        <v>0</v>
      </c>
      <c r="E21" s="243" t="s">
        <v>224</v>
      </c>
      <c r="F21" s="243" t="s">
        <v>224</v>
      </c>
      <c r="G21" s="237"/>
      <c r="H21" s="237"/>
    </row>
    <row r="22" spans="1:10" ht="31.5">
      <c r="A22" s="233" t="s">
        <v>16</v>
      </c>
      <c r="B22" s="234" t="s">
        <v>239</v>
      </c>
      <c r="C22" s="242" t="s">
        <v>224</v>
      </c>
      <c r="D22" s="242" t="str">
        <f t="shared" si="2"/>
        <v>0</v>
      </c>
      <c r="E22" s="243" t="s">
        <v>224</v>
      </c>
      <c r="F22" s="243" t="s">
        <v>224</v>
      </c>
      <c r="G22" s="237"/>
      <c r="H22" s="237"/>
    </row>
    <row r="23" spans="1:10" ht="21" customHeight="1">
      <c r="A23" s="233" t="s">
        <v>16</v>
      </c>
      <c r="B23" s="234" t="s">
        <v>240</v>
      </c>
      <c r="C23" s="242" t="s">
        <v>224</v>
      </c>
      <c r="D23" s="242" t="str">
        <f t="shared" si="2"/>
        <v>0</v>
      </c>
      <c r="E23" s="243" t="s">
        <v>224</v>
      </c>
      <c r="F23" s="243" t="s">
        <v>224</v>
      </c>
      <c r="G23" s="237"/>
      <c r="H23" s="237"/>
    </row>
    <row r="24" spans="1:10" ht="21" customHeight="1">
      <c r="A24" s="233" t="s">
        <v>16</v>
      </c>
      <c r="B24" s="234" t="s">
        <v>244</v>
      </c>
      <c r="C24" s="242" t="s">
        <v>224</v>
      </c>
      <c r="D24" s="242" t="str">
        <f t="shared" si="2"/>
        <v>0</v>
      </c>
      <c r="E24" s="243" t="s">
        <v>224</v>
      </c>
      <c r="F24" s="243" t="s">
        <v>224</v>
      </c>
      <c r="G24" s="237"/>
      <c r="H24" s="237"/>
    </row>
    <row r="25" spans="1:10" ht="21" customHeight="1">
      <c r="A25" s="233" t="s">
        <v>16</v>
      </c>
      <c r="B25" s="234" t="s">
        <v>241</v>
      </c>
      <c r="C25" s="242" t="s">
        <v>224</v>
      </c>
      <c r="D25" s="242" t="str">
        <f t="shared" si="2"/>
        <v>0</v>
      </c>
      <c r="E25" s="243" t="s">
        <v>224</v>
      </c>
      <c r="F25" s="243" t="s">
        <v>224</v>
      </c>
      <c r="G25" s="237"/>
      <c r="H25" s="237"/>
    </row>
    <row r="26" spans="1:10" ht="21" customHeight="1">
      <c r="A26" s="233" t="s">
        <v>16</v>
      </c>
      <c r="B26" s="234" t="s">
        <v>245</v>
      </c>
      <c r="C26" s="242">
        <v>0</v>
      </c>
      <c r="D26" s="242">
        <f t="shared" si="2"/>
        <v>0</v>
      </c>
      <c r="E26" s="236">
        <v>22785210</v>
      </c>
      <c r="F26" s="236">
        <v>22785210</v>
      </c>
      <c r="G26" s="237"/>
      <c r="H26" s="237"/>
    </row>
    <row r="27" spans="1:10" ht="21" customHeight="1">
      <c r="A27" s="233" t="s">
        <v>228</v>
      </c>
      <c r="B27" s="234" t="s">
        <v>246</v>
      </c>
      <c r="C27" s="242">
        <f>+C28+C29+C30+C31</f>
        <v>12000000000</v>
      </c>
      <c r="D27" s="242">
        <f>+D28+D29+D30+D31</f>
        <v>11606800000</v>
      </c>
      <c r="E27" s="236">
        <v>11971174468</v>
      </c>
      <c r="F27" s="236">
        <v>11588324635</v>
      </c>
      <c r="G27" s="237">
        <f t="shared" si="0"/>
        <v>99.759787233333327</v>
      </c>
      <c r="H27" s="237">
        <f t="shared" si="1"/>
        <v>99.840822922769405</v>
      </c>
      <c r="J27" s="241">
        <f>+C27-D27</f>
        <v>393200000</v>
      </c>
    </row>
    <row r="28" spans="1:10" ht="31.5">
      <c r="A28" s="233" t="s">
        <v>16</v>
      </c>
      <c r="B28" s="234" t="s">
        <v>238</v>
      </c>
      <c r="C28" s="242">
        <f>8350000000-C11</f>
        <v>8120000000</v>
      </c>
      <c r="D28" s="242">
        <f>+C28*0.96-9200000</f>
        <v>7786000000</v>
      </c>
      <c r="E28" s="236">
        <v>9129271428</v>
      </c>
      <c r="F28" s="236">
        <v>8768391066</v>
      </c>
      <c r="G28" s="237">
        <f t="shared" si="0"/>
        <v>112.42945108374384</v>
      </c>
      <c r="H28" s="237">
        <f t="shared" si="1"/>
        <v>112.61740387875675</v>
      </c>
    </row>
    <row r="29" spans="1:10" ht="31.5">
      <c r="A29" s="233" t="s">
        <v>16</v>
      </c>
      <c r="B29" s="234" t="s">
        <v>239</v>
      </c>
      <c r="C29" s="242">
        <v>50000000</v>
      </c>
      <c r="D29" s="242">
        <f t="shared" ref="D29:D30" si="3">+C29*0.96</f>
        <v>48000000</v>
      </c>
      <c r="E29" s="236">
        <v>40150351</v>
      </c>
      <c r="F29" s="236">
        <v>38548033</v>
      </c>
      <c r="G29" s="237">
        <f t="shared" si="0"/>
        <v>80.300702000000001</v>
      </c>
      <c r="H29" s="237">
        <f t="shared" si="1"/>
        <v>80.308402083333334</v>
      </c>
    </row>
    <row r="30" spans="1:10" ht="20.25" customHeight="1">
      <c r="A30" s="233" t="s">
        <v>16</v>
      </c>
      <c r="B30" s="234" t="s">
        <v>240</v>
      </c>
      <c r="C30" s="242">
        <v>1430000000</v>
      </c>
      <c r="D30" s="242">
        <f t="shared" si="3"/>
        <v>1372800000</v>
      </c>
      <c r="E30" s="236">
        <v>554615604</v>
      </c>
      <c r="F30" s="236">
        <v>534248451</v>
      </c>
      <c r="G30" s="237">
        <f t="shared" si="0"/>
        <v>38.784307972027975</v>
      </c>
      <c r="H30" s="237">
        <f t="shared" si="1"/>
        <v>38.916699519230768</v>
      </c>
    </row>
    <row r="31" spans="1:10" ht="20.25" customHeight="1">
      <c r="A31" s="233" t="s">
        <v>16</v>
      </c>
      <c r="B31" s="234" t="s">
        <v>241</v>
      </c>
      <c r="C31" s="242">
        <v>2400000000</v>
      </c>
      <c r="D31" s="242">
        <f t="shared" si="2"/>
        <v>2400000000</v>
      </c>
      <c r="E31" s="236">
        <v>2247137085</v>
      </c>
      <c r="F31" s="236">
        <v>2247137085</v>
      </c>
      <c r="G31" s="237">
        <f t="shared" si="0"/>
        <v>93.630711875000003</v>
      </c>
      <c r="H31" s="237">
        <f t="shared" si="1"/>
        <v>93.630711875000003</v>
      </c>
    </row>
    <row r="32" spans="1:10" ht="20.25" customHeight="1">
      <c r="A32" s="233" t="s">
        <v>229</v>
      </c>
      <c r="B32" s="234" t="s">
        <v>79</v>
      </c>
      <c r="C32" s="242">
        <v>3000000000</v>
      </c>
      <c r="D32" s="242">
        <f>+C32*0.96</f>
        <v>2880000000</v>
      </c>
      <c r="E32" s="236">
        <v>3525019992</v>
      </c>
      <c r="F32" s="236">
        <v>3369254059</v>
      </c>
      <c r="G32" s="237">
        <f t="shared" si="0"/>
        <v>117.5006664</v>
      </c>
      <c r="H32" s="237">
        <f t="shared" si="1"/>
        <v>116.98798815972222</v>
      </c>
      <c r="J32" s="241">
        <f>+C32-D32</f>
        <v>120000000</v>
      </c>
    </row>
    <row r="33" spans="1:8" ht="20.25" customHeight="1">
      <c r="A33" s="233" t="s">
        <v>230</v>
      </c>
      <c r="B33" s="234" t="s">
        <v>80</v>
      </c>
      <c r="C33" s="242" t="s">
        <v>224</v>
      </c>
      <c r="D33" s="242" t="str">
        <f t="shared" si="2"/>
        <v>0</v>
      </c>
      <c r="E33" s="243" t="s">
        <v>224</v>
      </c>
      <c r="F33" s="243" t="s">
        <v>224</v>
      </c>
      <c r="G33" s="237"/>
      <c r="H33" s="237"/>
    </row>
    <row r="34" spans="1:8" ht="31.5">
      <c r="A34" s="233" t="s">
        <v>16</v>
      </c>
      <c r="B34" s="234" t="s">
        <v>81</v>
      </c>
      <c r="C34" s="242" t="s">
        <v>224</v>
      </c>
      <c r="D34" s="242" t="str">
        <f t="shared" si="2"/>
        <v>0</v>
      </c>
      <c r="E34" s="243" t="s">
        <v>224</v>
      </c>
      <c r="F34" s="243" t="s">
        <v>224</v>
      </c>
      <c r="G34" s="237"/>
      <c r="H34" s="237"/>
    </row>
    <row r="35" spans="1:8" ht="19.5" customHeight="1">
      <c r="A35" s="233" t="s">
        <v>16</v>
      </c>
      <c r="B35" s="234" t="s">
        <v>82</v>
      </c>
      <c r="C35" s="242" t="s">
        <v>224</v>
      </c>
      <c r="D35" s="242" t="str">
        <f t="shared" si="2"/>
        <v>0</v>
      </c>
      <c r="E35" s="243" t="s">
        <v>224</v>
      </c>
      <c r="F35" s="243" t="s">
        <v>224</v>
      </c>
      <c r="G35" s="237"/>
      <c r="H35" s="237"/>
    </row>
    <row r="36" spans="1:8" ht="19.5" customHeight="1">
      <c r="A36" s="233" t="s">
        <v>247</v>
      </c>
      <c r="B36" s="234" t="s">
        <v>83</v>
      </c>
      <c r="C36" s="242">
        <v>9000000000</v>
      </c>
      <c r="D36" s="242">
        <f t="shared" si="2"/>
        <v>9000000000</v>
      </c>
      <c r="E36" s="236">
        <v>8626645386</v>
      </c>
      <c r="F36" s="236">
        <v>8626645386</v>
      </c>
      <c r="G36" s="237">
        <f t="shared" si="0"/>
        <v>95.8516154</v>
      </c>
      <c r="H36" s="237">
        <f t="shared" si="1"/>
        <v>95.8516154</v>
      </c>
    </row>
    <row r="37" spans="1:8" ht="19.5" customHeight="1">
      <c r="A37" s="233" t="s">
        <v>248</v>
      </c>
      <c r="B37" s="234" t="s">
        <v>249</v>
      </c>
      <c r="C37" s="242">
        <v>3300000000</v>
      </c>
      <c r="D37" s="242">
        <f t="shared" si="2"/>
        <v>3300000000</v>
      </c>
      <c r="E37" s="236">
        <v>2762928069</v>
      </c>
      <c r="F37" s="236">
        <v>2229321483</v>
      </c>
      <c r="G37" s="237">
        <f t="shared" si="0"/>
        <v>83.725093000000001</v>
      </c>
      <c r="H37" s="237">
        <f t="shared" si="1"/>
        <v>67.555196454545452</v>
      </c>
    </row>
    <row r="38" spans="1:8" ht="19.5" customHeight="1">
      <c r="A38" s="233" t="s">
        <v>16</v>
      </c>
      <c r="B38" s="234" t="s">
        <v>84</v>
      </c>
      <c r="C38" s="242">
        <v>0</v>
      </c>
      <c r="D38" s="242">
        <f t="shared" si="2"/>
        <v>0</v>
      </c>
      <c r="E38" s="236">
        <v>533606586</v>
      </c>
      <c r="F38" s="236">
        <v>0</v>
      </c>
      <c r="G38" s="237"/>
      <c r="H38" s="237"/>
    </row>
    <row r="39" spans="1:8" ht="19.5" customHeight="1">
      <c r="A39" s="233" t="s">
        <v>16</v>
      </c>
      <c r="B39" s="234" t="s">
        <v>85</v>
      </c>
      <c r="C39" s="242" t="s">
        <v>224</v>
      </c>
      <c r="D39" s="242" t="str">
        <f t="shared" si="2"/>
        <v>0</v>
      </c>
      <c r="E39" s="243" t="s">
        <v>224</v>
      </c>
      <c r="F39" s="243" t="s">
        <v>224</v>
      </c>
      <c r="G39" s="237"/>
      <c r="H39" s="237"/>
    </row>
    <row r="40" spans="1:8" ht="19.5" customHeight="1">
      <c r="A40" s="233" t="s">
        <v>16</v>
      </c>
      <c r="B40" s="234" t="s">
        <v>86</v>
      </c>
      <c r="C40" s="242">
        <v>0</v>
      </c>
      <c r="D40" s="242">
        <f t="shared" si="2"/>
        <v>0</v>
      </c>
      <c r="E40" s="236">
        <v>1669659983</v>
      </c>
      <c r="F40" s="236">
        <v>1669659983</v>
      </c>
      <c r="G40" s="237"/>
      <c r="H40" s="237"/>
    </row>
    <row r="41" spans="1:8" ht="19.5" customHeight="1">
      <c r="A41" s="233" t="s">
        <v>16</v>
      </c>
      <c r="B41" s="234" t="s">
        <v>87</v>
      </c>
      <c r="C41" s="242">
        <v>0</v>
      </c>
      <c r="D41" s="242">
        <f t="shared" si="2"/>
        <v>0</v>
      </c>
      <c r="E41" s="236">
        <v>559661500</v>
      </c>
      <c r="F41" s="236">
        <v>559661500</v>
      </c>
      <c r="G41" s="237"/>
      <c r="H41" s="237"/>
    </row>
    <row r="42" spans="1:8" ht="19.5" customHeight="1">
      <c r="A42" s="233" t="s">
        <v>250</v>
      </c>
      <c r="B42" s="234" t="s">
        <v>88</v>
      </c>
      <c r="C42" s="242" t="s">
        <v>224</v>
      </c>
      <c r="D42" s="242" t="str">
        <f t="shared" si="2"/>
        <v>0</v>
      </c>
      <c r="E42" s="243" t="s">
        <v>224</v>
      </c>
      <c r="F42" s="243" t="s">
        <v>224</v>
      </c>
      <c r="G42" s="237"/>
      <c r="H42" s="237"/>
    </row>
    <row r="43" spans="1:8" ht="19.5" customHeight="1">
      <c r="A43" s="233" t="s">
        <v>251</v>
      </c>
      <c r="B43" s="234" t="s">
        <v>89</v>
      </c>
      <c r="C43" s="242">
        <v>120000000</v>
      </c>
      <c r="D43" s="242">
        <f t="shared" si="2"/>
        <v>120000000</v>
      </c>
      <c r="E43" s="236">
        <v>273849343</v>
      </c>
      <c r="F43" s="236">
        <v>273849343</v>
      </c>
      <c r="G43" s="237">
        <f t="shared" si="0"/>
        <v>228.20778583333333</v>
      </c>
      <c r="H43" s="237">
        <f t="shared" si="1"/>
        <v>228.20778583333333</v>
      </c>
    </row>
    <row r="44" spans="1:8" ht="19.5" customHeight="1">
      <c r="A44" s="233" t="s">
        <v>252</v>
      </c>
      <c r="B44" s="234" t="s">
        <v>90</v>
      </c>
      <c r="C44" s="242">
        <v>9100000000</v>
      </c>
      <c r="D44" s="242">
        <f t="shared" si="2"/>
        <v>9100000000</v>
      </c>
      <c r="E44" s="236">
        <v>9807608150</v>
      </c>
      <c r="F44" s="236">
        <v>9807608150</v>
      </c>
      <c r="G44" s="237">
        <f t="shared" si="0"/>
        <v>107.77591373626373</v>
      </c>
      <c r="H44" s="237">
        <f t="shared" si="1"/>
        <v>107.77591373626373</v>
      </c>
    </row>
    <row r="45" spans="1:8" ht="19.5" customHeight="1">
      <c r="A45" s="233" t="s">
        <v>253</v>
      </c>
      <c r="B45" s="234" t="s">
        <v>91</v>
      </c>
      <c r="C45" s="242">
        <v>10000000000</v>
      </c>
      <c r="D45" s="242">
        <f>+C45*0.9</f>
        <v>9000000000</v>
      </c>
      <c r="E45" s="236">
        <v>8255129538</v>
      </c>
      <c r="F45" s="236">
        <v>8255129538</v>
      </c>
      <c r="G45" s="237">
        <f t="shared" si="0"/>
        <v>82.551295379999999</v>
      </c>
      <c r="H45" s="237">
        <f t="shared" si="1"/>
        <v>91.723661533333328</v>
      </c>
    </row>
    <row r="46" spans="1:8" ht="31.5">
      <c r="A46" s="233" t="s">
        <v>254</v>
      </c>
      <c r="B46" s="234" t="s">
        <v>92</v>
      </c>
      <c r="C46" s="242" t="s">
        <v>224</v>
      </c>
      <c r="D46" s="242" t="str">
        <f t="shared" si="2"/>
        <v>0</v>
      </c>
      <c r="E46" s="243" t="s">
        <v>224</v>
      </c>
      <c r="F46" s="243" t="s">
        <v>224</v>
      </c>
      <c r="G46" s="237"/>
      <c r="H46" s="237"/>
    </row>
    <row r="47" spans="1:8" ht="21" customHeight="1">
      <c r="A47" s="233" t="s">
        <v>255</v>
      </c>
      <c r="B47" s="234" t="s">
        <v>93</v>
      </c>
      <c r="C47" s="242" t="s">
        <v>224</v>
      </c>
      <c r="D47" s="242" t="str">
        <f t="shared" si="2"/>
        <v>0</v>
      </c>
      <c r="E47" s="243" t="s">
        <v>224</v>
      </c>
      <c r="F47" s="243" t="s">
        <v>224</v>
      </c>
      <c r="G47" s="237"/>
      <c r="H47" s="237"/>
    </row>
    <row r="48" spans="1:8" ht="21" customHeight="1">
      <c r="A48" s="233" t="s">
        <v>16</v>
      </c>
      <c r="B48" s="234" t="s">
        <v>256</v>
      </c>
      <c r="C48" s="242" t="s">
        <v>224</v>
      </c>
      <c r="D48" s="242" t="str">
        <f t="shared" si="2"/>
        <v>0</v>
      </c>
      <c r="E48" s="243" t="s">
        <v>224</v>
      </c>
      <c r="F48" s="243" t="s">
        <v>224</v>
      </c>
      <c r="G48" s="237"/>
      <c r="H48" s="237"/>
    </row>
    <row r="49" spans="1:8" ht="21" customHeight="1">
      <c r="A49" s="233" t="s">
        <v>16</v>
      </c>
      <c r="B49" s="234" t="s">
        <v>240</v>
      </c>
      <c r="C49" s="242" t="s">
        <v>224</v>
      </c>
      <c r="D49" s="242" t="str">
        <f t="shared" si="2"/>
        <v>0</v>
      </c>
      <c r="E49" s="243" t="s">
        <v>224</v>
      </c>
      <c r="F49" s="243" t="s">
        <v>224</v>
      </c>
      <c r="G49" s="237"/>
      <c r="H49" s="237"/>
    </row>
    <row r="50" spans="1:8" ht="21" customHeight="1">
      <c r="A50" s="233" t="s">
        <v>16</v>
      </c>
      <c r="B50" s="234" t="s">
        <v>257</v>
      </c>
      <c r="C50" s="242" t="s">
        <v>224</v>
      </c>
      <c r="D50" s="242" t="str">
        <f t="shared" si="2"/>
        <v>0</v>
      </c>
      <c r="E50" s="243" t="s">
        <v>224</v>
      </c>
      <c r="F50" s="243" t="s">
        <v>224</v>
      </c>
      <c r="G50" s="237"/>
      <c r="H50" s="237"/>
    </row>
    <row r="51" spans="1:8" ht="21" customHeight="1">
      <c r="A51" s="233" t="s">
        <v>16</v>
      </c>
      <c r="B51" s="234" t="s">
        <v>258</v>
      </c>
      <c r="C51" s="242" t="s">
        <v>224</v>
      </c>
      <c r="D51" s="242" t="str">
        <f t="shared" si="2"/>
        <v>0</v>
      </c>
      <c r="E51" s="243" t="s">
        <v>224</v>
      </c>
      <c r="F51" s="243" t="s">
        <v>224</v>
      </c>
      <c r="G51" s="237"/>
      <c r="H51" s="237"/>
    </row>
    <row r="52" spans="1:8" ht="21" customHeight="1">
      <c r="A52" s="233" t="s">
        <v>16</v>
      </c>
      <c r="B52" s="234" t="s">
        <v>259</v>
      </c>
      <c r="C52" s="242" t="s">
        <v>224</v>
      </c>
      <c r="D52" s="242" t="str">
        <f t="shared" si="2"/>
        <v>0</v>
      </c>
      <c r="E52" s="243" t="s">
        <v>224</v>
      </c>
      <c r="F52" s="243" t="s">
        <v>224</v>
      </c>
      <c r="G52" s="237"/>
      <c r="H52" s="237"/>
    </row>
    <row r="53" spans="1:8" ht="31.5">
      <c r="A53" s="233" t="s">
        <v>16</v>
      </c>
      <c r="B53" s="234" t="s">
        <v>260</v>
      </c>
      <c r="C53" s="242" t="s">
        <v>224</v>
      </c>
      <c r="D53" s="242" t="str">
        <f t="shared" si="2"/>
        <v>0</v>
      </c>
      <c r="E53" s="243" t="s">
        <v>224</v>
      </c>
      <c r="F53" s="243" t="s">
        <v>224</v>
      </c>
      <c r="G53" s="237"/>
      <c r="H53" s="237"/>
    </row>
    <row r="54" spans="1:8">
      <c r="A54" s="233" t="s">
        <v>261</v>
      </c>
      <c r="B54" s="234" t="s">
        <v>94</v>
      </c>
      <c r="C54" s="242">
        <v>350000000</v>
      </c>
      <c r="D54" s="242">
        <v>0</v>
      </c>
      <c r="E54" s="236">
        <v>359496954</v>
      </c>
      <c r="F54" s="236">
        <v>359496954</v>
      </c>
      <c r="G54" s="237">
        <f t="shared" si="0"/>
        <v>102.71341542857142</v>
      </c>
      <c r="H54" s="237"/>
    </row>
    <row r="55" spans="1:8">
      <c r="A55" s="233" t="s">
        <v>262</v>
      </c>
      <c r="B55" s="234" t="s">
        <v>95</v>
      </c>
      <c r="C55" s="242">
        <v>6000000000</v>
      </c>
      <c r="D55" s="242">
        <f>+C55-1200000000-100000000-1006800000</f>
        <v>3693200000</v>
      </c>
      <c r="E55" s="236">
        <v>6354998889</v>
      </c>
      <c r="F55" s="236">
        <v>2131553060</v>
      </c>
      <c r="G55" s="237">
        <f t="shared" si="0"/>
        <v>105.91664815</v>
      </c>
      <c r="H55" s="237">
        <f t="shared" si="1"/>
        <v>57.715614101592116</v>
      </c>
    </row>
    <row r="56" spans="1:8">
      <c r="A56" s="233" t="s">
        <v>263</v>
      </c>
      <c r="B56" s="234" t="s">
        <v>96</v>
      </c>
      <c r="C56" s="242" t="s">
        <v>224</v>
      </c>
      <c r="D56" s="242" t="str">
        <f t="shared" si="2"/>
        <v>0</v>
      </c>
      <c r="E56" s="243" t="s">
        <v>224</v>
      </c>
      <c r="F56" s="243" t="s">
        <v>224</v>
      </c>
      <c r="G56" s="237"/>
      <c r="H56" s="237"/>
    </row>
    <row r="57" spans="1:8">
      <c r="A57" s="233" t="s">
        <v>264</v>
      </c>
      <c r="B57" s="234" t="s">
        <v>265</v>
      </c>
      <c r="C57" s="242" t="s">
        <v>224</v>
      </c>
      <c r="D57" s="242" t="str">
        <f t="shared" si="2"/>
        <v>0</v>
      </c>
      <c r="E57" s="243" t="s">
        <v>224</v>
      </c>
      <c r="F57" s="243" t="s">
        <v>224</v>
      </c>
      <c r="G57" s="237"/>
      <c r="H57" s="237"/>
    </row>
    <row r="58" spans="1:8" ht="47.25">
      <c r="A58" s="233" t="s">
        <v>266</v>
      </c>
      <c r="B58" s="234" t="s">
        <v>267</v>
      </c>
      <c r="C58" s="242" t="s">
        <v>224</v>
      </c>
      <c r="D58" s="242" t="str">
        <f t="shared" si="2"/>
        <v>0</v>
      </c>
      <c r="E58" s="243" t="s">
        <v>224</v>
      </c>
      <c r="F58" s="243" t="s">
        <v>224</v>
      </c>
      <c r="G58" s="237"/>
      <c r="H58" s="237"/>
    </row>
    <row r="59" spans="1:8" ht="20.25" customHeight="1">
      <c r="A59" s="233" t="s">
        <v>268</v>
      </c>
      <c r="B59" s="234" t="s">
        <v>269</v>
      </c>
      <c r="C59" s="242" t="s">
        <v>224</v>
      </c>
      <c r="D59" s="242" t="str">
        <f t="shared" si="2"/>
        <v>0</v>
      </c>
      <c r="E59" s="243" t="s">
        <v>224</v>
      </c>
      <c r="F59" s="243" t="s">
        <v>224</v>
      </c>
      <c r="G59" s="237"/>
      <c r="H59" s="237"/>
    </row>
    <row r="60" spans="1:8" ht="20.25" customHeight="1">
      <c r="A60" s="232" t="s">
        <v>19</v>
      </c>
      <c r="B60" s="238" t="s">
        <v>97</v>
      </c>
      <c r="C60" s="235" t="s">
        <v>224</v>
      </c>
      <c r="D60" s="235" t="str">
        <f t="shared" si="2"/>
        <v>0</v>
      </c>
      <c r="E60" s="244" t="s">
        <v>224</v>
      </c>
      <c r="F60" s="244" t="s">
        <v>224</v>
      </c>
      <c r="G60" s="240"/>
      <c r="H60" s="240"/>
    </row>
    <row r="61" spans="1:8" ht="20.25" customHeight="1">
      <c r="A61" s="232" t="s">
        <v>22</v>
      </c>
      <c r="B61" s="238" t="s">
        <v>270</v>
      </c>
      <c r="C61" s="235" t="s">
        <v>224</v>
      </c>
      <c r="D61" s="235" t="str">
        <f t="shared" si="2"/>
        <v>0</v>
      </c>
      <c r="E61" s="244" t="s">
        <v>224</v>
      </c>
      <c r="F61" s="244" t="s">
        <v>224</v>
      </c>
      <c r="G61" s="240"/>
      <c r="H61" s="240"/>
    </row>
    <row r="62" spans="1:8" ht="20.25" customHeight="1">
      <c r="A62" s="233" t="s">
        <v>223</v>
      </c>
      <c r="B62" s="234" t="s">
        <v>98</v>
      </c>
      <c r="C62" s="242" t="s">
        <v>224</v>
      </c>
      <c r="D62" s="242" t="str">
        <f t="shared" si="2"/>
        <v>0</v>
      </c>
      <c r="E62" s="243" t="s">
        <v>224</v>
      </c>
      <c r="F62" s="243" t="s">
        <v>224</v>
      </c>
      <c r="G62" s="237"/>
      <c r="H62" s="237"/>
    </row>
    <row r="63" spans="1:8" ht="20.25" customHeight="1">
      <c r="A63" s="233" t="s">
        <v>225</v>
      </c>
      <c r="B63" s="234" t="s">
        <v>99</v>
      </c>
      <c r="C63" s="242" t="s">
        <v>224</v>
      </c>
      <c r="D63" s="242" t="str">
        <f t="shared" si="2"/>
        <v>0</v>
      </c>
      <c r="E63" s="243" t="s">
        <v>224</v>
      </c>
      <c r="F63" s="243" t="s">
        <v>224</v>
      </c>
      <c r="G63" s="237"/>
      <c r="H63" s="237"/>
    </row>
    <row r="64" spans="1:8">
      <c r="A64" s="233" t="s">
        <v>227</v>
      </c>
      <c r="B64" s="234" t="s">
        <v>100</v>
      </c>
      <c r="C64" s="242" t="s">
        <v>224</v>
      </c>
      <c r="D64" s="242" t="str">
        <f t="shared" si="2"/>
        <v>0</v>
      </c>
      <c r="E64" s="243" t="s">
        <v>224</v>
      </c>
      <c r="F64" s="243" t="s">
        <v>224</v>
      </c>
      <c r="G64" s="237"/>
      <c r="H64" s="237"/>
    </row>
    <row r="65" spans="1:8">
      <c r="A65" s="233" t="s">
        <v>228</v>
      </c>
      <c r="B65" s="234" t="s">
        <v>101</v>
      </c>
      <c r="C65" s="242" t="s">
        <v>224</v>
      </c>
      <c r="D65" s="242" t="str">
        <f t="shared" si="2"/>
        <v>0</v>
      </c>
      <c r="E65" s="243" t="s">
        <v>224</v>
      </c>
      <c r="F65" s="243" t="s">
        <v>224</v>
      </c>
      <c r="G65" s="237"/>
      <c r="H65" s="237"/>
    </row>
    <row r="66" spans="1:8">
      <c r="A66" s="233" t="s">
        <v>229</v>
      </c>
      <c r="B66" s="234" t="s">
        <v>102</v>
      </c>
      <c r="C66" s="242" t="s">
        <v>224</v>
      </c>
      <c r="D66" s="242" t="str">
        <f t="shared" si="2"/>
        <v>0</v>
      </c>
      <c r="E66" s="243" t="s">
        <v>224</v>
      </c>
      <c r="F66" s="243" t="s">
        <v>224</v>
      </c>
      <c r="G66" s="237"/>
      <c r="H66" s="237"/>
    </row>
    <row r="67" spans="1:8" ht="20.25" customHeight="1">
      <c r="A67" s="233" t="s">
        <v>230</v>
      </c>
      <c r="B67" s="234" t="s">
        <v>103</v>
      </c>
      <c r="C67" s="242" t="s">
        <v>224</v>
      </c>
      <c r="D67" s="242" t="str">
        <f t="shared" si="2"/>
        <v>0</v>
      </c>
      <c r="E67" s="243" t="s">
        <v>224</v>
      </c>
      <c r="F67" s="243" t="s">
        <v>224</v>
      </c>
      <c r="G67" s="237"/>
      <c r="H67" s="237"/>
    </row>
    <row r="68" spans="1:8" ht="20.25" customHeight="1">
      <c r="A68" s="232" t="s">
        <v>24</v>
      </c>
      <c r="B68" s="238" t="s">
        <v>104</v>
      </c>
      <c r="C68" s="235" t="s">
        <v>224</v>
      </c>
      <c r="D68" s="235" t="str">
        <f t="shared" si="2"/>
        <v>0</v>
      </c>
      <c r="E68" s="244" t="s">
        <v>224</v>
      </c>
      <c r="F68" s="244" t="s">
        <v>224</v>
      </c>
      <c r="G68" s="240"/>
      <c r="H68" s="240"/>
    </row>
    <row r="69" spans="1:8" ht="20.25" customHeight="1">
      <c r="A69" s="232" t="s">
        <v>10</v>
      </c>
      <c r="B69" s="238" t="s">
        <v>105</v>
      </c>
      <c r="C69" s="235" t="s">
        <v>224</v>
      </c>
      <c r="D69" s="235" t="str">
        <f t="shared" si="2"/>
        <v>0</v>
      </c>
      <c r="E69" s="244" t="s">
        <v>224</v>
      </c>
      <c r="F69" s="244" t="s">
        <v>224</v>
      </c>
      <c r="G69" s="240"/>
      <c r="H69" s="240"/>
    </row>
    <row r="70" spans="1:8" ht="20.25" customHeight="1">
      <c r="A70" s="232" t="s">
        <v>39</v>
      </c>
      <c r="B70" s="238" t="s">
        <v>106</v>
      </c>
      <c r="C70" s="235">
        <v>0</v>
      </c>
      <c r="D70" s="235">
        <f t="shared" si="2"/>
        <v>0</v>
      </c>
      <c r="E70" s="239">
        <v>63333554414</v>
      </c>
      <c r="F70" s="239">
        <v>63333554414</v>
      </c>
      <c r="G70" s="240"/>
      <c r="H70" s="240"/>
    </row>
    <row r="71" spans="1:8" ht="31.5">
      <c r="A71" s="232" t="s">
        <v>41</v>
      </c>
      <c r="B71" s="238" t="s">
        <v>107</v>
      </c>
      <c r="C71" s="235">
        <v>18706000000</v>
      </c>
      <c r="D71" s="235">
        <f>+C71</f>
        <v>18706000000</v>
      </c>
      <c r="E71" s="239">
        <v>111016797474</v>
      </c>
      <c r="F71" s="239">
        <v>111016797474</v>
      </c>
      <c r="G71" s="240">
        <f t="shared" si="0"/>
        <v>593.48229163904625</v>
      </c>
      <c r="H71" s="240">
        <f t="shared" si="1"/>
        <v>593.48229163904625</v>
      </c>
    </row>
    <row r="73" spans="1:8">
      <c r="E73" s="337" t="s">
        <v>1084</v>
      </c>
      <c r="F73" s="337"/>
      <c r="G73" s="337"/>
    </row>
    <row r="74" spans="1:8">
      <c r="E74" s="338" t="s">
        <v>1072</v>
      </c>
      <c r="F74" s="338"/>
      <c r="G74" s="338"/>
    </row>
    <row r="75" spans="1:8">
      <c r="E75" s="337" t="s">
        <v>1073</v>
      </c>
      <c r="F75" s="337"/>
      <c r="G75" s="337"/>
    </row>
  </sheetData>
  <mergeCells count="11">
    <mergeCell ref="A1:B1"/>
    <mergeCell ref="A3:H3"/>
    <mergeCell ref="G4:H4"/>
    <mergeCell ref="A2:H2"/>
    <mergeCell ref="E73:G73"/>
    <mergeCell ref="E74:G74"/>
    <mergeCell ref="E75:G75"/>
    <mergeCell ref="A5:B5"/>
    <mergeCell ref="C5:D5"/>
    <mergeCell ref="E5:F5"/>
    <mergeCell ref="G5:H5"/>
  </mergeCells>
  <pageMargins left="0.45" right="0.2" top="0.75" bottom="0.75" header="0.3" footer="0.3"/>
  <pageSetup paperSize="9" orientation="landscape" r:id="rId1"/>
  <headerFoot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92D050"/>
  </sheetPr>
  <dimension ref="A1:Q100"/>
  <sheetViews>
    <sheetView topLeftCell="A82" workbookViewId="0">
      <selection sqref="A1:M87"/>
    </sheetView>
  </sheetViews>
  <sheetFormatPr defaultColWidth="8.375" defaultRowHeight="15.75"/>
  <cols>
    <col min="1" max="1" width="5" style="6" customWidth="1"/>
    <col min="2" max="2" width="24.75" style="6" customWidth="1"/>
    <col min="3" max="3" width="15.75" style="6" customWidth="1"/>
    <col min="4" max="4" width="15.625" style="6" customWidth="1"/>
    <col min="5" max="5" width="16.375" style="6" customWidth="1"/>
    <col min="6" max="6" width="15.375" style="6" hidden="1" customWidth="1"/>
    <col min="7" max="7" width="15.125" style="6" hidden="1" customWidth="1"/>
    <col min="8" max="8" width="15.375" style="6" hidden="1" customWidth="1"/>
    <col min="9" max="9" width="16" style="6" hidden="1" customWidth="1"/>
    <col min="10" max="10" width="15.125" style="6" hidden="1" customWidth="1"/>
    <col min="11" max="11" width="15.75" style="6" hidden="1" customWidth="1"/>
    <col min="12" max="12" width="7.75" style="6" customWidth="1"/>
    <col min="13" max="13" width="7.875" style="6" customWidth="1"/>
    <col min="14" max="14" width="8.375" style="6"/>
    <col min="15" max="15" width="17" style="6" customWidth="1"/>
    <col min="16" max="16" width="14.625" style="6" customWidth="1"/>
    <col min="17" max="16384" width="8.375" style="6"/>
  </cols>
  <sheetData>
    <row r="1" spans="1:17">
      <c r="A1" s="37"/>
      <c r="L1" s="356" t="s">
        <v>1109</v>
      </c>
      <c r="M1" s="356"/>
    </row>
    <row r="2" spans="1:17">
      <c r="A2" s="38" t="s">
        <v>235</v>
      </c>
    </row>
    <row r="3" spans="1:17" s="39" customFormat="1" ht="18.75">
      <c r="A3" s="357" t="s">
        <v>1087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</row>
    <row r="4" spans="1:17" s="39" customFormat="1" ht="18.75">
      <c r="A4" s="358" t="s">
        <v>1110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</row>
    <row r="5" spans="1:17">
      <c r="A5" s="359" t="s">
        <v>271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</row>
    <row r="6" spans="1:17">
      <c r="A6" s="38" t="s">
        <v>235</v>
      </c>
    </row>
    <row r="7" spans="1:17" ht="31.5" customHeight="1">
      <c r="A7" s="360" t="s">
        <v>2</v>
      </c>
      <c r="B7" s="360" t="s">
        <v>275</v>
      </c>
      <c r="C7" s="360" t="s">
        <v>272</v>
      </c>
      <c r="D7" s="360"/>
      <c r="E7" s="361" t="s">
        <v>273</v>
      </c>
      <c r="F7" s="362"/>
      <c r="G7" s="362"/>
      <c r="H7" s="362"/>
      <c r="I7" s="362"/>
      <c r="J7" s="362"/>
      <c r="K7" s="362"/>
      <c r="L7" s="361" t="s">
        <v>274</v>
      </c>
      <c r="M7" s="363"/>
    </row>
    <row r="8" spans="1:17" ht="15.75" customHeight="1">
      <c r="A8" s="360"/>
      <c r="B8" s="360"/>
      <c r="C8" s="360" t="s">
        <v>276</v>
      </c>
      <c r="D8" s="360" t="s">
        <v>1088</v>
      </c>
      <c r="E8" s="366" t="s">
        <v>1089</v>
      </c>
      <c r="F8" s="364" t="s">
        <v>1090</v>
      </c>
      <c r="G8" s="365"/>
      <c r="H8" s="365"/>
      <c r="I8" s="361" t="s">
        <v>1091</v>
      </c>
      <c r="J8" s="362"/>
      <c r="K8" s="362"/>
      <c r="L8" s="272"/>
      <c r="M8" s="273"/>
    </row>
    <row r="9" spans="1:17" ht="46.5" customHeight="1">
      <c r="A9" s="360"/>
      <c r="B9" s="360"/>
      <c r="C9" s="360"/>
      <c r="D9" s="360"/>
      <c r="E9" s="367"/>
      <c r="F9" s="274" t="s">
        <v>1092</v>
      </c>
      <c r="G9" s="274" t="s">
        <v>1093</v>
      </c>
      <c r="H9" s="274" t="s">
        <v>1094</v>
      </c>
      <c r="I9" s="274" t="s">
        <v>1092</v>
      </c>
      <c r="J9" s="274" t="s">
        <v>1093</v>
      </c>
      <c r="K9" s="274" t="s">
        <v>1094</v>
      </c>
      <c r="L9" s="271" t="s">
        <v>276</v>
      </c>
      <c r="M9" s="271" t="s">
        <v>1088</v>
      </c>
    </row>
    <row r="10" spans="1:17" ht="33" customHeight="1">
      <c r="A10" s="271" t="s">
        <v>9</v>
      </c>
      <c r="B10" s="275" t="s">
        <v>277</v>
      </c>
      <c r="C10" s="276">
        <f>+C46+C63+C64+C80+C81</f>
        <v>835305189972</v>
      </c>
      <c r="D10" s="276">
        <f>+D46+D63+D64+D80+D81</f>
        <v>835305189972</v>
      </c>
      <c r="E10" s="277">
        <f>+F10+I10</f>
        <v>957304844819</v>
      </c>
      <c r="F10" s="277">
        <f t="shared" ref="F10:K10" si="0">+F46+F63+F64+F79+F80+F78</f>
        <v>735839399432</v>
      </c>
      <c r="G10" s="277">
        <f t="shared" si="0"/>
        <v>92907844649</v>
      </c>
      <c r="H10" s="277">
        <f t="shared" si="0"/>
        <v>642931554783</v>
      </c>
      <c r="I10" s="276">
        <f t="shared" si="0"/>
        <v>221465445387</v>
      </c>
      <c r="J10" s="276">
        <f t="shared" si="0"/>
        <v>11357115182</v>
      </c>
      <c r="K10" s="276">
        <f t="shared" si="0"/>
        <v>210108330205</v>
      </c>
      <c r="L10" s="278">
        <f>+E10/C10%</f>
        <v>114.60539887835361</v>
      </c>
      <c r="M10" s="278">
        <f>+E10/D10%</f>
        <v>114.60539887835361</v>
      </c>
    </row>
    <row r="11" spans="1:17" s="7" customFormat="1" ht="22.5" customHeight="1">
      <c r="A11" s="279" t="s">
        <v>14</v>
      </c>
      <c r="B11" s="280" t="s">
        <v>115</v>
      </c>
      <c r="C11" s="281">
        <f>SUM(C12:C45)</f>
        <v>220781712921</v>
      </c>
      <c r="D11" s="281">
        <f>+D15+D16+D17+D18+D20+D23+D25+D28+D35+D36+D38+D42+D43</f>
        <v>220781712921</v>
      </c>
      <c r="E11" s="282">
        <f>F11+I11</f>
        <v>205119989194</v>
      </c>
      <c r="F11" s="282">
        <f>SUM(F12:F45)</f>
        <v>128679723197</v>
      </c>
      <c r="G11" s="282">
        <f>SUM(G12:G45)</f>
        <v>41990220400</v>
      </c>
      <c r="H11" s="282">
        <f t="shared" ref="H11:H74" si="1">+F11-G11</f>
        <v>86689502797</v>
      </c>
      <c r="I11" s="282">
        <f>SUM(I12:I45)</f>
        <v>76440265997</v>
      </c>
      <c r="J11" s="282">
        <f>SUM(J12:J45)</f>
        <v>5315435834</v>
      </c>
      <c r="K11" s="282">
        <f>+I11-J11</f>
        <v>71124830163</v>
      </c>
      <c r="L11" s="194"/>
      <c r="M11" s="194"/>
      <c r="N11" s="194"/>
      <c r="O11" s="194"/>
      <c r="P11" s="194"/>
      <c r="Q11" s="194"/>
    </row>
    <row r="12" spans="1:17" s="7" customFormat="1" ht="47.25">
      <c r="A12" s="283"/>
      <c r="B12" s="284" t="s">
        <v>278</v>
      </c>
      <c r="C12" s="285"/>
      <c r="D12" s="268"/>
      <c r="E12" s="285"/>
      <c r="F12" s="118"/>
      <c r="G12" s="118"/>
      <c r="H12" s="118">
        <v>0</v>
      </c>
      <c r="I12" s="118"/>
      <c r="J12" s="118"/>
      <c r="K12" s="118">
        <v>0</v>
      </c>
      <c r="L12" s="43"/>
      <c r="M12" s="43"/>
    </row>
    <row r="13" spans="1:17" s="44" customFormat="1" ht="31.5">
      <c r="A13" s="283">
        <v>1</v>
      </c>
      <c r="B13" s="284" t="s">
        <v>279</v>
      </c>
      <c r="C13" s="285"/>
      <c r="D13" s="268"/>
      <c r="E13" s="285"/>
      <c r="F13" s="118"/>
      <c r="G13" s="118"/>
      <c r="H13" s="118">
        <v>0</v>
      </c>
      <c r="I13" s="118"/>
      <c r="J13" s="118"/>
      <c r="K13" s="118">
        <v>0</v>
      </c>
      <c r="L13" s="43"/>
      <c r="M13" s="43"/>
    </row>
    <row r="14" spans="1:17" s="45" customFormat="1">
      <c r="A14" s="194" t="s">
        <v>280</v>
      </c>
      <c r="B14" s="195" t="s">
        <v>281</v>
      </c>
      <c r="C14" s="286"/>
      <c r="D14" s="269"/>
      <c r="E14" s="286"/>
      <c r="F14" s="118"/>
      <c r="G14" s="118"/>
      <c r="H14" s="118">
        <v>0</v>
      </c>
      <c r="I14" s="118"/>
      <c r="J14" s="118"/>
      <c r="K14" s="118">
        <v>0</v>
      </c>
      <c r="L14" s="42"/>
      <c r="M14" s="42"/>
      <c r="O14" s="287">
        <f>+E14-D14</f>
        <v>0</v>
      </c>
    </row>
    <row r="15" spans="1:17" s="7" customFormat="1" ht="31.5">
      <c r="A15" s="194" t="s">
        <v>282</v>
      </c>
      <c r="B15" s="195" t="s">
        <v>283</v>
      </c>
      <c r="C15" s="286">
        <f>+D15</f>
        <v>4804000000</v>
      </c>
      <c r="D15" s="118">
        <v>4804000000</v>
      </c>
      <c r="E15" s="286">
        <v>4689211305</v>
      </c>
      <c r="F15" s="118"/>
      <c r="G15" s="118"/>
      <c r="H15" s="118">
        <v>0</v>
      </c>
      <c r="I15" s="118">
        <v>4689211305</v>
      </c>
      <c r="J15" s="118">
        <v>114788500</v>
      </c>
      <c r="K15" s="118">
        <v>4574422805</v>
      </c>
      <c r="L15" s="42"/>
      <c r="M15" s="42"/>
      <c r="O15" s="287">
        <f t="shared" ref="O15:O45" si="2">+E15-D15</f>
        <v>-114788695</v>
      </c>
    </row>
    <row r="16" spans="1:17" s="7" customFormat="1" ht="31.5">
      <c r="A16" s="194" t="s">
        <v>284</v>
      </c>
      <c r="B16" s="195" t="s">
        <v>285</v>
      </c>
      <c r="C16" s="286">
        <f t="shared" ref="C16:C45" si="3">+D16</f>
        <v>23785000000</v>
      </c>
      <c r="D16" s="118">
        <v>23785000000</v>
      </c>
      <c r="E16" s="286">
        <v>23836897750</v>
      </c>
      <c r="F16" s="118">
        <v>23836897750</v>
      </c>
      <c r="G16" s="118"/>
      <c r="H16" s="118">
        <v>23836897750</v>
      </c>
      <c r="I16" s="118"/>
      <c r="J16" s="118"/>
      <c r="K16" s="118">
        <v>0</v>
      </c>
      <c r="L16" s="42"/>
      <c r="M16" s="42"/>
      <c r="O16" s="287">
        <f t="shared" si="2"/>
        <v>51897750</v>
      </c>
    </row>
    <row r="17" spans="1:15" s="7" customFormat="1" ht="78.75">
      <c r="A17" s="194" t="s">
        <v>282</v>
      </c>
      <c r="B17" s="195" t="s">
        <v>1095</v>
      </c>
      <c r="C17" s="286">
        <f t="shared" si="3"/>
        <v>16895109000</v>
      </c>
      <c r="D17" s="118">
        <v>16895109000</v>
      </c>
      <c r="E17" s="269">
        <v>14057082536</v>
      </c>
      <c r="F17" s="118">
        <v>10721082536</v>
      </c>
      <c r="G17" s="118">
        <v>7784358500</v>
      </c>
      <c r="H17" s="118">
        <v>2936724036</v>
      </c>
      <c r="I17" s="118">
        <v>3336000000</v>
      </c>
      <c r="J17" s="118">
        <v>100000000</v>
      </c>
      <c r="K17" s="118">
        <v>3236000000</v>
      </c>
      <c r="L17" s="288"/>
      <c r="M17" s="288"/>
      <c r="N17" s="7" t="s">
        <v>1096</v>
      </c>
      <c r="O17" s="287">
        <f t="shared" si="2"/>
        <v>-2838026464</v>
      </c>
    </row>
    <row r="18" spans="1:15" s="7" customFormat="1" ht="31.5">
      <c r="A18" s="194"/>
      <c r="B18" s="195" t="s">
        <v>286</v>
      </c>
      <c r="C18" s="286">
        <f t="shared" si="3"/>
        <v>25000000000</v>
      </c>
      <c r="D18" s="118">
        <v>25000000000</v>
      </c>
      <c r="E18" s="286">
        <v>21887900000</v>
      </c>
      <c r="F18" s="118">
        <v>21887900000</v>
      </c>
      <c r="G18" s="118">
        <v>21887900000</v>
      </c>
      <c r="H18" s="118">
        <v>0</v>
      </c>
      <c r="I18" s="118"/>
      <c r="J18" s="118"/>
      <c r="K18" s="118">
        <v>0</v>
      </c>
      <c r="L18" s="42"/>
      <c r="M18" s="42"/>
      <c r="O18" s="287">
        <f t="shared" si="2"/>
        <v>-3112100000</v>
      </c>
    </row>
    <row r="19" spans="1:15" s="7" customFormat="1">
      <c r="A19" s="194" t="s">
        <v>287</v>
      </c>
      <c r="B19" s="195" t="s">
        <v>288</v>
      </c>
      <c r="C19" s="286">
        <f t="shared" si="3"/>
        <v>0</v>
      </c>
      <c r="D19" s="118"/>
      <c r="E19" s="286">
        <v>0</v>
      </c>
      <c r="F19" s="118"/>
      <c r="G19" s="118"/>
      <c r="H19" s="118">
        <v>0</v>
      </c>
      <c r="I19" s="118"/>
      <c r="J19" s="118"/>
      <c r="K19" s="118">
        <v>0</v>
      </c>
      <c r="L19" s="42"/>
      <c r="M19" s="42"/>
      <c r="O19" s="287">
        <f t="shared" si="2"/>
        <v>0</v>
      </c>
    </row>
    <row r="20" spans="1:15" s="7" customFormat="1" ht="31.5">
      <c r="A20" s="194"/>
      <c r="B20" s="195" t="s">
        <v>289</v>
      </c>
      <c r="C20" s="286">
        <f t="shared" si="3"/>
        <v>5100000000</v>
      </c>
      <c r="D20" s="118">
        <v>5100000000</v>
      </c>
      <c r="E20" s="286">
        <v>4381340000</v>
      </c>
      <c r="F20" s="118">
        <v>2441190000</v>
      </c>
      <c r="G20" s="118">
        <v>724852900</v>
      </c>
      <c r="H20" s="118">
        <v>1716337100</v>
      </c>
      <c r="I20" s="118">
        <v>1940150000</v>
      </c>
      <c r="J20" s="118"/>
      <c r="K20" s="118">
        <v>1940150000</v>
      </c>
      <c r="L20" s="42"/>
      <c r="M20" s="42"/>
      <c r="O20" s="287">
        <f t="shared" si="2"/>
        <v>-718660000</v>
      </c>
    </row>
    <row r="21" spans="1:15" s="44" customFormat="1" ht="31.5">
      <c r="A21" s="283">
        <v>2</v>
      </c>
      <c r="B21" s="284" t="s">
        <v>290</v>
      </c>
      <c r="C21" s="286">
        <f t="shared" si="3"/>
        <v>0</v>
      </c>
      <c r="D21" s="118"/>
      <c r="E21" s="286">
        <v>0</v>
      </c>
      <c r="F21" s="118"/>
      <c r="G21" s="118"/>
      <c r="H21" s="118">
        <v>0</v>
      </c>
      <c r="I21" s="118"/>
      <c r="J21" s="118"/>
      <c r="K21" s="118">
        <v>0</v>
      </c>
      <c r="L21" s="43"/>
      <c r="M21" s="43"/>
      <c r="O21" s="287">
        <f t="shared" si="2"/>
        <v>0</v>
      </c>
    </row>
    <row r="22" spans="1:15" s="7" customFormat="1">
      <c r="A22" s="194" t="s">
        <v>291</v>
      </c>
      <c r="B22" s="195" t="s">
        <v>292</v>
      </c>
      <c r="C22" s="286">
        <f t="shared" si="3"/>
        <v>0</v>
      </c>
      <c r="D22" s="118"/>
      <c r="E22" s="289">
        <v>0</v>
      </c>
      <c r="F22" s="118"/>
      <c r="G22" s="118"/>
      <c r="H22" s="118">
        <v>0</v>
      </c>
      <c r="I22" s="118"/>
      <c r="J22" s="118"/>
      <c r="K22" s="118">
        <v>0</v>
      </c>
      <c r="L22" s="288"/>
      <c r="M22" s="288"/>
      <c r="N22" s="290" t="s">
        <v>1097</v>
      </c>
      <c r="O22" s="287">
        <f t="shared" si="2"/>
        <v>0</v>
      </c>
    </row>
    <row r="23" spans="1:15" s="7" customFormat="1">
      <c r="A23" s="194" t="s">
        <v>293</v>
      </c>
      <c r="B23" s="195" t="s">
        <v>288</v>
      </c>
      <c r="C23" s="286">
        <f t="shared" si="3"/>
        <v>10070867347</v>
      </c>
      <c r="D23" s="118">
        <v>10070867347</v>
      </c>
      <c r="E23" s="286">
        <v>10070867347</v>
      </c>
      <c r="F23" s="118">
        <v>4995704000</v>
      </c>
      <c r="G23" s="118">
        <v>1092000000</v>
      </c>
      <c r="H23" s="118">
        <v>3903704000</v>
      </c>
      <c r="I23" s="118">
        <v>5075163347</v>
      </c>
      <c r="J23" s="118"/>
      <c r="K23" s="118">
        <v>5075163347</v>
      </c>
      <c r="L23" s="42"/>
      <c r="M23" s="42"/>
      <c r="O23" s="287">
        <f t="shared" si="2"/>
        <v>0</v>
      </c>
    </row>
    <row r="24" spans="1:15" s="44" customFormat="1" ht="47.25">
      <c r="A24" s="283">
        <v>3</v>
      </c>
      <c r="B24" s="284" t="s">
        <v>294</v>
      </c>
      <c r="C24" s="286">
        <f t="shared" si="3"/>
        <v>0</v>
      </c>
      <c r="D24" s="118"/>
      <c r="E24" s="286">
        <v>0</v>
      </c>
      <c r="F24" s="118"/>
      <c r="G24" s="118"/>
      <c r="H24" s="118">
        <v>0</v>
      </c>
      <c r="I24" s="118"/>
      <c r="J24" s="118"/>
      <c r="K24" s="118">
        <v>0</v>
      </c>
      <c r="L24" s="43"/>
      <c r="M24" s="43"/>
      <c r="O24" s="287">
        <f t="shared" si="2"/>
        <v>0</v>
      </c>
    </row>
    <row r="25" spans="1:15" s="7" customFormat="1" ht="31.5">
      <c r="A25" s="194" t="s">
        <v>295</v>
      </c>
      <c r="B25" s="195" t="s">
        <v>1098</v>
      </c>
      <c r="C25" s="286">
        <f t="shared" si="3"/>
        <v>8496000000</v>
      </c>
      <c r="D25" s="118">
        <v>8496000000</v>
      </c>
      <c r="E25" s="286">
        <v>6104571000</v>
      </c>
      <c r="F25" s="118"/>
      <c r="G25" s="118"/>
      <c r="H25" s="118">
        <v>0</v>
      </c>
      <c r="I25" s="118">
        <v>6104571000</v>
      </c>
      <c r="J25" s="118"/>
      <c r="K25" s="118">
        <v>6104571000</v>
      </c>
      <c r="L25" s="42"/>
      <c r="M25" s="42"/>
      <c r="N25" s="7" t="s">
        <v>1099</v>
      </c>
      <c r="O25" s="287">
        <f t="shared" si="2"/>
        <v>-2391429000</v>
      </c>
    </row>
    <row r="26" spans="1:15" s="7" customFormat="1">
      <c r="A26" s="194" t="s">
        <v>296</v>
      </c>
      <c r="B26" s="195" t="s">
        <v>288</v>
      </c>
      <c r="C26" s="286">
        <f t="shared" si="3"/>
        <v>0</v>
      </c>
      <c r="D26" s="118"/>
      <c r="E26" s="286">
        <v>0</v>
      </c>
      <c r="F26" s="118"/>
      <c r="G26" s="118"/>
      <c r="H26" s="118">
        <v>0</v>
      </c>
      <c r="I26" s="118"/>
      <c r="J26" s="118"/>
      <c r="K26" s="118">
        <v>0</v>
      </c>
      <c r="L26" s="42"/>
      <c r="M26" s="42"/>
      <c r="O26" s="287">
        <f t="shared" si="2"/>
        <v>0</v>
      </c>
    </row>
    <row r="27" spans="1:15" s="44" customFormat="1" ht="31.5">
      <c r="A27" s="283">
        <v>4</v>
      </c>
      <c r="B27" s="284" t="s">
        <v>111</v>
      </c>
      <c r="C27" s="286">
        <f t="shared" si="3"/>
        <v>0</v>
      </c>
      <c r="D27" s="118"/>
      <c r="E27" s="286">
        <v>0</v>
      </c>
      <c r="F27" s="118"/>
      <c r="G27" s="118"/>
      <c r="H27" s="118">
        <v>0</v>
      </c>
      <c r="I27" s="118"/>
      <c r="J27" s="118"/>
      <c r="K27" s="118">
        <v>0</v>
      </c>
      <c r="L27" s="43"/>
      <c r="M27" s="43"/>
      <c r="O27" s="287">
        <f t="shared" si="2"/>
        <v>0</v>
      </c>
    </row>
    <row r="28" spans="1:15" s="7" customFormat="1">
      <c r="A28" s="194" t="s">
        <v>297</v>
      </c>
      <c r="B28" s="195" t="s">
        <v>298</v>
      </c>
      <c r="C28" s="286">
        <f t="shared" si="3"/>
        <v>500000000</v>
      </c>
      <c r="D28" s="118">
        <v>500000000</v>
      </c>
      <c r="E28" s="286">
        <v>500000000</v>
      </c>
      <c r="F28" s="118"/>
      <c r="G28" s="118"/>
      <c r="H28" s="118">
        <v>0</v>
      </c>
      <c r="I28" s="118">
        <v>500000000</v>
      </c>
      <c r="J28" s="118"/>
      <c r="K28" s="118">
        <v>500000000</v>
      </c>
      <c r="L28" s="42"/>
      <c r="M28" s="42"/>
      <c r="O28" s="287">
        <f t="shared" si="2"/>
        <v>0</v>
      </c>
    </row>
    <row r="29" spans="1:15" s="44" customFormat="1">
      <c r="A29" s="283">
        <v>5</v>
      </c>
      <c r="B29" s="284" t="s">
        <v>299</v>
      </c>
      <c r="C29" s="286">
        <f t="shared" si="3"/>
        <v>0</v>
      </c>
      <c r="D29" s="118"/>
      <c r="E29" s="286">
        <v>0</v>
      </c>
      <c r="F29" s="118"/>
      <c r="G29" s="118"/>
      <c r="H29" s="118">
        <v>0</v>
      </c>
      <c r="I29" s="118"/>
      <c r="J29" s="118"/>
      <c r="K29" s="118">
        <v>0</v>
      </c>
      <c r="L29" s="43"/>
      <c r="M29" s="43"/>
      <c r="N29" s="44" t="s">
        <v>300</v>
      </c>
      <c r="O29" s="287">
        <f t="shared" si="2"/>
        <v>0</v>
      </c>
    </row>
    <row r="30" spans="1:15" s="44" customFormat="1" ht="63">
      <c r="A30" s="283">
        <v>6</v>
      </c>
      <c r="B30" s="46" t="s">
        <v>301</v>
      </c>
      <c r="C30" s="286">
        <f t="shared" si="3"/>
        <v>0</v>
      </c>
      <c r="D30" s="118"/>
      <c r="E30" s="286">
        <v>0</v>
      </c>
      <c r="F30" s="118"/>
      <c r="G30" s="118"/>
      <c r="H30" s="118">
        <v>0</v>
      </c>
      <c r="I30" s="118"/>
      <c r="J30" s="118"/>
      <c r="K30" s="118">
        <v>0</v>
      </c>
      <c r="L30" s="43"/>
      <c r="M30" s="43"/>
      <c r="O30" s="287">
        <f t="shared" si="2"/>
        <v>0</v>
      </c>
    </row>
    <row r="31" spans="1:15" s="7" customFormat="1">
      <c r="A31" s="194" t="s">
        <v>302</v>
      </c>
      <c r="B31" s="195" t="s">
        <v>292</v>
      </c>
      <c r="C31" s="286">
        <f t="shared" si="3"/>
        <v>0</v>
      </c>
      <c r="D31" s="118"/>
      <c r="E31" s="286">
        <v>0</v>
      </c>
      <c r="F31" s="118"/>
      <c r="G31" s="118"/>
      <c r="H31" s="118">
        <v>0</v>
      </c>
      <c r="I31" s="118"/>
      <c r="J31" s="118"/>
      <c r="K31" s="118">
        <v>0</v>
      </c>
      <c r="L31" s="42"/>
      <c r="M31" s="42"/>
      <c r="O31" s="287">
        <f t="shared" si="2"/>
        <v>0</v>
      </c>
    </row>
    <row r="32" spans="1:15" s="7" customFormat="1">
      <c r="A32" s="194" t="s">
        <v>303</v>
      </c>
      <c r="B32" s="195" t="s">
        <v>288</v>
      </c>
      <c r="C32" s="286">
        <f t="shared" si="3"/>
        <v>0</v>
      </c>
      <c r="D32" s="118"/>
      <c r="E32" s="286">
        <v>0</v>
      </c>
      <c r="F32" s="118"/>
      <c r="G32" s="118"/>
      <c r="H32" s="118">
        <v>0</v>
      </c>
      <c r="I32" s="118"/>
      <c r="J32" s="118"/>
      <c r="K32" s="118">
        <v>0</v>
      </c>
      <c r="L32" s="42"/>
      <c r="M32" s="42"/>
      <c r="O32" s="287">
        <f t="shared" si="2"/>
        <v>0</v>
      </c>
    </row>
    <row r="33" spans="1:16" s="44" customFormat="1" ht="47.25">
      <c r="A33" s="283">
        <v>7</v>
      </c>
      <c r="B33" s="284" t="s">
        <v>304</v>
      </c>
      <c r="C33" s="286">
        <f t="shared" si="3"/>
        <v>0</v>
      </c>
      <c r="D33" s="118"/>
      <c r="E33" s="286">
        <v>0</v>
      </c>
      <c r="F33" s="118"/>
      <c r="G33" s="118"/>
      <c r="H33" s="118">
        <v>0</v>
      </c>
      <c r="I33" s="118"/>
      <c r="J33" s="118"/>
      <c r="K33" s="118">
        <v>0</v>
      </c>
      <c r="L33" s="43"/>
      <c r="M33" s="43"/>
      <c r="O33" s="287">
        <f t="shared" si="2"/>
        <v>0</v>
      </c>
    </row>
    <row r="34" spans="1:16" s="7" customFormat="1">
      <c r="A34" s="194" t="s">
        <v>305</v>
      </c>
      <c r="B34" s="195" t="s">
        <v>292</v>
      </c>
      <c r="C34" s="286">
        <f t="shared" si="3"/>
        <v>0</v>
      </c>
      <c r="D34" s="118"/>
      <c r="E34" s="286">
        <v>0</v>
      </c>
      <c r="F34" s="118"/>
      <c r="G34" s="118"/>
      <c r="H34" s="118">
        <v>0</v>
      </c>
      <c r="I34" s="118"/>
      <c r="J34" s="118"/>
      <c r="K34" s="118">
        <v>0</v>
      </c>
      <c r="L34" s="42"/>
      <c r="M34" s="42"/>
      <c r="O34" s="287">
        <f t="shared" si="2"/>
        <v>0</v>
      </c>
    </row>
    <row r="35" spans="1:16" s="7" customFormat="1" ht="31.5">
      <c r="A35" s="194"/>
      <c r="B35" s="195" t="s">
        <v>1075</v>
      </c>
      <c r="C35" s="286">
        <f t="shared" si="3"/>
        <v>20000000000</v>
      </c>
      <c r="D35" s="118">
        <v>20000000000</v>
      </c>
      <c r="E35" s="286">
        <v>18592783182</v>
      </c>
      <c r="F35" s="118">
        <v>17705860000</v>
      </c>
      <c r="G35" s="118"/>
      <c r="H35" s="118">
        <v>17705860000</v>
      </c>
      <c r="I35" s="118">
        <v>886923182</v>
      </c>
      <c r="J35" s="118"/>
      <c r="K35" s="118">
        <v>886923182</v>
      </c>
      <c r="L35" s="42"/>
      <c r="M35" s="42"/>
      <c r="N35" s="7" t="s">
        <v>306</v>
      </c>
      <c r="O35" s="287">
        <f>+E35-D35</f>
        <v>-1407216818</v>
      </c>
    </row>
    <row r="36" spans="1:16" s="7" customFormat="1">
      <c r="A36" s="194"/>
      <c r="B36" s="195" t="s">
        <v>307</v>
      </c>
      <c r="C36" s="286">
        <f t="shared" si="3"/>
        <v>8340220500</v>
      </c>
      <c r="D36" s="118">
        <v>8340220500</v>
      </c>
      <c r="E36" s="286">
        <v>8340220500</v>
      </c>
      <c r="F36" s="118"/>
      <c r="G36" s="118"/>
      <c r="H36" s="118">
        <v>0</v>
      </c>
      <c r="I36" s="118">
        <v>8340220500</v>
      </c>
      <c r="J36" s="118"/>
      <c r="K36" s="118">
        <v>8340220500</v>
      </c>
      <c r="L36" s="42"/>
      <c r="M36" s="42"/>
      <c r="O36" s="287">
        <f t="shared" si="2"/>
        <v>0</v>
      </c>
    </row>
    <row r="37" spans="1:16" s="7" customFormat="1">
      <c r="A37" s="194"/>
      <c r="B37" s="195" t="s">
        <v>130</v>
      </c>
      <c r="C37" s="286">
        <f t="shared" si="3"/>
        <v>0</v>
      </c>
      <c r="D37" s="118"/>
      <c r="E37" s="286">
        <v>0</v>
      </c>
      <c r="F37" s="118"/>
      <c r="G37" s="118"/>
      <c r="H37" s="118">
        <v>0</v>
      </c>
      <c r="I37" s="118"/>
      <c r="J37" s="118"/>
      <c r="K37" s="118">
        <v>0</v>
      </c>
      <c r="L37" s="42"/>
      <c r="M37" s="42"/>
      <c r="N37" s="291"/>
      <c r="O37" s="287">
        <f t="shared" si="2"/>
        <v>0</v>
      </c>
    </row>
    <row r="38" spans="1:16" s="7" customFormat="1" ht="31.5">
      <c r="A38" s="194" t="s">
        <v>308</v>
      </c>
      <c r="B38" s="195" t="s">
        <v>1100</v>
      </c>
      <c r="C38" s="286">
        <f t="shared" si="3"/>
        <v>6298396340</v>
      </c>
      <c r="D38" s="118">
        <v>6298396340</v>
      </c>
      <c r="E38" s="286">
        <v>6298396340</v>
      </c>
      <c r="F38" s="118">
        <v>384182340</v>
      </c>
      <c r="G38" s="118"/>
      <c r="H38" s="118">
        <v>384182340</v>
      </c>
      <c r="I38" s="118">
        <v>5914214000</v>
      </c>
      <c r="J38" s="118"/>
      <c r="K38" s="118">
        <v>5914214000</v>
      </c>
      <c r="L38" s="42"/>
      <c r="M38" s="42"/>
      <c r="O38" s="287">
        <f t="shared" si="2"/>
        <v>0</v>
      </c>
    </row>
    <row r="39" spans="1:16" s="48" customFormat="1" ht="78.75">
      <c r="A39" s="279">
        <v>8</v>
      </c>
      <c r="B39" s="47" t="s">
        <v>309</v>
      </c>
      <c r="C39" s="286">
        <f t="shared" si="3"/>
        <v>0</v>
      </c>
      <c r="D39" s="270"/>
      <c r="E39" s="286">
        <v>0</v>
      </c>
      <c r="F39" s="118"/>
      <c r="G39" s="118"/>
      <c r="H39" s="118">
        <v>0</v>
      </c>
      <c r="I39" s="118"/>
      <c r="J39" s="118"/>
      <c r="K39" s="118">
        <v>0</v>
      </c>
      <c r="L39" s="41"/>
      <c r="M39" s="41"/>
      <c r="O39" s="287">
        <f t="shared" si="2"/>
        <v>0</v>
      </c>
    </row>
    <row r="40" spans="1:16" s="7" customFormat="1" ht="31.5">
      <c r="A40" s="194" t="s">
        <v>310</v>
      </c>
      <c r="B40" s="49" t="s">
        <v>311</v>
      </c>
      <c r="C40" s="286">
        <f t="shared" si="3"/>
        <v>0</v>
      </c>
      <c r="D40" s="269"/>
      <c r="E40" s="286">
        <v>0</v>
      </c>
      <c r="F40" s="118"/>
      <c r="G40" s="118"/>
      <c r="H40" s="118">
        <v>0</v>
      </c>
      <c r="I40" s="118"/>
      <c r="J40" s="118"/>
      <c r="K40" s="118">
        <v>0</v>
      </c>
      <c r="L40" s="42"/>
      <c r="M40" s="42"/>
      <c r="O40" s="287">
        <f t="shared" si="2"/>
        <v>0</v>
      </c>
    </row>
    <row r="41" spans="1:16" s="7" customFormat="1" ht="31.5">
      <c r="A41" s="194"/>
      <c r="B41" s="49" t="s">
        <v>312</v>
      </c>
      <c r="C41" s="286">
        <f t="shared" si="3"/>
        <v>0</v>
      </c>
      <c r="D41" s="269"/>
      <c r="E41" s="286">
        <v>0</v>
      </c>
      <c r="F41" s="118"/>
      <c r="G41" s="118"/>
      <c r="H41" s="118">
        <v>0</v>
      </c>
      <c r="I41" s="118"/>
      <c r="J41" s="118"/>
      <c r="K41" s="118">
        <v>0</v>
      </c>
      <c r="L41" s="42"/>
      <c r="M41" s="42"/>
      <c r="O41" s="287">
        <f t="shared" si="2"/>
        <v>0</v>
      </c>
    </row>
    <row r="42" spans="1:16" s="7" customFormat="1" ht="31.5">
      <c r="A42" s="194"/>
      <c r="B42" s="49" t="s">
        <v>313</v>
      </c>
      <c r="C42" s="286">
        <f t="shared" si="3"/>
        <v>14357658734</v>
      </c>
      <c r="D42" s="118">
        <v>14357658734</v>
      </c>
      <c r="E42" s="286">
        <v>13971796434</v>
      </c>
      <c r="F42" s="118"/>
      <c r="G42" s="118"/>
      <c r="H42" s="118">
        <v>0</v>
      </c>
      <c r="I42" s="118">
        <v>13971796434</v>
      </c>
      <c r="J42" s="118">
        <v>2513016334</v>
      </c>
      <c r="K42" s="118">
        <v>11458780100</v>
      </c>
      <c r="L42" s="42"/>
      <c r="M42" s="42"/>
      <c r="O42" s="287">
        <f t="shared" si="2"/>
        <v>-385862300</v>
      </c>
    </row>
    <row r="43" spans="1:16" s="7" customFormat="1" ht="47.25">
      <c r="A43" s="194"/>
      <c r="B43" s="49" t="s">
        <v>314</v>
      </c>
      <c r="C43" s="286">
        <f t="shared" si="3"/>
        <v>77134461000</v>
      </c>
      <c r="D43" s="118">
        <v>77134461000</v>
      </c>
      <c r="E43" s="286">
        <v>72388922800</v>
      </c>
      <c r="F43" s="118">
        <v>46706906571</v>
      </c>
      <c r="G43" s="118">
        <v>10501109000</v>
      </c>
      <c r="H43" s="118">
        <v>36205797571</v>
      </c>
      <c r="I43" s="118">
        <v>25682016229</v>
      </c>
      <c r="J43" s="118">
        <v>2587631000</v>
      </c>
      <c r="K43" s="118">
        <v>23094385229</v>
      </c>
      <c r="L43" s="42"/>
      <c r="M43" s="42"/>
      <c r="O43" s="287">
        <f t="shared" si="2"/>
        <v>-4745538200</v>
      </c>
      <c r="P43" s="292">
        <f>+D11-D46</f>
        <v>9813595949</v>
      </c>
    </row>
    <row r="44" spans="1:16" s="7" customFormat="1" ht="47.25">
      <c r="A44" s="194" t="s">
        <v>315</v>
      </c>
      <c r="B44" s="49" t="s">
        <v>316</v>
      </c>
      <c r="C44" s="286">
        <f t="shared" si="3"/>
        <v>0</v>
      </c>
      <c r="D44" s="269"/>
      <c r="E44" s="286">
        <v>0</v>
      </c>
      <c r="F44" s="118"/>
      <c r="G44" s="118"/>
      <c r="H44" s="118">
        <v>0</v>
      </c>
      <c r="I44" s="118"/>
      <c r="J44" s="118"/>
      <c r="K44" s="118">
        <v>0</v>
      </c>
      <c r="L44" s="42"/>
      <c r="M44" s="42"/>
      <c r="N44" s="291"/>
      <c r="O44" s="287">
        <f t="shared" si="2"/>
        <v>0</v>
      </c>
    </row>
    <row r="45" spans="1:16" s="7" customFormat="1" ht="31.5">
      <c r="A45" s="194" t="s">
        <v>317</v>
      </c>
      <c r="B45" s="49" t="s">
        <v>318</v>
      </c>
      <c r="C45" s="286">
        <f t="shared" si="3"/>
        <v>0</v>
      </c>
      <c r="D45" s="269"/>
      <c r="E45" s="286"/>
      <c r="F45" s="118"/>
      <c r="G45" s="118"/>
      <c r="H45" s="118">
        <v>0</v>
      </c>
      <c r="I45" s="118"/>
      <c r="J45" s="118"/>
      <c r="K45" s="118">
        <v>0</v>
      </c>
      <c r="L45" s="42"/>
      <c r="M45" s="42"/>
      <c r="O45" s="287">
        <f t="shared" si="2"/>
        <v>0</v>
      </c>
    </row>
    <row r="46" spans="1:16">
      <c r="A46" s="271" t="s">
        <v>319</v>
      </c>
      <c r="B46" s="275" t="s">
        <v>320</v>
      </c>
      <c r="C46" s="276">
        <f>+C47+C61+C62</f>
        <v>210968116972</v>
      </c>
      <c r="D46" s="276">
        <f>+D47+D61+D62</f>
        <v>210968116972</v>
      </c>
      <c r="E46" s="277">
        <f>+E47</f>
        <v>205119989194</v>
      </c>
      <c r="F46" s="277">
        <v>128679723197</v>
      </c>
      <c r="G46" s="277">
        <f>+G47</f>
        <v>41990220400</v>
      </c>
      <c r="H46" s="277">
        <f t="shared" si="1"/>
        <v>86689502797</v>
      </c>
      <c r="I46" s="276">
        <v>76440265997</v>
      </c>
      <c r="J46" s="276">
        <f>SUM(J47:J63)</f>
        <v>5315435834</v>
      </c>
      <c r="K46" s="276">
        <f t="shared" ref="K46:K86" si="4">+I46-J46</f>
        <v>71124830163</v>
      </c>
      <c r="L46" s="278">
        <f>+E46/C46%</f>
        <v>97.227956592712928</v>
      </c>
      <c r="M46" s="278">
        <f>+E46/D46%</f>
        <v>97.227956592712928</v>
      </c>
      <c r="O46" s="293"/>
      <c r="P46" s="293"/>
    </row>
    <row r="47" spans="1:16" ht="45">
      <c r="A47" s="294" t="s">
        <v>223</v>
      </c>
      <c r="B47" s="295" t="s">
        <v>321</v>
      </c>
      <c r="C47" s="296">
        <f>SUM(C48:C62)</f>
        <v>210968116972</v>
      </c>
      <c r="D47" s="296">
        <f>SUM(D48:D62)</f>
        <v>210968116972</v>
      </c>
      <c r="E47" s="297">
        <f t="shared" ref="E47:E80" si="5">+F47+I47</f>
        <v>205119989194</v>
      </c>
      <c r="F47" s="297">
        <v>128679723197</v>
      </c>
      <c r="G47" s="297">
        <v>41990220400</v>
      </c>
      <c r="H47" s="297">
        <f t="shared" si="1"/>
        <v>86689502797</v>
      </c>
      <c r="I47" s="296">
        <v>76440265997</v>
      </c>
      <c r="J47" s="296"/>
      <c r="K47" s="296">
        <f t="shared" si="4"/>
        <v>76440265997</v>
      </c>
      <c r="L47" s="298">
        <f>+E47/C47%</f>
        <v>97.227956592712928</v>
      </c>
      <c r="M47" s="298">
        <f>+E47/D47%</f>
        <v>97.227956592712928</v>
      </c>
      <c r="O47" s="6">
        <v>185536.02682100001</v>
      </c>
      <c r="P47" s="293">
        <f>+D47-E47</f>
        <v>5848127778</v>
      </c>
    </row>
    <row r="48" spans="1:16" ht="21.75" customHeight="1">
      <c r="A48" s="294" t="s">
        <v>280</v>
      </c>
      <c r="B48" s="295" t="s">
        <v>116</v>
      </c>
      <c r="C48" s="296">
        <f>+D48</f>
        <v>2330300000</v>
      </c>
      <c r="D48" s="299">
        <v>2330300000</v>
      </c>
      <c r="E48" s="297">
        <f t="shared" si="5"/>
        <v>0</v>
      </c>
      <c r="F48" s="297" t="s">
        <v>224</v>
      </c>
      <c r="G48" s="297"/>
      <c r="H48" s="297">
        <f t="shared" si="1"/>
        <v>0</v>
      </c>
      <c r="I48" s="296" t="s">
        <v>224</v>
      </c>
      <c r="J48" s="296"/>
      <c r="K48" s="296">
        <f t="shared" si="4"/>
        <v>0</v>
      </c>
      <c r="L48" s="298"/>
      <c r="M48" s="298"/>
      <c r="O48" s="6">
        <f>+O47*1000000</f>
        <v>185536026821</v>
      </c>
      <c r="P48" s="293">
        <f t="shared" ref="P48:P62" si="6">+D48-E48</f>
        <v>2330300000</v>
      </c>
    </row>
    <row r="49" spans="1:16" ht="30">
      <c r="A49" s="294" t="s">
        <v>287</v>
      </c>
      <c r="B49" s="295" t="s">
        <v>117</v>
      </c>
      <c r="C49" s="296">
        <f t="shared" ref="C49:C62" si="7">+D49</f>
        <v>2530000000</v>
      </c>
      <c r="D49" s="299">
        <v>2530000000</v>
      </c>
      <c r="E49" s="297">
        <f t="shared" si="5"/>
        <v>499016700</v>
      </c>
      <c r="F49" s="300">
        <v>499016700</v>
      </c>
      <c r="G49" s="300"/>
      <c r="H49" s="300">
        <f t="shared" si="1"/>
        <v>499016700</v>
      </c>
      <c r="I49" s="301">
        <v>0</v>
      </c>
      <c r="J49" s="301"/>
      <c r="K49" s="301">
        <f t="shared" si="4"/>
        <v>0</v>
      </c>
      <c r="L49" s="298"/>
      <c r="M49" s="298"/>
      <c r="O49" s="293">
        <f>+O48-F46</f>
        <v>56856303624</v>
      </c>
      <c r="P49" s="293">
        <f t="shared" si="6"/>
        <v>2030983300</v>
      </c>
    </row>
    <row r="50" spans="1:16" ht="30">
      <c r="A50" s="294" t="s">
        <v>322</v>
      </c>
      <c r="B50" s="295" t="s">
        <v>323</v>
      </c>
      <c r="C50" s="296">
        <f t="shared" si="7"/>
        <v>36635761429</v>
      </c>
      <c r="D50" s="299">
        <v>36635761429</v>
      </c>
      <c r="E50" s="297">
        <f t="shared" si="5"/>
        <v>36337358429</v>
      </c>
      <c r="F50" s="297">
        <v>36174607700</v>
      </c>
      <c r="G50" s="297">
        <v>11800072700</v>
      </c>
      <c r="H50" s="297">
        <f t="shared" si="1"/>
        <v>24374535000</v>
      </c>
      <c r="I50" s="296">
        <v>162750729</v>
      </c>
      <c r="J50" s="296"/>
      <c r="K50" s="296">
        <f t="shared" si="4"/>
        <v>162750729</v>
      </c>
      <c r="L50" s="298">
        <f>+E50/C50%</f>
        <v>99.185487107785903</v>
      </c>
      <c r="M50" s="298">
        <f>+E50/D50%</f>
        <v>99.185487107785903</v>
      </c>
      <c r="P50" s="293">
        <f t="shared" si="6"/>
        <v>298403000</v>
      </c>
    </row>
    <row r="51" spans="1:16" ht="21.75" customHeight="1">
      <c r="A51" s="294" t="s">
        <v>324</v>
      </c>
      <c r="B51" s="295" t="s">
        <v>325</v>
      </c>
      <c r="C51" s="296" t="str">
        <f t="shared" si="7"/>
        <v>0</v>
      </c>
      <c r="D51" s="299" t="s">
        <v>224</v>
      </c>
      <c r="E51" s="297">
        <f t="shared" si="5"/>
        <v>0</v>
      </c>
      <c r="F51" s="302" t="s">
        <v>224</v>
      </c>
      <c r="G51" s="302"/>
      <c r="H51" s="302">
        <f t="shared" si="1"/>
        <v>0</v>
      </c>
      <c r="I51" s="301" t="s">
        <v>224</v>
      </c>
      <c r="J51" s="301"/>
      <c r="K51" s="301">
        <f t="shared" si="4"/>
        <v>0</v>
      </c>
      <c r="L51" s="298"/>
      <c r="M51" s="298"/>
      <c r="P51" s="293">
        <f t="shared" si="6"/>
        <v>0</v>
      </c>
    </row>
    <row r="52" spans="1:16" ht="21.75" customHeight="1">
      <c r="A52" s="294" t="s">
        <v>326</v>
      </c>
      <c r="B52" s="295" t="s">
        <v>327</v>
      </c>
      <c r="C52" s="296">
        <f t="shared" si="7"/>
        <v>1209739000</v>
      </c>
      <c r="D52" s="299">
        <v>1209739000</v>
      </c>
      <c r="E52" s="297">
        <f t="shared" si="5"/>
        <v>1209739000</v>
      </c>
      <c r="F52" s="297">
        <v>0</v>
      </c>
      <c r="G52" s="297"/>
      <c r="H52" s="297">
        <f t="shared" si="1"/>
        <v>0</v>
      </c>
      <c r="I52" s="296">
        <v>1209739000</v>
      </c>
      <c r="J52" s="296">
        <v>159000000</v>
      </c>
      <c r="K52" s="296">
        <f t="shared" si="4"/>
        <v>1050739000</v>
      </c>
      <c r="L52" s="298"/>
      <c r="M52" s="298"/>
      <c r="P52" s="293">
        <f t="shared" si="6"/>
        <v>0</v>
      </c>
    </row>
    <row r="53" spans="1:16" ht="21.75" customHeight="1">
      <c r="A53" s="294" t="s">
        <v>328</v>
      </c>
      <c r="B53" s="295" t="s">
        <v>329</v>
      </c>
      <c r="C53" s="296">
        <f t="shared" si="7"/>
        <v>2330300000</v>
      </c>
      <c r="D53" s="299">
        <v>2330300000</v>
      </c>
      <c r="E53" s="297">
        <f t="shared" si="5"/>
        <v>2114035958</v>
      </c>
      <c r="F53" s="297">
        <v>283500715</v>
      </c>
      <c r="G53" s="297"/>
      <c r="H53" s="297">
        <f t="shared" si="1"/>
        <v>283500715</v>
      </c>
      <c r="I53" s="296">
        <v>1830535243</v>
      </c>
      <c r="J53" s="296"/>
      <c r="K53" s="296">
        <f t="shared" si="4"/>
        <v>1830535243</v>
      </c>
      <c r="L53" s="298"/>
      <c r="M53" s="298"/>
      <c r="P53" s="293">
        <f t="shared" si="6"/>
        <v>216264042</v>
      </c>
    </row>
    <row r="54" spans="1:16" ht="30">
      <c r="A54" s="294" t="s">
        <v>330</v>
      </c>
      <c r="B54" s="295" t="s">
        <v>331</v>
      </c>
      <c r="C54" s="296" t="str">
        <f t="shared" si="7"/>
        <v>0</v>
      </c>
      <c r="D54" s="299" t="s">
        <v>224</v>
      </c>
      <c r="E54" s="297">
        <f t="shared" si="5"/>
        <v>0</v>
      </c>
      <c r="F54" s="302" t="s">
        <v>224</v>
      </c>
      <c r="G54" s="302"/>
      <c r="H54" s="302">
        <f t="shared" si="1"/>
        <v>0</v>
      </c>
      <c r="I54" s="301" t="s">
        <v>224</v>
      </c>
      <c r="J54" s="301"/>
      <c r="K54" s="301">
        <f t="shared" si="4"/>
        <v>0</v>
      </c>
      <c r="L54" s="298"/>
      <c r="M54" s="298"/>
      <c r="P54" s="293">
        <f t="shared" si="6"/>
        <v>0</v>
      </c>
    </row>
    <row r="55" spans="1:16" ht="20.25" customHeight="1">
      <c r="A55" s="294" t="s">
        <v>332</v>
      </c>
      <c r="B55" s="295" t="s">
        <v>333</v>
      </c>
      <c r="C55" s="296">
        <f t="shared" si="7"/>
        <v>7594679624</v>
      </c>
      <c r="D55" s="299">
        <v>7594679624</v>
      </c>
      <c r="E55" s="297">
        <f t="shared" si="5"/>
        <v>7594679624</v>
      </c>
      <c r="F55" s="297">
        <v>394000000</v>
      </c>
      <c r="G55" s="297"/>
      <c r="H55" s="297">
        <f t="shared" si="1"/>
        <v>394000000</v>
      </c>
      <c r="I55" s="296">
        <v>7200679624</v>
      </c>
      <c r="J55" s="296"/>
      <c r="K55" s="296">
        <f t="shared" si="4"/>
        <v>7200679624</v>
      </c>
      <c r="L55" s="298"/>
      <c r="M55" s="298"/>
      <c r="P55" s="293">
        <f t="shared" si="6"/>
        <v>0</v>
      </c>
    </row>
    <row r="56" spans="1:16" ht="20.25" customHeight="1">
      <c r="A56" s="294" t="s">
        <v>334</v>
      </c>
      <c r="B56" s="295" t="s">
        <v>335</v>
      </c>
      <c r="C56" s="296">
        <f t="shared" si="7"/>
        <v>542000000</v>
      </c>
      <c r="D56" s="299">
        <v>542000000</v>
      </c>
      <c r="E56" s="297">
        <f t="shared" si="5"/>
        <v>542000000</v>
      </c>
      <c r="F56" s="297">
        <v>0</v>
      </c>
      <c r="G56" s="297"/>
      <c r="H56" s="297">
        <f t="shared" si="1"/>
        <v>0</v>
      </c>
      <c r="I56" s="296">
        <v>542000000</v>
      </c>
      <c r="J56" s="296"/>
      <c r="K56" s="296">
        <f t="shared" si="4"/>
        <v>542000000</v>
      </c>
      <c r="L56" s="298"/>
      <c r="M56" s="298"/>
      <c r="P56" s="293">
        <f t="shared" si="6"/>
        <v>0</v>
      </c>
    </row>
    <row r="57" spans="1:16" ht="20.25" customHeight="1">
      <c r="A57" s="303" t="s">
        <v>280</v>
      </c>
      <c r="B57" s="295" t="s">
        <v>123</v>
      </c>
      <c r="C57" s="296">
        <f t="shared" si="7"/>
        <v>134979352857</v>
      </c>
      <c r="D57" s="299">
        <v>134979352857</v>
      </c>
      <c r="E57" s="297">
        <f t="shared" si="5"/>
        <v>134682531421</v>
      </c>
      <c r="F57" s="297">
        <v>76958002282</v>
      </c>
      <c r="G57" s="297">
        <v>30190147700</v>
      </c>
      <c r="H57" s="297">
        <f t="shared" si="1"/>
        <v>46767854582</v>
      </c>
      <c r="I57" s="296">
        <v>57724529139</v>
      </c>
      <c r="J57" s="296">
        <v>5156435834</v>
      </c>
      <c r="K57" s="296">
        <f t="shared" si="4"/>
        <v>52568093305</v>
      </c>
      <c r="L57" s="298">
        <f>+E57/C57%</f>
        <v>99.78009863751943</v>
      </c>
      <c r="M57" s="298">
        <f>+E57/D57%</f>
        <v>99.78009863751943</v>
      </c>
      <c r="P57" s="293">
        <f t="shared" si="6"/>
        <v>296821436</v>
      </c>
    </row>
    <row r="58" spans="1:16" ht="45">
      <c r="A58" s="294" t="s">
        <v>336</v>
      </c>
      <c r="B58" s="295" t="s">
        <v>337</v>
      </c>
      <c r="C58" s="296">
        <f t="shared" si="7"/>
        <v>22754907238</v>
      </c>
      <c r="D58" s="299">
        <v>22754907238</v>
      </c>
      <c r="E58" s="297">
        <f t="shared" si="5"/>
        <v>22079551238</v>
      </c>
      <c r="F58" s="297">
        <v>14370595800</v>
      </c>
      <c r="G58" s="297"/>
      <c r="H58" s="297">
        <f t="shared" si="1"/>
        <v>14370595800</v>
      </c>
      <c r="I58" s="296">
        <v>7708955438</v>
      </c>
      <c r="J58" s="296"/>
      <c r="K58" s="296">
        <f t="shared" si="4"/>
        <v>7708955438</v>
      </c>
      <c r="L58" s="298"/>
      <c r="M58" s="298"/>
      <c r="P58" s="293">
        <f t="shared" si="6"/>
        <v>675356000</v>
      </c>
    </row>
    <row r="59" spans="1:16" ht="21.75" customHeight="1">
      <c r="A59" s="294" t="s">
        <v>338</v>
      </c>
      <c r="B59" s="295" t="s">
        <v>339</v>
      </c>
      <c r="C59" s="296">
        <f t="shared" si="7"/>
        <v>61076824</v>
      </c>
      <c r="D59" s="299">
        <v>61076824</v>
      </c>
      <c r="E59" s="297">
        <f t="shared" si="5"/>
        <v>61076824</v>
      </c>
      <c r="F59" s="297">
        <v>0</v>
      </c>
      <c r="G59" s="297"/>
      <c r="H59" s="297">
        <f t="shared" si="1"/>
        <v>0</v>
      </c>
      <c r="I59" s="296">
        <v>61076824</v>
      </c>
      <c r="J59" s="296"/>
      <c r="K59" s="296">
        <f t="shared" si="4"/>
        <v>61076824</v>
      </c>
      <c r="L59" s="298"/>
      <c r="M59" s="298"/>
      <c r="P59" s="293">
        <f t="shared" si="6"/>
        <v>0</v>
      </c>
    </row>
    <row r="60" spans="1:16" ht="21.75" customHeight="1">
      <c r="A60" s="294" t="s">
        <v>340</v>
      </c>
      <c r="B60" s="295" t="s">
        <v>341</v>
      </c>
      <c r="C60" s="296">
        <f t="shared" si="7"/>
        <v>0</v>
      </c>
      <c r="D60" s="299"/>
      <c r="E60" s="297">
        <f t="shared" si="5"/>
        <v>0</v>
      </c>
      <c r="F60" s="302" t="s">
        <v>224</v>
      </c>
      <c r="G60" s="302"/>
      <c r="H60" s="302">
        <f t="shared" si="1"/>
        <v>0</v>
      </c>
      <c r="I60" s="301" t="s">
        <v>224</v>
      </c>
      <c r="J60" s="301"/>
      <c r="K60" s="301">
        <f t="shared" si="4"/>
        <v>0</v>
      </c>
      <c r="L60" s="298"/>
      <c r="M60" s="298"/>
      <c r="P60" s="293">
        <f t="shared" si="6"/>
        <v>0</v>
      </c>
    </row>
    <row r="61" spans="1:16" ht="45">
      <c r="A61" s="294" t="s">
        <v>225</v>
      </c>
      <c r="B61" s="295" t="s">
        <v>342</v>
      </c>
      <c r="C61" s="296" t="str">
        <f t="shared" si="7"/>
        <v>0</v>
      </c>
      <c r="D61" s="299" t="s">
        <v>224</v>
      </c>
      <c r="E61" s="297">
        <f t="shared" si="5"/>
        <v>0</v>
      </c>
      <c r="F61" s="302" t="s">
        <v>224</v>
      </c>
      <c r="G61" s="302"/>
      <c r="H61" s="302">
        <f t="shared" si="1"/>
        <v>0</v>
      </c>
      <c r="I61" s="301" t="s">
        <v>224</v>
      </c>
      <c r="J61" s="301"/>
      <c r="K61" s="301">
        <f t="shared" si="4"/>
        <v>0</v>
      </c>
      <c r="L61" s="298"/>
      <c r="M61" s="298"/>
      <c r="P61" s="293">
        <f t="shared" si="6"/>
        <v>0</v>
      </c>
    </row>
    <row r="62" spans="1:16">
      <c r="A62" s="294" t="s">
        <v>227</v>
      </c>
      <c r="B62" s="295" t="s">
        <v>112</v>
      </c>
      <c r="C62" s="296">
        <f t="shared" si="7"/>
        <v>0</v>
      </c>
      <c r="D62" s="299"/>
      <c r="E62" s="297">
        <f t="shared" si="5"/>
        <v>0</v>
      </c>
      <c r="F62" s="297" t="s">
        <v>224</v>
      </c>
      <c r="G62" s="297"/>
      <c r="H62" s="297">
        <f t="shared" si="1"/>
        <v>0</v>
      </c>
      <c r="I62" s="296" t="s">
        <v>224</v>
      </c>
      <c r="J62" s="296"/>
      <c r="K62" s="296">
        <f t="shared" si="4"/>
        <v>0</v>
      </c>
      <c r="L62" s="298"/>
      <c r="M62" s="298"/>
      <c r="P62" s="293">
        <f t="shared" si="6"/>
        <v>0</v>
      </c>
    </row>
    <row r="63" spans="1:16" ht="28.5">
      <c r="A63" s="271" t="s">
        <v>19</v>
      </c>
      <c r="B63" s="275" t="s">
        <v>343</v>
      </c>
      <c r="C63" s="304" t="s">
        <v>224</v>
      </c>
      <c r="D63" s="304" t="s">
        <v>224</v>
      </c>
      <c r="E63" s="297">
        <f t="shared" si="5"/>
        <v>0</v>
      </c>
      <c r="F63" s="305" t="s">
        <v>224</v>
      </c>
      <c r="G63" s="305"/>
      <c r="H63" s="305">
        <f t="shared" si="1"/>
        <v>0</v>
      </c>
      <c r="I63" s="304" t="s">
        <v>224</v>
      </c>
      <c r="J63" s="304"/>
      <c r="K63" s="304">
        <f t="shared" si="4"/>
        <v>0</v>
      </c>
      <c r="L63" s="298"/>
      <c r="M63" s="298"/>
    </row>
    <row r="64" spans="1:16" ht="27" customHeight="1">
      <c r="A64" s="271" t="s">
        <v>22</v>
      </c>
      <c r="B64" s="275" t="s">
        <v>30</v>
      </c>
      <c r="C64" s="276">
        <f>SUM(C65:C77)</f>
        <v>530328000000</v>
      </c>
      <c r="D64" s="276">
        <f>SUM(D65:D77)</f>
        <v>530328000000</v>
      </c>
      <c r="E64" s="277">
        <f t="shared" si="5"/>
        <v>618163836104</v>
      </c>
      <c r="F64" s="277">
        <v>490677913338</v>
      </c>
      <c r="G64" s="277">
        <f>SUM(G65:G77)</f>
        <v>30027308798</v>
      </c>
      <c r="H64" s="277">
        <f>+F64-G64</f>
        <v>460650604540</v>
      </c>
      <c r="I64" s="276">
        <v>127485922766</v>
      </c>
      <c r="J64" s="276">
        <f>SUM(J65:J79)</f>
        <v>5272596162</v>
      </c>
      <c r="K64" s="276">
        <f t="shared" si="4"/>
        <v>122213326604</v>
      </c>
      <c r="L64" s="278">
        <f>+E64/C64%</f>
        <v>116.56254923443605</v>
      </c>
      <c r="M64" s="278">
        <f>+E64/D64%</f>
        <v>116.56254923443605</v>
      </c>
    </row>
    <row r="65" spans="1:16" ht="24" customHeight="1">
      <c r="A65" s="294" t="s">
        <v>291</v>
      </c>
      <c r="B65" s="295" t="s">
        <v>116</v>
      </c>
      <c r="C65" s="296">
        <f>16549000000-C66</f>
        <v>15799000000</v>
      </c>
      <c r="D65" s="296">
        <f>+C65</f>
        <v>15799000000</v>
      </c>
      <c r="E65" s="297">
        <f t="shared" si="5"/>
        <v>14386495318</v>
      </c>
      <c r="F65" s="297">
        <v>6432944788</v>
      </c>
      <c r="G65" s="297">
        <f>+O65+P65</f>
        <v>0</v>
      </c>
      <c r="H65" s="297">
        <f t="shared" si="1"/>
        <v>6432944788</v>
      </c>
      <c r="I65" s="296">
        <v>7953550530</v>
      </c>
      <c r="J65" s="296">
        <v>223112730</v>
      </c>
      <c r="K65" s="296">
        <f t="shared" si="4"/>
        <v>7730437800</v>
      </c>
      <c r="L65" s="298">
        <f>+E65/C65%</f>
        <v>91.059531096904863</v>
      </c>
      <c r="M65" s="298">
        <f>+E65/D65%</f>
        <v>91.059531096904863</v>
      </c>
    </row>
    <row r="66" spans="1:16" ht="30">
      <c r="A66" s="294" t="s">
        <v>293</v>
      </c>
      <c r="B66" s="295" t="s">
        <v>117</v>
      </c>
      <c r="C66" s="296">
        <v>750000000</v>
      </c>
      <c r="D66" s="296">
        <f t="shared" ref="D66:D77" si="8">+C66</f>
        <v>750000000</v>
      </c>
      <c r="E66" s="297">
        <f t="shared" si="5"/>
        <v>6588919210</v>
      </c>
      <c r="F66" s="297">
        <v>970200000</v>
      </c>
      <c r="G66" s="297">
        <f t="shared" ref="G66:G77" si="9">+O66+P66</f>
        <v>0</v>
      </c>
      <c r="H66" s="297">
        <f t="shared" si="1"/>
        <v>970200000</v>
      </c>
      <c r="I66" s="296">
        <v>5618719210</v>
      </c>
      <c r="J66" s="296">
        <v>171071000</v>
      </c>
      <c r="K66" s="296">
        <f t="shared" si="4"/>
        <v>5447648210</v>
      </c>
      <c r="L66" s="298">
        <f>+E66/C66%</f>
        <v>878.52256133333333</v>
      </c>
      <c r="M66" s="298">
        <f>+E66/D66%</f>
        <v>878.52256133333333</v>
      </c>
    </row>
    <row r="67" spans="1:16" ht="30">
      <c r="A67" s="294" t="s">
        <v>344</v>
      </c>
      <c r="B67" s="295" t="s">
        <v>323</v>
      </c>
      <c r="C67" s="296">
        <v>329426000000</v>
      </c>
      <c r="D67" s="296">
        <f t="shared" si="8"/>
        <v>329426000000</v>
      </c>
      <c r="E67" s="297">
        <f t="shared" si="5"/>
        <v>374922801843</v>
      </c>
      <c r="F67" s="297">
        <v>374711345843</v>
      </c>
      <c r="G67" s="297">
        <f t="shared" si="9"/>
        <v>22679039455</v>
      </c>
      <c r="H67" s="297">
        <f t="shared" si="1"/>
        <v>352032306388</v>
      </c>
      <c r="I67" s="296">
        <v>211456000</v>
      </c>
      <c r="J67" s="296"/>
      <c r="K67" s="296">
        <f t="shared" si="4"/>
        <v>211456000</v>
      </c>
      <c r="L67" s="298">
        <f>+E67/C67%</f>
        <v>113.81093230133627</v>
      </c>
      <c r="M67" s="298">
        <f>+E67/D67%</f>
        <v>113.81093230133627</v>
      </c>
      <c r="O67" s="6">
        <v>22401063304</v>
      </c>
      <c r="P67" s="6">
        <v>277976151</v>
      </c>
    </row>
    <row r="68" spans="1:16" ht="24" customHeight="1">
      <c r="A68" s="294" t="s">
        <v>345</v>
      </c>
      <c r="B68" s="295" t="s">
        <v>325</v>
      </c>
      <c r="C68" s="296"/>
      <c r="D68" s="296">
        <f t="shared" si="8"/>
        <v>0</v>
      </c>
      <c r="E68" s="297">
        <f t="shared" si="5"/>
        <v>0</v>
      </c>
      <c r="F68" s="297" t="s">
        <v>224</v>
      </c>
      <c r="G68" s="297">
        <f t="shared" si="9"/>
        <v>0</v>
      </c>
      <c r="H68" s="297">
        <f t="shared" si="1"/>
        <v>0</v>
      </c>
      <c r="I68" s="296" t="s">
        <v>224</v>
      </c>
      <c r="J68" s="296"/>
      <c r="K68" s="296">
        <f t="shared" si="4"/>
        <v>0</v>
      </c>
      <c r="L68" s="298"/>
      <c r="M68" s="298"/>
    </row>
    <row r="69" spans="1:16" ht="24" customHeight="1">
      <c r="A69" s="294" t="s">
        <v>346</v>
      </c>
      <c r="B69" s="295" t="s">
        <v>327</v>
      </c>
      <c r="C69" s="296">
        <v>1406000000</v>
      </c>
      <c r="D69" s="296">
        <f t="shared" si="8"/>
        <v>1406000000</v>
      </c>
      <c r="E69" s="297">
        <f t="shared" si="5"/>
        <v>3155581236</v>
      </c>
      <c r="F69" s="297">
        <v>3059581236</v>
      </c>
      <c r="G69" s="297">
        <f t="shared" si="9"/>
        <v>0</v>
      </c>
      <c r="H69" s="297">
        <f t="shared" si="1"/>
        <v>3059581236</v>
      </c>
      <c r="I69" s="296">
        <v>96000000</v>
      </c>
      <c r="J69" s="296"/>
      <c r="K69" s="296">
        <f t="shared" si="4"/>
        <v>96000000</v>
      </c>
      <c r="L69" s="298">
        <f t="shared" ref="L69:L77" si="10">+E69/C69%</f>
        <v>224.43678776671408</v>
      </c>
      <c r="M69" s="298">
        <f t="shared" ref="M69:M78" si="11">+E69/D69%</f>
        <v>224.43678776671408</v>
      </c>
    </row>
    <row r="70" spans="1:16" ht="24" customHeight="1">
      <c r="A70" s="294" t="s">
        <v>347</v>
      </c>
      <c r="B70" s="295" t="s">
        <v>329</v>
      </c>
      <c r="C70" s="296">
        <v>1050000000</v>
      </c>
      <c r="D70" s="296">
        <f t="shared" si="8"/>
        <v>1050000000</v>
      </c>
      <c r="E70" s="297">
        <f t="shared" si="5"/>
        <v>4154187366</v>
      </c>
      <c r="F70" s="297">
        <v>3313395566</v>
      </c>
      <c r="G70" s="297">
        <f t="shared" si="9"/>
        <v>0</v>
      </c>
      <c r="H70" s="297">
        <f t="shared" si="1"/>
        <v>3313395566</v>
      </c>
      <c r="I70" s="296">
        <v>840791800</v>
      </c>
      <c r="J70" s="296"/>
      <c r="K70" s="296">
        <f t="shared" si="4"/>
        <v>840791800</v>
      </c>
      <c r="L70" s="298">
        <f t="shared" si="10"/>
        <v>395.63689199999999</v>
      </c>
      <c r="M70" s="298">
        <f t="shared" si="11"/>
        <v>395.63689199999999</v>
      </c>
    </row>
    <row r="71" spans="1:16" ht="30">
      <c r="A71" s="294" t="s">
        <v>348</v>
      </c>
      <c r="B71" s="295" t="s">
        <v>331</v>
      </c>
      <c r="C71" s="296">
        <v>1150000000</v>
      </c>
      <c r="D71" s="296">
        <f t="shared" si="8"/>
        <v>1150000000</v>
      </c>
      <c r="E71" s="297">
        <f t="shared" si="5"/>
        <v>1034753868</v>
      </c>
      <c r="F71" s="297">
        <v>1034753868</v>
      </c>
      <c r="G71" s="297">
        <f t="shared" si="9"/>
        <v>0</v>
      </c>
      <c r="H71" s="297">
        <f t="shared" si="1"/>
        <v>1034753868</v>
      </c>
      <c r="I71" s="296">
        <v>0</v>
      </c>
      <c r="J71" s="296"/>
      <c r="K71" s="296">
        <f t="shared" si="4"/>
        <v>0</v>
      </c>
      <c r="L71" s="298">
        <f t="shared" si="10"/>
        <v>89.978597217391311</v>
      </c>
      <c r="M71" s="298">
        <f t="shared" si="11"/>
        <v>89.978597217391311</v>
      </c>
    </row>
    <row r="72" spans="1:16" ht="23.25" customHeight="1">
      <c r="A72" s="294" t="s">
        <v>349</v>
      </c>
      <c r="B72" s="295" t="s">
        <v>333</v>
      </c>
      <c r="C72" s="296">
        <v>750000000</v>
      </c>
      <c r="D72" s="296">
        <f t="shared" si="8"/>
        <v>750000000</v>
      </c>
      <c r="E72" s="297">
        <f t="shared" si="5"/>
        <v>662774660</v>
      </c>
      <c r="F72" s="297">
        <v>336610500</v>
      </c>
      <c r="G72" s="297">
        <f t="shared" si="9"/>
        <v>0</v>
      </c>
      <c r="H72" s="297">
        <f t="shared" si="1"/>
        <v>336610500</v>
      </c>
      <c r="I72" s="296">
        <v>326164160</v>
      </c>
      <c r="J72" s="296"/>
      <c r="K72" s="296">
        <f t="shared" si="4"/>
        <v>326164160</v>
      </c>
      <c r="L72" s="298">
        <f t="shared" si="10"/>
        <v>88.369954666666672</v>
      </c>
      <c r="M72" s="298">
        <f t="shared" si="11"/>
        <v>88.369954666666672</v>
      </c>
    </row>
    <row r="73" spans="1:16" ht="23.25" customHeight="1">
      <c r="A73" s="294" t="s">
        <v>350</v>
      </c>
      <c r="B73" s="295" t="s">
        <v>335</v>
      </c>
      <c r="C73" s="296">
        <v>9373000000</v>
      </c>
      <c r="D73" s="296">
        <f t="shared" si="8"/>
        <v>9373000000</v>
      </c>
      <c r="E73" s="297">
        <f t="shared" si="5"/>
        <v>8023454614</v>
      </c>
      <c r="F73" s="297">
        <v>7727254614</v>
      </c>
      <c r="G73" s="297">
        <f t="shared" si="9"/>
        <v>0</v>
      </c>
      <c r="H73" s="297">
        <f t="shared" si="1"/>
        <v>7727254614</v>
      </c>
      <c r="I73" s="296">
        <v>296200000</v>
      </c>
      <c r="J73" s="296"/>
      <c r="K73" s="296">
        <f t="shared" si="4"/>
        <v>296200000</v>
      </c>
      <c r="L73" s="298">
        <f t="shared" si="10"/>
        <v>85.601777595220312</v>
      </c>
      <c r="M73" s="298">
        <f t="shared" si="11"/>
        <v>85.601777595220312</v>
      </c>
    </row>
    <row r="74" spans="1:16" ht="23.25" customHeight="1">
      <c r="A74" s="294" t="s">
        <v>291</v>
      </c>
      <c r="B74" s="295" t="s">
        <v>123</v>
      </c>
      <c r="C74" s="296">
        <f>+(32675+4371)*1000000</f>
        <v>37046000000</v>
      </c>
      <c r="D74" s="296">
        <f t="shared" si="8"/>
        <v>37046000000</v>
      </c>
      <c r="E74" s="297">
        <f t="shared" si="5"/>
        <v>49237651690</v>
      </c>
      <c r="F74" s="297">
        <v>24654827083</v>
      </c>
      <c r="G74" s="297">
        <f t="shared" si="9"/>
        <v>5556379011</v>
      </c>
      <c r="H74" s="297">
        <f t="shared" si="1"/>
        <v>19098448072</v>
      </c>
      <c r="I74" s="296">
        <v>24582824607</v>
      </c>
      <c r="J74" s="296"/>
      <c r="K74" s="296">
        <f t="shared" si="4"/>
        <v>24582824607</v>
      </c>
      <c r="L74" s="298">
        <f t="shared" si="10"/>
        <v>132.90949546509745</v>
      </c>
      <c r="M74" s="298">
        <f t="shared" si="11"/>
        <v>132.90949546509745</v>
      </c>
      <c r="O74" s="6">
        <v>202631168</v>
      </c>
      <c r="P74" s="6">
        <f>7778747843-2425000000</f>
        <v>5353747843</v>
      </c>
    </row>
    <row r="75" spans="1:16" ht="45">
      <c r="A75" s="294" t="s">
        <v>351</v>
      </c>
      <c r="B75" s="295" t="s">
        <v>337</v>
      </c>
      <c r="C75" s="296">
        <v>104526000000</v>
      </c>
      <c r="D75" s="296">
        <f t="shared" si="8"/>
        <v>104526000000</v>
      </c>
      <c r="E75" s="297">
        <f t="shared" si="5"/>
        <v>127317133593</v>
      </c>
      <c r="F75" s="297">
        <v>40766238696</v>
      </c>
      <c r="G75" s="297">
        <f t="shared" si="9"/>
        <v>1791890332</v>
      </c>
      <c r="H75" s="297">
        <f t="shared" ref="H75:H86" si="12">+F75-G75</f>
        <v>38974348364</v>
      </c>
      <c r="I75" s="296">
        <v>86550894897</v>
      </c>
      <c r="J75" s="296">
        <v>4835079632</v>
      </c>
      <c r="K75" s="296">
        <f t="shared" si="4"/>
        <v>81715815265</v>
      </c>
      <c r="L75" s="298">
        <f t="shared" si="10"/>
        <v>121.80427223178921</v>
      </c>
      <c r="M75" s="298">
        <f t="shared" si="11"/>
        <v>121.80427223178921</v>
      </c>
      <c r="O75" s="6">
        <v>1791890332</v>
      </c>
    </row>
    <row r="76" spans="1:16" ht="21" customHeight="1">
      <c r="A76" s="294" t="s">
        <v>352</v>
      </c>
      <c r="B76" s="295" t="s">
        <v>339</v>
      </c>
      <c r="C76" s="296">
        <v>26591000000</v>
      </c>
      <c r="D76" s="296">
        <f t="shared" si="8"/>
        <v>26591000000</v>
      </c>
      <c r="E76" s="297">
        <f t="shared" si="5"/>
        <v>26671082706</v>
      </c>
      <c r="F76" s="297">
        <v>25661761144</v>
      </c>
      <c r="G76" s="297">
        <f t="shared" si="9"/>
        <v>0</v>
      </c>
      <c r="H76" s="297">
        <f t="shared" si="12"/>
        <v>25661761144</v>
      </c>
      <c r="I76" s="296">
        <v>1009321562</v>
      </c>
      <c r="J76" s="296">
        <v>24362000</v>
      </c>
      <c r="K76" s="296">
        <f t="shared" si="4"/>
        <v>984959562</v>
      </c>
      <c r="L76" s="298">
        <f t="shared" si="10"/>
        <v>100.3011647023429</v>
      </c>
      <c r="M76" s="298">
        <f t="shared" si="11"/>
        <v>100.3011647023429</v>
      </c>
    </row>
    <row r="77" spans="1:16" ht="21" customHeight="1">
      <c r="A77" s="294" t="s">
        <v>353</v>
      </c>
      <c r="B77" s="295" t="s">
        <v>354</v>
      </c>
      <c r="C77" s="296">
        <v>2461000000</v>
      </c>
      <c r="D77" s="296">
        <f t="shared" si="8"/>
        <v>2461000000</v>
      </c>
      <c r="E77" s="297">
        <f t="shared" si="5"/>
        <v>2009000000</v>
      </c>
      <c r="F77" s="297">
        <v>2009000000</v>
      </c>
      <c r="G77" s="297">
        <f t="shared" si="9"/>
        <v>0</v>
      </c>
      <c r="H77" s="297">
        <f t="shared" si="12"/>
        <v>2009000000</v>
      </c>
      <c r="I77" s="296">
        <v>0</v>
      </c>
      <c r="J77" s="296">
        <v>18970800</v>
      </c>
      <c r="K77" s="296">
        <f t="shared" si="4"/>
        <v>-18970800</v>
      </c>
      <c r="L77" s="298">
        <f t="shared" si="10"/>
        <v>81.633482324258438</v>
      </c>
      <c r="M77" s="298">
        <f t="shared" si="11"/>
        <v>81.633482324258438</v>
      </c>
    </row>
    <row r="78" spans="1:16" s="19" customFormat="1">
      <c r="A78" s="306" t="s">
        <v>114</v>
      </c>
      <c r="B78" s="307" t="s">
        <v>1101</v>
      </c>
      <c r="C78" s="308">
        <v>384182340</v>
      </c>
      <c r="D78" s="308">
        <v>384182340</v>
      </c>
      <c r="E78" s="309">
        <f t="shared" si="5"/>
        <v>384182340</v>
      </c>
      <c r="F78" s="309">
        <v>384182340</v>
      </c>
      <c r="H78" s="309">
        <v>384182340</v>
      </c>
      <c r="I78" s="308">
        <v>0</v>
      </c>
      <c r="J78" s="308">
        <v>0</v>
      </c>
      <c r="L78" s="310">
        <f>+E78/C78%</f>
        <v>100</v>
      </c>
      <c r="M78" s="310">
        <f t="shared" si="11"/>
        <v>100</v>
      </c>
    </row>
    <row r="79" spans="1:16" s="311" customFormat="1" ht="30" customHeight="1">
      <c r="A79" s="271" t="s">
        <v>26</v>
      </c>
      <c r="B79" s="275" t="s">
        <v>32</v>
      </c>
      <c r="C79" s="276" t="s">
        <v>224</v>
      </c>
      <c r="D79" s="276" t="s">
        <v>224</v>
      </c>
      <c r="E79" s="297">
        <f t="shared" si="5"/>
        <v>0</v>
      </c>
      <c r="F79" s="277" t="s">
        <v>224</v>
      </c>
      <c r="G79" s="277"/>
      <c r="H79" s="277">
        <f t="shared" si="12"/>
        <v>0</v>
      </c>
      <c r="I79" s="276" t="s">
        <v>224</v>
      </c>
      <c r="J79" s="276"/>
      <c r="K79" s="276">
        <f t="shared" si="4"/>
        <v>0</v>
      </c>
      <c r="L79" s="298"/>
      <c r="M79" s="298"/>
    </row>
    <row r="80" spans="1:16">
      <c r="A80" s="271" t="s">
        <v>114</v>
      </c>
      <c r="B80" s="275" t="s">
        <v>355</v>
      </c>
      <c r="C80" s="312">
        <v>18706000000</v>
      </c>
      <c r="D80" s="312">
        <f>+C80</f>
        <v>18706000000</v>
      </c>
      <c r="E80" s="313">
        <f t="shared" si="5"/>
        <v>133636837181</v>
      </c>
      <c r="F80" s="313">
        <v>116097580557</v>
      </c>
      <c r="G80" s="313">
        <v>20890315451</v>
      </c>
      <c r="H80" s="313">
        <f t="shared" si="12"/>
        <v>95207265106</v>
      </c>
      <c r="I80" s="314">
        <v>17539256624</v>
      </c>
      <c r="J80" s="314">
        <v>769083186</v>
      </c>
      <c r="K80" s="314">
        <f t="shared" si="4"/>
        <v>16770173438</v>
      </c>
      <c r="L80" s="278">
        <f>+E80/C80%</f>
        <v>714.40627168288245</v>
      </c>
      <c r="M80" s="278">
        <f>+E80/D80%</f>
        <v>714.40627168288245</v>
      </c>
    </row>
    <row r="81" spans="1:13" ht="28.5">
      <c r="A81" s="271" t="s">
        <v>10</v>
      </c>
      <c r="B81" s="275" t="s">
        <v>356</v>
      </c>
      <c r="C81" s="276">
        <f>+C82+C83</f>
        <v>75303073000</v>
      </c>
      <c r="D81" s="276">
        <f>+D82+D83</f>
        <v>75303073000</v>
      </c>
      <c r="E81" s="277">
        <f>+F81</f>
        <v>195952902012</v>
      </c>
      <c r="F81" s="277">
        <v>195952902012</v>
      </c>
      <c r="G81" s="277"/>
      <c r="H81" s="277">
        <v>195952902012</v>
      </c>
      <c r="I81" s="276">
        <v>0</v>
      </c>
      <c r="J81" s="276"/>
      <c r="K81" s="276">
        <f t="shared" si="4"/>
        <v>0</v>
      </c>
      <c r="L81" s="278">
        <f>+E81/C81%</f>
        <v>260.21899798431866</v>
      </c>
      <c r="M81" s="278">
        <f>+E81/D81%</f>
        <v>260.21899798431866</v>
      </c>
    </row>
    <row r="82" spans="1:13">
      <c r="A82" s="294" t="s">
        <v>223</v>
      </c>
      <c r="B82" s="295" t="s">
        <v>357</v>
      </c>
      <c r="C82" s="296">
        <v>75303073000</v>
      </c>
      <c r="D82" s="296">
        <f>+C82</f>
        <v>75303073000</v>
      </c>
      <c r="E82" s="297">
        <f>+F82</f>
        <v>74257264899</v>
      </c>
      <c r="F82" s="297">
        <v>74257264899</v>
      </c>
      <c r="G82" s="297"/>
      <c r="H82" s="297">
        <v>74257264899</v>
      </c>
      <c r="I82" s="296">
        <v>0</v>
      </c>
      <c r="J82" s="296"/>
      <c r="K82" s="296">
        <f t="shared" si="4"/>
        <v>0</v>
      </c>
      <c r="L82" s="298">
        <f>+E82/C82%</f>
        <v>98.611201297190092</v>
      </c>
      <c r="M82" s="298">
        <f>+E82/D82%</f>
        <v>98.611201297190092</v>
      </c>
    </row>
    <row r="83" spans="1:13">
      <c r="A83" s="294" t="s">
        <v>225</v>
      </c>
      <c r="B83" s="295" t="s">
        <v>60</v>
      </c>
      <c r="C83" s="296">
        <v>0</v>
      </c>
      <c r="D83" s="296">
        <v>0</v>
      </c>
      <c r="E83" s="297">
        <f t="shared" ref="E83:E84" si="13">+F83</f>
        <v>121695637113</v>
      </c>
      <c r="F83" s="297">
        <v>121695637113</v>
      </c>
      <c r="G83" s="297"/>
      <c r="H83" s="297">
        <v>121695637113</v>
      </c>
      <c r="I83" s="296">
        <v>0</v>
      </c>
      <c r="J83" s="296"/>
      <c r="K83" s="296">
        <f t="shared" si="4"/>
        <v>0</v>
      </c>
      <c r="L83" s="298"/>
      <c r="M83" s="298"/>
    </row>
    <row r="84" spans="1:13" ht="30">
      <c r="A84" s="294"/>
      <c r="B84" s="295" t="s">
        <v>358</v>
      </c>
      <c r="C84" s="296">
        <v>0</v>
      </c>
      <c r="D84" s="296">
        <v>0</v>
      </c>
      <c r="E84" s="297">
        <f t="shared" si="13"/>
        <v>121695637113</v>
      </c>
      <c r="F84" s="297">
        <v>121695637113</v>
      </c>
      <c r="G84" s="297"/>
      <c r="H84" s="297">
        <v>121695637113</v>
      </c>
      <c r="I84" s="296">
        <v>0</v>
      </c>
      <c r="J84" s="296"/>
      <c r="K84" s="296">
        <f t="shared" si="4"/>
        <v>0</v>
      </c>
      <c r="L84" s="298"/>
      <c r="M84" s="298"/>
    </row>
    <row r="85" spans="1:13">
      <c r="A85" s="294"/>
      <c r="B85" s="295" t="s">
        <v>359</v>
      </c>
      <c r="C85" s="296" t="s">
        <v>224</v>
      </c>
      <c r="D85" s="296" t="s">
        <v>224</v>
      </c>
      <c r="E85" s="297" t="s">
        <v>224</v>
      </c>
      <c r="F85" s="297" t="s">
        <v>224</v>
      </c>
      <c r="G85" s="297"/>
      <c r="H85" s="297">
        <f t="shared" si="12"/>
        <v>0</v>
      </c>
      <c r="I85" s="296" t="s">
        <v>224</v>
      </c>
      <c r="J85" s="296"/>
      <c r="K85" s="296">
        <f t="shared" si="4"/>
        <v>0</v>
      </c>
      <c r="L85" s="298"/>
      <c r="M85" s="298"/>
    </row>
    <row r="86" spans="1:13" s="311" customFormat="1" ht="28.5">
      <c r="A86" s="271" t="s">
        <v>39</v>
      </c>
      <c r="B86" s="275" t="s">
        <v>148</v>
      </c>
      <c r="C86" s="304">
        <v>0</v>
      </c>
      <c r="D86" s="304">
        <v>0</v>
      </c>
      <c r="E86" s="315">
        <f>+F86+I86</f>
        <v>6162396708</v>
      </c>
      <c r="F86" s="315">
        <v>5723356623</v>
      </c>
      <c r="G86" s="315"/>
      <c r="H86" s="315">
        <f t="shared" si="12"/>
        <v>5723356623</v>
      </c>
      <c r="I86" s="314">
        <v>439040085</v>
      </c>
      <c r="J86" s="314"/>
      <c r="K86" s="314">
        <f t="shared" si="4"/>
        <v>439040085</v>
      </c>
      <c r="L86" s="298"/>
      <c r="M86" s="298"/>
    </row>
    <row r="87" spans="1:13">
      <c r="A87" s="271"/>
      <c r="B87" s="275" t="s">
        <v>360</v>
      </c>
      <c r="C87" s="276">
        <f>+C86+C81+C10</f>
        <v>910608262972</v>
      </c>
      <c r="D87" s="276">
        <f>+D86+D81+D10</f>
        <v>910608262972</v>
      </c>
      <c r="E87" s="277">
        <f>+E86+E10+E81</f>
        <v>1159420143539</v>
      </c>
      <c r="F87" s="277">
        <f>+F86+F10+F81</f>
        <v>937515658067</v>
      </c>
      <c r="G87" s="277">
        <f t="shared" ref="G87:K87" si="14">+G86+G10+G81</f>
        <v>92907844649</v>
      </c>
      <c r="H87" s="277">
        <f t="shared" si="14"/>
        <v>844607813418</v>
      </c>
      <c r="I87" s="277">
        <f t="shared" si="14"/>
        <v>221904485472</v>
      </c>
      <c r="J87" s="277">
        <f t="shared" si="14"/>
        <v>11357115182</v>
      </c>
      <c r="K87" s="277">
        <f t="shared" si="14"/>
        <v>210547370290</v>
      </c>
      <c r="L87" s="278">
        <f>+E87/C87%</f>
        <v>127.32370116595908</v>
      </c>
      <c r="M87" s="278">
        <f t="shared" ref="M87" si="15">+E87/D87%</f>
        <v>127.32370116595908</v>
      </c>
    </row>
    <row r="88" spans="1:13" hidden="1">
      <c r="A88" s="316"/>
      <c r="B88" s="317"/>
      <c r="C88" s="318"/>
      <c r="D88" s="318"/>
      <c r="E88" s="319"/>
      <c r="F88" s="319"/>
      <c r="G88" s="319"/>
      <c r="H88" s="319"/>
      <c r="I88" s="318"/>
      <c r="J88" s="318"/>
      <c r="K88" s="318"/>
      <c r="L88" s="320"/>
      <c r="M88" s="320"/>
    </row>
    <row r="89" spans="1:13" hidden="1">
      <c r="A89" s="353" t="s">
        <v>1102</v>
      </c>
      <c r="B89" s="353"/>
      <c r="C89" s="353" t="s">
        <v>1103</v>
      </c>
      <c r="D89" s="353"/>
      <c r="E89" s="353"/>
      <c r="F89" s="354"/>
      <c r="G89" s="354"/>
      <c r="H89" s="354"/>
      <c r="I89" s="353" t="str">
        <f>+A89</f>
        <v>Ngày        tháng      năm 2024</v>
      </c>
      <c r="J89" s="355"/>
      <c r="K89" s="355"/>
      <c r="L89" s="355"/>
      <c r="M89" s="355"/>
    </row>
    <row r="90" spans="1:13" hidden="1">
      <c r="A90" s="356" t="s">
        <v>1104</v>
      </c>
      <c r="B90" s="356"/>
      <c r="C90" s="356" t="s">
        <v>1105</v>
      </c>
      <c r="D90" s="356"/>
      <c r="E90" s="356"/>
      <c r="F90" s="354"/>
      <c r="G90" s="354"/>
      <c r="H90" s="354"/>
      <c r="I90" s="356" t="s">
        <v>1106</v>
      </c>
      <c r="J90" s="355"/>
      <c r="K90" s="355"/>
      <c r="L90" s="355"/>
      <c r="M90" s="355"/>
    </row>
    <row r="91" spans="1:13" hidden="1"/>
    <row r="92" spans="1:13">
      <c r="G92" s="293"/>
    </row>
    <row r="93" spans="1:13">
      <c r="C93" s="348" t="s">
        <v>1084</v>
      </c>
      <c r="D93" s="349"/>
      <c r="E93" s="349"/>
      <c r="F93" s="349"/>
      <c r="G93" s="349"/>
      <c r="H93" s="350"/>
      <c r="I93" s="350"/>
      <c r="J93" s="350"/>
      <c r="K93" s="350"/>
      <c r="L93" s="350"/>
      <c r="M93" s="350"/>
    </row>
    <row r="94" spans="1:13">
      <c r="C94" s="351" t="s">
        <v>1072</v>
      </c>
      <c r="D94" s="352"/>
      <c r="E94" s="352"/>
      <c r="F94" s="352"/>
      <c r="G94" s="352"/>
      <c r="H94" s="350"/>
      <c r="I94" s="350"/>
      <c r="J94" s="350"/>
      <c r="K94" s="350"/>
      <c r="L94" s="350"/>
      <c r="M94" s="350"/>
    </row>
    <row r="95" spans="1:13">
      <c r="C95" s="348" t="s">
        <v>1073</v>
      </c>
      <c r="D95" s="349"/>
      <c r="E95" s="349"/>
      <c r="F95" s="349"/>
      <c r="G95" s="349"/>
      <c r="H95" s="350"/>
      <c r="I95" s="350"/>
      <c r="J95" s="350"/>
      <c r="K95" s="350"/>
      <c r="L95" s="350"/>
      <c r="M95" s="350"/>
    </row>
    <row r="97" spans="5:8">
      <c r="F97" s="241"/>
      <c r="G97" s="241"/>
      <c r="H97" s="241"/>
    </row>
    <row r="100" spans="5:8">
      <c r="E100" s="293"/>
    </row>
  </sheetData>
  <mergeCells count="23">
    <mergeCell ref="L1:M1"/>
    <mergeCell ref="A3:M3"/>
    <mergeCell ref="A4:M4"/>
    <mergeCell ref="A5:M5"/>
    <mergeCell ref="A7:A9"/>
    <mergeCell ref="B7:B9"/>
    <mergeCell ref="C7:D7"/>
    <mergeCell ref="E7:K7"/>
    <mergeCell ref="L7:M7"/>
    <mergeCell ref="C8:C9"/>
    <mergeCell ref="F8:H8"/>
    <mergeCell ref="I8:K8"/>
    <mergeCell ref="E8:E9"/>
    <mergeCell ref="D8:D9"/>
    <mergeCell ref="C93:M93"/>
    <mergeCell ref="C94:M94"/>
    <mergeCell ref="C95:M95"/>
    <mergeCell ref="A89:B89"/>
    <mergeCell ref="C89:H89"/>
    <mergeCell ref="I89:M89"/>
    <mergeCell ref="A90:B90"/>
    <mergeCell ref="C90:H90"/>
    <mergeCell ref="I90:M90"/>
  </mergeCells>
  <pageMargins left="0.2" right="0.2" top="0.5" bottom="0.5" header="0.3" footer="0.3"/>
  <pageSetup paperSize="9" orientation="portrait" r:id="rId1"/>
  <headerFooter>
    <oddFooter>Page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92D050"/>
  </sheetPr>
  <dimension ref="A1:Q100"/>
  <sheetViews>
    <sheetView workbookViewId="0">
      <selection sqref="A1:M87"/>
    </sheetView>
  </sheetViews>
  <sheetFormatPr defaultColWidth="8.375" defaultRowHeight="15.75"/>
  <cols>
    <col min="1" max="1" width="5.625" style="6" customWidth="1"/>
    <col min="2" max="2" width="24.75" style="6" customWidth="1"/>
    <col min="3" max="3" width="15.75" style="6" customWidth="1"/>
    <col min="4" max="4" width="14.375" style="6" customWidth="1"/>
    <col min="5" max="5" width="15.875" style="6" customWidth="1"/>
    <col min="6" max="6" width="15.375" style="6" hidden="1" customWidth="1"/>
    <col min="7" max="7" width="15.125" style="6" hidden="1" customWidth="1"/>
    <col min="8" max="8" width="15.375" style="6" hidden="1" customWidth="1"/>
    <col min="9" max="9" width="16" style="6" hidden="1" customWidth="1"/>
    <col min="10" max="10" width="15.125" style="6" hidden="1" customWidth="1"/>
    <col min="11" max="11" width="15.75" style="6" hidden="1" customWidth="1"/>
    <col min="12" max="12" width="8.875" style="6" customWidth="1"/>
    <col min="13" max="13" width="8.25" style="6" customWidth="1"/>
    <col min="14" max="14" width="8.375" style="6"/>
    <col min="15" max="15" width="17" style="6" customWidth="1"/>
    <col min="16" max="16" width="14.625" style="6" customWidth="1"/>
    <col min="17" max="16384" width="8.375" style="6"/>
  </cols>
  <sheetData>
    <row r="1" spans="1:17">
      <c r="A1" s="37"/>
      <c r="L1" s="356" t="s">
        <v>1108</v>
      </c>
      <c r="M1" s="356"/>
    </row>
    <row r="2" spans="1:17">
      <c r="A2" s="38" t="s">
        <v>235</v>
      </c>
    </row>
    <row r="3" spans="1:17" s="39" customFormat="1" ht="18.75">
      <c r="A3" s="357" t="s">
        <v>1087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</row>
    <row r="4" spans="1:17" s="39" customFormat="1" ht="18.75">
      <c r="A4" s="358" t="s">
        <v>1110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</row>
    <row r="5" spans="1:17">
      <c r="A5" s="359" t="s">
        <v>271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</row>
    <row r="6" spans="1:17">
      <c r="A6" s="38" t="s">
        <v>235</v>
      </c>
    </row>
    <row r="7" spans="1:17" ht="15.75" customHeight="1">
      <c r="A7" s="360" t="s">
        <v>2</v>
      </c>
      <c r="B7" s="360" t="s">
        <v>275</v>
      </c>
      <c r="C7" s="360" t="s">
        <v>272</v>
      </c>
      <c r="D7" s="360"/>
      <c r="E7" s="361" t="s">
        <v>273</v>
      </c>
      <c r="F7" s="362"/>
      <c r="G7" s="362"/>
      <c r="H7" s="362"/>
      <c r="I7" s="362"/>
      <c r="J7" s="362"/>
      <c r="K7" s="362"/>
      <c r="L7" s="361" t="s">
        <v>274</v>
      </c>
      <c r="M7" s="363"/>
    </row>
    <row r="8" spans="1:17" ht="15.75" customHeight="1">
      <c r="A8" s="360"/>
      <c r="B8" s="360"/>
      <c r="C8" s="360" t="s">
        <v>276</v>
      </c>
      <c r="D8" s="360" t="s">
        <v>1088</v>
      </c>
      <c r="E8" s="366" t="s">
        <v>1089</v>
      </c>
      <c r="F8" s="364" t="s">
        <v>1090</v>
      </c>
      <c r="G8" s="365"/>
      <c r="H8" s="365"/>
      <c r="I8" s="361" t="s">
        <v>1091</v>
      </c>
      <c r="J8" s="362"/>
      <c r="K8" s="362"/>
      <c r="L8" s="272"/>
      <c r="M8" s="273"/>
    </row>
    <row r="9" spans="1:17" ht="46.5" customHeight="1">
      <c r="A9" s="360"/>
      <c r="B9" s="360"/>
      <c r="C9" s="360"/>
      <c r="D9" s="360"/>
      <c r="E9" s="367"/>
      <c r="F9" s="274" t="s">
        <v>1092</v>
      </c>
      <c r="G9" s="274" t="s">
        <v>1093</v>
      </c>
      <c r="H9" s="274" t="s">
        <v>1094</v>
      </c>
      <c r="I9" s="274" t="s">
        <v>1092</v>
      </c>
      <c r="J9" s="274" t="s">
        <v>1093</v>
      </c>
      <c r="K9" s="274" t="s">
        <v>1094</v>
      </c>
      <c r="L9" s="271" t="s">
        <v>276</v>
      </c>
      <c r="M9" s="271" t="s">
        <v>1088</v>
      </c>
    </row>
    <row r="10" spans="1:17" ht="33" customHeight="1">
      <c r="A10" s="271" t="s">
        <v>9</v>
      </c>
      <c r="B10" s="275" t="s">
        <v>277</v>
      </c>
      <c r="C10" s="276">
        <f>+C46+C63+C64+C80+C81</f>
        <v>835305189972</v>
      </c>
      <c r="D10" s="276">
        <f>+D46+D63+D64+D80+D81</f>
        <v>835305189972</v>
      </c>
      <c r="E10" s="277">
        <f>+F10+I10</f>
        <v>957304844819</v>
      </c>
      <c r="F10" s="277">
        <f t="shared" ref="F10:K10" si="0">+F46+F63+F64+F79+F80+F78</f>
        <v>735839399432</v>
      </c>
      <c r="G10" s="277">
        <f t="shared" si="0"/>
        <v>92907844649</v>
      </c>
      <c r="H10" s="277">
        <f t="shared" si="0"/>
        <v>642931554783</v>
      </c>
      <c r="I10" s="276">
        <f t="shared" si="0"/>
        <v>221465445387</v>
      </c>
      <c r="J10" s="276">
        <f t="shared" si="0"/>
        <v>11357115182</v>
      </c>
      <c r="K10" s="276">
        <f t="shared" si="0"/>
        <v>210108330205</v>
      </c>
      <c r="L10" s="278">
        <f>+E10/C10%</f>
        <v>114.60539887835361</v>
      </c>
      <c r="M10" s="278">
        <f>+E10/D10%</f>
        <v>114.60539887835361</v>
      </c>
    </row>
    <row r="11" spans="1:17" s="330" customFormat="1" ht="14.25" customHeight="1">
      <c r="A11" s="327" t="s">
        <v>14</v>
      </c>
      <c r="B11" s="328" t="s">
        <v>115</v>
      </c>
      <c r="C11" s="276">
        <f>SUM(C12:C45)</f>
        <v>220781712921</v>
      </c>
      <c r="D11" s="276">
        <f>+D15+D16+D17+D18+D20+D23+D25+D28+D35+D36+D38+D42+D43</f>
        <v>220781712921</v>
      </c>
      <c r="E11" s="282">
        <f>F11+I11</f>
        <v>205119989194</v>
      </c>
      <c r="F11" s="282">
        <f>SUM(F12:F45)</f>
        <v>128679723197</v>
      </c>
      <c r="G11" s="282">
        <f>SUM(G12:G45)</f>
        <v>41990220400</v>
      </c>
      <c r="H11" s="282">
        <f t="shared" ref="H11:H74" si="1">+F11-G11</f>
        <v>86689502797</v>
      </c>
      <c r="I11" s="282">
        <f>SUM(I12:I45)</f>
        <v>76440265997</v>
      </c>
      <c r="J11" s="282">
        <f>SUM(J12:J45)</f>
        <v>5315435834</v>
      </c>
      <c r="K11" s="282">
        <f>+I11-J11</f>
        <v>71124830163</v>
      </c>
      <c r="L11" s="329"/>
      <c r="M11" s="329"/>
      <c r="N11" s="329"/>
      <c r="O11" s="329"/>
      <c r="P11" s="329"/>
      <c r="Q11" s="329"/>
    </row>
    <row r="12" spans="1:17" s="7" customFormat="1" ht="47.25" hidden="1">
      <c r="A12" s="283"/>
      <c r="B12" s="284" t="s">
        <v>278</v>
      </c>
      <c r="C12" s="285"/>
      <c r="D12" s="268"/>
      <c r="E12" s="285"/>
      <c r="F12" s="118"/>
      <c r="G12" s="118"/>
      <c r="H12" s="118">
        <v>0</v>
      </c>
      <c r="I12" s="118"/>
      <c r="J12" s="118"/>
      <c r="K12" s="118">
        <v>0</v>
      </c>
      <c r="L12" s="43"/>
      <c r="M12" s="43"/>
    </row>
    <row r="13" spans="1:17" s="44" customFormat="1" ht="31.5" hidden="1">
      <c r="A13" s="283">
        <v>1</v>
      </c>
      <c r="B13" s="284" t="s">
        <v>279</v>
      </c>
      <c r="C13" s="285"/>
      <c r="D13" s="268"/>
      <c r="E13" s="285"/>
      <c r="F13" s="118"/>
      <c r="G13" s="118"/>
      <c r="H13" s="118">
        <v>0</v>
      </c>
      <c r="I13" s="118"/>
      <c r="J13" s="118"/>
      <c r="K13" s="118">
        <v>0</v>
      </c>
      <c r="L13" s="43"/>
      <c r="M13" s="43"/>
    </row>
    <row r="14" spans="1:17" s="45" customFormat="1" hidden="1">
      <c r="A14" s="194" t="s">
        <v>280</v>
      </c>
      <c r="B14" s="195" t="s">
        <v>281</v>
      </c>
      <c r="C14" s="286"/>
      <c r="D14" s="269"/>
      <c r="E14" s="286"/>
      <c r="F14" s="118"/>
      <c r="G14" s="118"/>
      <c r="H14" s="118">
        <v>0</v>
      </c>
      <c r="I14" s="118"/>
      <c r="J14" s="118"/>
      <c r="K14" s="118">
        <v>0</v>
      </c>
      <c r="L14" s="42"/>
      <c r="M14" s="42"/>
      <c r="O14" s="287">
        <f>+E14-D14</f>
        <v>0</v>
      </c>
    </row>
    <row r="15" spans="1:17" s="7" customFormat="1" ht="31.5" hidden="1">
      <c r="A15" s="194" t="s">
        <v>282</v>
      </c>
      <c r="B15" s="195" t="s">
        <v>283</v>
      </c>
      <c r="C15" s="286">
        <f>+D15</f>
        <v>4804000000</v>
      </c>
      <c r="D15" s="118">
        <v>4804000000</v>
      </c>
      <c r="E15" s="286">
        <v>4689211305</v>
      </c>
      <c r="F15" s="118"/>
      <c r="G15" s="118"/>
      <c r="H15" s="118">
        <v>0</v>
      </c>
      <c r="I15" s="118">
        <v>4689211305</v>
      </c>
      <c r="J15" s="118">
        <v>114788500</v>
      </c>
      <c r="K15" s="118">
        <v>4574422805</v>
      </c>
      <c r="L15" s="42"/>
      <c r="M15" s="42"/>
      <c r="O15" s="287">
        <f t="shared" ref="O15:O45" si="2">+E15-D15</f>
        <v>-114788695</v>
      </c>
    </row>
    <row r="16" spans="1:17" s="7" customFormat="1" ht="31.5" hidden="1">
      <c r="A16" s="194" t="s">
        <v>284</v>
      </c>
      <c r="B16" s="195" t="s">
        <v>285</v>
      </c>
      <c r="C16" s="286">
        <f t="shared" ref="C16:C45" si="3">+D16</f>
        <v>23785000000</v>
      </c>
      <c r="D16" s="118">
        <v>23785000000</v>
      </c>
      <c r="E16" s="286">
        <v>23836897750</v>
      </c>
      <c r="F16" s="118">
        <v>23836897750</v>
      </c>
      <c r="G16" s="118"/>
      <c r="H16" s="118">
        <v>23836897750</v>
      </c>
      <c r="I16" s="118"/>
      <c r="J16" s="118"/>
      <c r="K16" s="118">
        <v>0</v>
      </c>
      <c r="L16" s="42"/>
      <c r="M16" s="42"/>
      <c r="O16" s="287">
        <f t="shared" si="2"/>
        <v>51897750</v>
      </c>
    </row>
    <row r="17" spans="1:15" s="7" customFormat="1" ht="78.75" hidden="1">
      <c r="A17" s="194" t="s">
        <v>282</v>
      </c>
      <c r="B17" s="195" t="s">
        <v>1095</v>
      </c>
      <c r="C17" s="286">
        <f t="shared" si="3"/>
        <v>16895109000</v>
      </c>
      <c r="D17" s="118">
        <v>16895109000</v>
      </c>
      <c r="E17" s="269">
        <v>14057082536</v>
      </c>
      <c r="F17" s="118">
        <v>10721082536</v>
      </c>
      <c r="G17" s="118">
        <v>7784358500</v>
      </c>
      <c r="H17" s="118">
        <v>2936724036</v>
      </c>
      <c r="I17" s="118">
        <v>3336000000</v>
      </c>
      <c r="J17" s="118">
        <v>100000000</v>
      </c>
      <c r="K17" s="118">
        <v>3236000000</v>
      </c>
      <c r="L17" s="288"/>
      <c r="M17" s="288"/>
      <c r="N17" s="7" t="s">
        <v>1096</v>
      </c>
      <c r="O17" s="287">
        <f t="shared" si="2"/>
        <v>-2838026464</v>
      </c>
    </row>
    <row r="18" spans="1:15" s="7" customFormat="1" ht="31.5" hidden="1">
      <c r="A18" s="194"/>
      <c r="B18" s="195" t="s">
        <v>286</v>
      </c>
      <c r="C18" s="286">
        <f t="shared" si="3"/>
        <v>25000000000</v>
      </c>
      <c r="D18" s="118">
        <v>25000000000</v>
      </c>
      <c r="E18" s="286">
        <v>21887900000</v>
      </c>
      <c r="F18" s="118">
        <v>21887900000</v>
      </c>
      <c r="G18" s="118">
        <v>21887900000</v>
      </c>
      <c r="H18" s="118">
        <v>0</v>
      </c>
      <c r="I18" s="118"/>
      <c r="J18" s="118"/>
      <c r="K18" s="118">
        <v>0</v>
      </c>
      <c r="L18" s="42"/>
      <c r="M18" s="42"/>
      <c r="O18" s="287">
        <f t="shared" si="2"/>
        <v>-3112100000</v>
      </c>
    </row>
    <row r="19" spans="1:15" s="7" customFormat="1" hidden="1">
      <c r="A19" s="194" t="s">
        <v>287</v>
      </c>
      <c r="B19" s="195" t="s">
        <v>288</v>
      </c>
      <c r="C19" s="286">
        <f t="shared" si="3"/>
        <v>0</v>
      </c>
      <c r="D19" s="118"/>
      <c r="E19" s="286">
        <v>0</v>
      </c>
      <c r="F19" s="118"/>
      <c r="G19" s="118"/>
      <c r="H19" s="118">
        <v>0</v>
      </c>
      <c r="I19" s="118"/>
      <c r="J19" s="118"/>
      <c r="K19" s="118">
        <v>0</v>
      </c>
      <c r="L19" s="42"/>
      <c r="M19" s="42"/>
      <c r="O19" s="287">
        <f t="shared" si="2"/>
        <v>0</v>
      </c>
    </row>
    <row r="20" spans="1:15" s="7" customFormat="1" ht="31.5" hidden="1">
      <c r="A20" s="194"/>
      <c r="B20" s="195" t="s">
        <v>289</v>
      </c>
      <c r="C20" s="286">
        <f t="shared" si="3"/>
        <v>5100000000</v>
      </c>
      <c r="D20" s="118">
        <v>5100000000</v>
      </c>
      <c r="E20" s="286">
        <v>4381340000</v>
      </c>
      <c r="F20" s="118">
        <v>2441190000</v>
      </c>
      <c r="G20" s="118">
        <v>724852900</v>
      </c>
      <c r="H20" s="118">
        <v>1716337100</v>
      </c>
      <c r="I20" s="118">
        <v>1940150000</v>
      </c>
      <c r="J20" s="118"/>
      <c r="K20" s="118">
        <v>1940150000</v>
      </c>
      <c r="L20" s="42"/>
      <c r="M20" s="42"/>
      <c r="O20" s="287">
        <f t="shared" si="2"/>
        <v>-718660000</v>
      </c>
    </row>
    <row r="21" spans="1:15" s="44" customFormat="1" ht="31.5" hidden="1">
      <c r="A21" s="283">
        <v>2</v>
      </c>
      <c r="B21" s="284" t="s">
        <v>290</v>
      </c>
      <c r="C21" s="286">
        <f t="shared" si="3"/>
        <v>0</v>
      </c>
      <c r="D21" s="118"/>
      <c r="E21" s="286">
        <v>0</v>
      </c>
      <c r="F21" s="118"/>
      <c r="G21" s="118"/>
      <c r="H21" s="118">
        <v>0</v>
      </c>
      <c r="I21" s="118"/>
      <c r="J21" s="118"/>
      <c r="K21" s="118">
        <v>0</v>
      </c>
      <c r="L21" s="43"/>
      <c r="M21" s="43"/>
      <c r="O21" s="287">
        <f t="shared" si="2"/>
        <v>0</v>
      </c>
    </row>
    <row r="22" spans="1:15" s="7" customFormat="1" hidden="1">
      <c r="A22" s="194" t="s">
        <v>291</v>
      </c>
      <c r="B22" s="195" t="s">
        <v>292</v>
      </c>
      <c r="C22" s="286">
        <f t="shared" si="3"/>
        <v>0</v>
      </c>
      <c r="D22" s="118"/>
      <c r="E22" s="289">
        <v>0</v>
      </c>
      <c r="F22" s="118"/>
      <c r="G22" s="118"/>
      <c r="H22" s="118">
        <v>0</v>
      </c>
      <c r="I22" s="118"/>
      <c r="J22" s="118"/>
      <c r="K22" s="118">
        <v>0</v>
      </c>
      <c r="L22" s="288"/>
      <c r="M22" s="288"/>
      <c r="N22" s="290" t="s">
        <v>1097</v>
      </c>
      <c r="O22" s="287">
        <f t="shared" si="2"/>
        <v>0</v>
      </c>
    </row>
    <row r="23" spans="1:15" s="7" customFormat="1" hidden="1">
      <c r="A23" s="194" t="s">
        <v>293</v>
      </c>
      <c r="B23" s="195" t="s">
        <v>288</v>
      </c>
      <c r="C23" s="286">
        <f t="shared" si="3"/>
        <v>10070867347</v>
      </c>
      <c r="D23" s="118">
        <v>10070867347</v>
      </c>
      <c r="E23" s="286">
        <v>10070867347</v>
      </c>
      <c r="F23" s="118">
        <v>4995704000</v>
      </c>
      <c r="G23" s="118">
        <v>1092000000</v>
      </c>
      <c r="H23" s="118">
        <v>3903704000</v>
      </c>
      <c r="I23" s="118">
        <v>5075163347</v>
      </c>
      <c r="J23" s="118"/>
      <c r="K23" s="118">
        <v>5075163347</v>
      </c>
      <c r="L23" s="42"/>
      <c r="M23" s="42"/>
      <c r="O23" s="287">
        <f t="shared" si="2"/>
        <v>0</v>
      </c>
    </row>
    <row r="24" spans="1:15" s="44" customFormat="1" ht="47.25" hidden="1">
      <c r="A24" s="283">
        <v>3</v>
      </c>
      <c r="B24" s="284" t="s">
        <v>294</v>
      </c>
      <c r="C24" s="286">
        <f t="shared" si="3"/>
        <v>0</v>
      </c>
      <c r="D24" s="118"/>
      <c r="E24" s="286">
        <v>0</v>
      </c>
      <c r="F24" s="118"/>
      <c r="G24" s="118"/>
      <c r="H24" s="118">
        <v>0</v>
      </c>
      <c r="I24" s="118"/>
      <c r="J24" s="118"/>
      <c r="K24" s="118">
        <v>0</v>
      </c>
      <c r="L24" s="43"/>
      <c r="M24" s="43"/>
      <c r="O24" s="287">
        <f t="shared" si="2"/>
        <v>0</v>
      </c>
    </row>
    <row r="25" spans="1:15" s="7" customFormat="1" ht="31.5" hidden="1">
      <c r="A25" s="194" t="s">
        <v>295</v>
      </c>
      <c r="B25" s="195" t="s">
        <v>1098</v>
      </c>
      <c r="C25" s="286">
        <f t="shared" si="3"/>
        <v>8496000000</v>
      </c>
      <c r="D25" s="118">
        <v>8496000000</v>
      </c>
      <c r="E25" s="286">
        <v>6104571000</v>
      </c>
      <c r="F25" s="118"/>
      <c r="G25" s="118"/>
      <c r="H25" s="118">
        <v>0</v>
      </c>
      <c r="I25" s="118">
        <v>6104571000</v>
      </c>
      <c r="J25" s="118"/>
      <c r="K25" s="118">
        <v>6104571000</v>
      </c>
      <c r="L25" s="42"/>
      <c r="M25" s="42"/>
      <c r="N25" s="7" t="s">
        <v>1099</v>
      </c>
      <c r="O25" s="287">
        <f t="shared" si="2"/>
        <v>-2391429000</v>
      </c>
    </row>
    <row r="26" spans="1:15" s="7" customFormat="1" hidden="1">
      <c r="A26" s="194" t="s">
        <v>296</v>
      </c>
      <c r="B26" s="195" t="s">
        <v>288</v>
      </c>
      <c r="C26" s="286">
        <f t="shared" si="3"/>
        <v>0</v>
      </c>
      <c r="D26" s="118"/>
      <c r="E26" s="286">
        <v>0</v>
      </c>
      <c r="F26" s="118"/>
      <c r="G26" s="118"/>
      <c r="H26" s="118">
        <v>0</v>
      </c>
      <c r="I26" s="118"/>
      <c r="J26" s="118"/>
      <c r="K26" s="118">
        <v>0</v>
      </c>
      <c r="L26" s="42"/>
      <c r="M26" s="42"/>
      <c r="O26" s="287">
        <f t="shared" si="2"/>
        <v>0</v>
      </c>
    </row>
    <row r="27" spans="1:15" s="44" customFormat="1" ht="31.5" hidden="1">
      <c r="A27" s="283">
        <v>4</v>
      </c>
      <c r="B27" s="284" t="s">
        <v>111</v>
      </c>
      <c r="C27" s="286">
        <f t="shared" si="3"/>
        <v>0</v>
      </c>
      <c r="D27" s="118"/>
      <c r="E27" s="286">
        <v>0</v>
      </c>
      <c r="F27" s="118"/>
      <c r="G27" s="118"/>
      <c r="H27" s="118">
        <v>0</v>
      </c>
      <c r="I27" s="118"/>
      <c r="J27" s="118"/>
      <c r="K27" s="118">
        <v>0</v>
      </c>
      <c r="L27" s="43"/>
      <c r="M27" s="43"/>
      <c r="O27" s="287">
        <f t="shared" si="2"/>
        <v>0</v>
      </c>
    </row>
    <row r="28" spans="1:15" s="7" customFormat="1" hidden="1">
      <c r="A28" s="194" t="s">
        <v>297</v>
      </c>
      <c r="B28" s="195" t="s">
        <v>298</v>
      </c>
      <c r="C28" s="286">
        <f t="shared" si="3"/>
        <v>500000000</v>
      </c>
      <c r="D28" s="118">
        <v>500000000</v>
      </c>
      <c r="E28" s="286">
        <v>500000000</v>
      </c>
      <c r="F28" s="118"/>
      <c r="G28" s="118"/>
      <c r="H28" s="118">
        <v>0</v>
      </c>
      <c r="I28" s="118">
        <v>500000000</v>
      </c>
      <c r="J28" s="118"/>
      <c r="K28" s="118">
        <v>500000000</v>
      </c>
      <c r="L28" s="42"/>
      <c r="M28" s="42"/>
      <c r="O28" s="287">
        <f t="shared" si="2"/>
        <v>0</v>
      </c>
    </row>
    <row r="29" spans="1:15" s="44" customFormat="1" hidden="1">
      <c r="A29" s="283">
        <v>5</v>
      </c>
      <c r="B29" s="284" t="s">
        <v>299</v>
      </c>
      <c r="C29" s="286">
        <f t="shared" si="3"/>
        <v>0</v>
      </c>
      <c r="D29" s="118"/>
      <c r="E29" s="286">
        <v>0</v>
      </c>
      <c r="F29" s="118"/>
      <c r="G29" s="118"/>
      <c r="H29" s="118">
        <v>0</v>
      </c>
      <c r="I29" s="118"/>
      <c r="J29" s="118"/>
      <c r="K29" s="118">
        <v>0</v>
      </c>
      <c r="L29" s="43"/>
      <c r="M29" s="43"/>
      <c r="N29" s="44" t="s">
        <v>300</v>
      </c>
      <c r="O29" s="287">
        <f t="shared" si="2"/>
        <v>0</v>
      </c>
    </row>
    <row r="30" spans="1:15" s="44" customFormat="1" ht="63" hidden="1">
      <c r="A30" s="283">
        <v>6</v>
      </c>
      <c r="B30" s="46" t="s">
        <v>301</v>
      </c>
      <c r="C30" s="286">
        <f t="shared" si="3"/>
        <v>0</v>
      </c>
      <c r="D30" s="118"/>
      <c r="E30" s="286">
        <v>0</v>
      </c>
      <c r="F30" s="118"/>
      <c r="G30" s="118"/>
      <c r="H30" s="118">
        <v>0</v>
      </c>
      <c r="I30" s="118"/>
      <c r="J30" s="118"/>
      <c r="K30" s="118">
        <v>0</v>
      </c>
      <c r="L30" s="43"/>
      <c r="M30" s="43"/>
      <c r="O30" s="287">
        <f t="shared" si="2"/>
        <v>0</v>
      </c>
    </row>
    <row r="31" spans="1:15" s="7" customFormat="1" hidden="1">
      <c r="A31" s="194" t="s">
        <v>302</v>
      </c>
      <c r="B31" s="195" t="s">
        <v>292</v>
      </c>
      <c r="C31" s="286">
        <f t="shared" si="3"/>
        <v>0</v>
      </c>
      <c r="D31" s="118"/>
      <c r="E31" s="286">
        <v>0</v>
      </c>
      <c r="F31" s="118"/>
      <c r="G31" s="118"/>
      <c r="H31" s="118">
        <v>0</v>
      </c>
      <c r="I31" s="118"/>
      <c r="J31" s="118"/>
      <c r="K31" s="118">
        <v>0</v>
      </c>
      <c r="L31" s="42"/>
      <c r="M31" s="42"/>
      <c r="O31" s="287">
        <f t="shared" si="2"/>
        <v>0</v>
      </c>
    </row>
    <row r="32" spans="1:15" s="7" customFormat="1" hidden="1">
      <c r="A32" s="194" t="s">
        <v>303</v>
      </c>
      <c r="B32" s="195" t="s">
        <v>288</v>
      </c>
      <c r="C32" s="286">
        <f t="shared" si="3"/>
        <v>0</v>
      </c>
      <c r="D32" s="118"/>
      <c r="E32" s="286">
        <v>0</v>
      </c>
      <c r="F32" s="118"/>
      <c r="G32" s="118"/>
      <c r="H32" s="118">
        <v>0</v>
      </c>
      <c r="I32" s="118"/>
      <c r="J32" s="118"/>
      <c r="K32" s="118">
        <v>0</v>
      </c>
      <c r="L32" s="42"/>
      <c r="M32" s="42"/>
      <c r="O32" s="287">
        <f t="shared" si="2"/>
        <v>0</v>
      </c>
    </row>
    <row r="33" spans="1:16" s="44" customFormat="1" ht="47.25" hidden="1">
      <c r="A33" s="283">
        <v>7</v>
      </c>
      <c r="B33" s="284" t="s">
        <v>304</v>
      </c>
      <c r="C33" s="286">
        <f t="shared" si="3"/>
        <v>0</v>
      </c>
      <c r="D33" s="118"/>
      <c r="E33" s="286">
        <v>0</v>
      </c>
      <c r="F33" s="118"/>
      <c r="G33" s="118"/>
      <c r="H33" s="118">
        <v>0</v>
      </c>
      <c r="I33" s="118"/>
      <c r="J33" s="118"/>
      <c r="K33" s="118">
        <v>0</v>
      </c>
      <c r="L33" s="43"/>
      <c r="M33" s="43"/>
      <c r="O33" s="287">
        <f t="shared" si="2"/>
        <v>0</v>
      </c>
    </row>
    <row r="34" spans="1:16" s="7" customFormat="1" hidden="1">
      <c r="A34" s="194" t="s">
        <v>305</v>
      </c>
      <c r="B34" s="195" t="s">
        <v>292</v>
      </c>
      <c r="C34" s="286">
        <f t="shared" si="3"/>
        <v>0</v>
      </c>
      <c r="D34" s="118"/>
      <c r="E34" s="286">
        <v>0</v>
      </c>
      <c r="F34" s="118"/>
      <c r="G34" s="118"/>
      <c r="H34" s="118">
        <v>0</v>
      </c>
      <c r="I34" s="118"/>
      <c r="J34" s="118"/>
      <c r="K34" s="118">
        <v>0</v>
      </c>
      <c r="L34" s="42"/>
      <c r="M34" s="42"/>
      <c r="O34" s="287">
        <f t="shared" si="2"/>
        <v>0</v>
      </c>
    </row>
    <row r="35" spans="1:16" s="7" customFormat="1" ht="31.5" hidden="1">
      <c r="A35" s="194"/>
      <c r="B35" s="195" t="s">
        <v>1075</v>
      </c>
      <c r="C35" s="286">
        <f t="shared" si="3"/>
        <v>20000000000</v>
      </c>
      <c r="D35" s="118">
        <v>20000000000</v>
      </c>
      <c r="E35" s="286">
        <v>18592783182</v>
      </c>
      <c r="F35" s="118">
        <v>17705860000</v>
      </c>
      <c r="G35" s="118"/>
      <c r="H35" s="118">
        <v>17705860000</v>
      </c>
      <c r="I35" s="118">
        <v>886923182</v>
      </c>
      <c r="J35" s="118"/>
      <c r="K35" s="118">
        <v>886923182</v>
      </c>
      <c r="L35" s="42"/>
      <c r="M35" s="42"/>
      <c r="N35" s="7" t="s">
        <v>306</v>
      </c>
      <c r="O35" s="287">
        <f>+E35-D35</f>
        <v>-1407216818</v>
      </c>
    </row>
    <row r="36" spans="1:16" s="7" customFormat="1" hidden="1">
      <c r="A36" s="194"/>
      <c r="B36" s="195" t="s">
        <v>307</v>
      </c>
      <c r="C36" s="286">
        <f t="shared" si="3"/>
        <v>8340220500</v>
      </c>
      <c r="D36" s="118">
        <v>8340220500</v>
      </c>
      <c r="E36" s="286">
        <v>8340220500</v>
      </c>
      <c r="F36" s="118"/>
      <c r="G36" s="118"/>
      <c r="H36" s="118">
        <v>0</v>
      </c>
      <c r="I36" s="118">
        <v>8340220500</v>
      </c>
      <c r="J36" s="118"/>
      <c r="K36" s="118">
        <v>8340220500</v>
      </c>
      <c r="L36" s="42"/>
      <c r="M36" s="42"/>
      <c r="O36" s="287">
        <f t="shared" si="2"/>
        <v>0</v>
      </c>
    </row>
    <row r="37" spans="1:16" s="7" customFormat="1" hidden="1">
      <c r="A37" s="194"/>
      <c r="B37" s="195" t="s">
        <v>130</v>
      </c>
      <c r="C37" s="286">
        <f t="shared" si="3"/>
        <v>0</v>
      </c>
      <c r="D37" s="118"/>
      <c r="E37" s="286">
        <v>0</v>
      </c>
      <c r="F37" s="118"/>
      <c r="G37" s="118"/>
      <c r="H37" s="118">
        <v>0</v>
      </c>
      <c r="I37" s="118"/>
      <c r="J37" s="118"/>
      <c r="K37" s="118">
        <v>0</v>
      </c>
      <c r="L37" s="42"/>
      <c r="M37" s="42"/>
      <c r="N37" s="291"/>
      <c r="O37" s="287">
        <f t="shared" si="2"/>
        <v>0</v>
      </c>
    </row>
    <row r="38" spans="1:16" s="7" customFormat="1" ht="31.5" hidden="1">
      <c r="A38" s="194" t="s">
        <v>308</v>
      </c>
      <c r="B38" s="195" t="s">
        <v>1100</v>
      </c>
      <c r="C38" s="286">
        <f t="shared" si="3"/>
        <v>6298396340</v>
      </c>
      <c r="D38" s="118">
        <v>6298396340</v>
      </c>
      <c r="E38" s="286">
        <v>6298396340</v>
      </c>
      <c r="F38" s="118">
        <v>384182340</v>
      </c>
      <c r="G38" s="118"/>
      <c r="H38" s="118">
        <v>384182340</v>
      </c>
      <c r="I38" s="118">
        <v>5914214000</v>
      </c>
      <c r="J38" s="118"/>
      <c r="K38" s="118">
        <v>5914214000</v>
      </c>
      <c r="L38" s="42"/>
      <c r="M38" s="42"/>
      <c r="O38" s="287">
        <f t="shared" si="2"/>
        <v>0</v>
      </c>
    </row>
    <row r="39" spans="1:16" s="48" customFormat="1" ht="78.75" hidden="1">
      <c r="A39" s="279">
        <v>8</v>
      </c>
      <c r="B39" s="47" t="s">
        <v>309</v>
      </c>
      <c r="C39" s="286">
        <f t="shared" si="3"/>
        <v>0</v>
      </c>
      <c r="D39" s="270"/>
      <c r="E39" s="286">
        <v>0</v>
      </c>
      <c r="F39" s="118"/>
      <c r="G39" s="118"/>
      <c r="H39" s="118">
        <v>0</v>
      </c>
      <c r="I39" s="118"/>
      <c r="J39" s="118"/>
      <c r="K39" s="118">
        <v>0</v>
      </c>
      <c r="L39" s="41"/>
      <c r="M39" s="41"/>
      <c r="O39" s="287">
        <f t="shared" si="2"/>
        <v>0</v>
      </c>
    </row>
    <row r="40" spans="1:16" s="7" customFormat="1" ht="31.5" hidden="1">
      <c r="A40" s="194" t="s">
        <v>310</v>
      </c>
      <c r="B40" s="49" t="s">
        <v>311</v>
      </c>
      <c r="C40" s="286">
        <f t="shared" si="3"/>
        <v>0</v>
      </c>
      <c r="D40" s="269"/>
      <c r="E40" s="286">
        <v>0</v>
      </c>
      <c r="F40" s="118"/>
      <c r="G40" s="118"/>
      <c r="H40" s="118">
        <v>0</v>
      </c>
      <c r="I40" s="118"/>
      <c r="J40" s="118"/>
      <c r="K40" s="118">
        <v>0</v>
      </c>
      <c r="L40" s="42"/>
      <c r="M40" s="42"/>
      <c r="O40" s="287">
        <f t="shared" si="2"/>
        <v>0</v>
      </c>
    </row>
    <row r="41" spans="1:16" s="7" customFormat="1" ht="31.5" hidden="1">
      <c r="A41" s="194"/>
      <c r="B41" s="49" t="s">
        <v>312</v>
      </c>
      <c r="C41" s="286">
        <f t="shared" si="3"/>
        <v>0</v>
      </c>
      <c r="D41" s="269"/>
      <c r="E41" s="286">
        <v>0</v>
      </c>
      <c r="F41" s="118"/>
      <c r="G41" s="118"/>
      <c r="H41" s="118">
        <v>0</v>
      </c>
      <c r="I41" s="118"/>
      <c r="J41" s="118"/>
      <c r="K41" s="118">
        <v>0</v>
      </c>
      <c r="L41" s="42"/>
      <c r="M41" s="42"/>
      <c r="O41" s="287">
        <f t="shared" si="2"/>
        <v>0</v>
      </c>
    </row>
    <row r="42" spans="1:16" s="7" customFormat="1" ht="31.5" hidden="1">
      <c r="A42" s="194"/>
      <c r="B42" s="49" t="s">
        <v>313</v>
      </c>
      <c r="C42" s="286">
        <f t="shared" si="3"/>
        <v>14357658734</v>
      </c>
      <c r="D42" s="118">
        <v>14357658734</v>
      </c>
      <c r="E42" s="286">
        <v>13971796434</v>
      </c>
      <c r="F42" s="118"/>
      <c r="G42" s="118"/>
      <c r="H42" s="118">
        <v>0</v>
      </c>
      <c r="I42" s="118">
        <v>13971796434</v>
      </c>
      <c r="J42" s="118">
        <v>2513016334</v>
      </c>
      <c r="K42" s="118">
        <v>11458780100</v>
      </c>
      <c r="L42" s="42"/>
      <c r="M42" s="42"/>
      <c r="O42" s="287">
        <f t="shared" si="2"/>
        <v>-385862300</v>
      </c>
    </row>
    <row r="43" spans="1:16" s="7" customFormat="1" ht="47.25" hidden="1">
      <c r="A43" s="194"/>
      <c r="B43" s="49" t="s">
        <v>314</v>
      </c>
      <c r="C43" s="286">
        <f t="shared" si="3"/>
        <v>77134461000</v>
      </c>
      <c r="D43" s="118">
        <v>77134461000</v>
      </c>
      <c r="E43" s="286">
        <v>72388922800</v>
      </c>
      <c r="F43" s="118">
        <v>46706906571</v>
      </c>
      <c r="G43" s="118">
        <v>10501109000</v>
      </c>
      <c r="H43" s="118">
        <v>36205797571</v>
      </c>
      <c r="I43" s="118">
        <v>25682016229</v>
      </c>
      <c r="J43" s="118">
        <v>2587631000</v>
      </c>
      <c r="K43" s="118">
        <v>23094385229</v>
      </c>
      <c r="L43" s="42"/>
      <c r="M43" s="42"/>
      <c r="O43" s="287">
        <f t="shared" si="2"/>
        <v>-4745538200</v>
      </c>
      <c r="P43" s="292">
        <f>+D11-D46</f>
        <v>9813595949</v>
      </c>
    </row>
    <row r="44" spans="1:16" s="7" customFormat="1" ht="47.25" hidden="1">
      <c r="A44" s="194" t="s">
        <v>315</v>
      </c>
      <c r="B44" s="49" t="s">
        <v>316</v>
      </c>
      <c r="C44" s="286">
        <f t="shared" si="3"/>
        <v>0</v>
      </c>
      <c r="D44" s="269"/>
      <c r="E44" s="286">
        <v>0</v>
      </c>
      <c r="F44" s="118"/>
      <c r="G44" s="118"/>
      <c r="H44" s="118">
        <v>0</v>
      </c>
      <c r="I44" s="118"/>
      <c r="J44" s="118"/>
      <c r="K44" s="118">
        <v>0</v>
      </c>
      <c r="L44" s="42"/>
      <c r="M44" s="42"/>
      <c r="N44" s="291"/>
      <c r="O44" s="287">
        <f t="shared" si="2"/>
        <v>0</v>
      </c>
    </row>
    <row r="45" spans="1:16" s="7" customFormat="1" ht="31.5" hidden="1">
      <c r="A45" s="194" t="s">
        <v>317</v>
      </c>
      <c r="B45" s="49" t="s">
        <v>318</v>
      </c>
      <c r="C45" s="286">
        <f t="shared" si="3"/>
        <v>0</v>
      </c>
      <c r="D45" s="269"/>
      <c r="E45" s="286"/>
      <c r="F45" s="118"/>
      <c r="G45" s="118"/>
      <c r="H45" s="118">
        <v>0</v>
      </c>
      <c r="I45" s="118"/>
      <c r="J45" s="118"/>
      <c r="K45" s="118">
        <v>0</v>
      </c>
      <c r="L45" s="42"/>
      <c r="M45" s="42"/>
      <c r="O45" s="287">
        <f t="shared" si="2"/>
        <v>0</v>
      </c>
    </row>
    <row r="46" spans="1:16" hidden="1">
      <c r="A46" s="271" t="s">
        <v>319</v>
      </c>
      <c r="B46" s="275" t="s">
        <v>320</v>
      </c>
      <c r="C46" s="276">
        <f>+C47+C61+C62</f>
        <v>210968116972</v>
      </c>
      <c r="D46" s="276">
        <f>+D47+D61+D62</f>
        <v>210968116972</v>
      </c>
      <c r="E46" s="277">
        <f>+E47</f>
        <v>205119989194</v>
      </c>
      <c r="F46" s="277">
        <v>128679723197</v>
      </c>
      <c r="G46" s="277">
        <f>+G47</f>
        <v>41990220400</v>
      </c>
      <c r="H46" s="277">
        <f t="shared" si="1"/>
        <v>86689502797</v>
      </c>
      <c r="I46" s="276">
        <v>76440265997</v>
      </c>
      <c r="J46" s="276">
        <f>SUM(J47:J63)</f>
        <v>5315435834</v>
      </c>
      <c r="K46" s="276">
        <f t="shared" ref="K46:K86" si="4">+I46-J46</f>
        <v>71124830163</v>
      </c>
      <c r="L46" s="278">
        <f>+E46/C46%</f>
        <v>97.227956592712928</v>
      </c>
      <c r="M46" s="278">
        <f>+E46/D46%</f>
        <v>97.227956592712928</v>
      </c>
      <c r="O46" s="293"/>
      <c r="P46" s="293"/>
    </row>
    <row r="47" spans="1:16" ht="45">
      <c r="A47" s="294" t="s">
        <v>223</v>
      </c>
      <c r="B47" s="295" t="s">
        <v>321</v>
      </c>
      <c r="C47" s="296">
        <f>SUM(C48:C62)</f>
        <v>210968116972</v>
      </c>
      <c r="D47" s="296">
        <f>SUM(D48:D62)</f>
        <v>210968116972</v>
      </c>
      <c r="E47" s="297">
        <f t="shared" ref="E47:E80" si="5">+F47+I47</f>
        <v>205119989194</v>
      </c>
      <c r="F47" s="297">
        <v>128679723197</v>
      </c>
      <c r="G47" s="297">
        <v>41990220400</v>
      </c>
      <c r="H47" s="297">
        <f t="shared" si="1"/>
        <v>86689502797</v>
      </c>
      <c r="I47" s="296">
        <v>76440265997</v>
      </c>
      <c r="J47" s="296"/>
      <c r="K47" s="296">
        <f t="shared" si="4"/>
        <v>76440265997</v>
      </c>
      <c r="L47" s="298">
        <f>+E47/C47%</f>
        <v>97.227956592712928</v>
      </c>
      <c r="M47" s="298">
        <f>+E47/D47%</f>
        <v>97.227956592712928</v>
      </c>
      <c r="O47" s="6">
        <v>185536.02682100001</v>
      </c>
      <c r="P47" s="293">
        <f>+D47-E47</f>
        <v>5848127778</v>
      </c>
    </row>
    <row r="48" spans="1:16" ht="21.75" customHeight="1">
      <c r="A48" s="294" t="s">
        <v>280</v>
      </c>
      <c r="B48" s="295" t="s">
        <v>116</v>
      </c>
      <c r="C48" s="296">
        <f>+D48</f>
        <v>2330300000</v>
      </c>
      <c r="D48" s="299">
        <v>2330300000</v>
      </c>
      <c r="E48" s="297">
        <f t="shared" si="5"/>
        <v>0</v>
      </c>
      <c r="F48" s="297" t="s">
        <v>224</v>
      </c>
      <c r="G48" s="297"/>
      <c r="H48" s="297">
        <f t="shared" si="1"/>
        <v>0</v>
      </c>
      <c r="I48" s="296" t="s">
        <v>224</v>
      </c>
      <c r="J48" s="296"/>
      <c r="K48" s="296">
        <f t="shared" si="4"/>
        <v>0</v>
      </c>
      <c r="L48" s="298"/>
      <c r="M48" s="298"/>
      <c r="O48" s="6">
        <f>+O47*1000000</f>
        <v>185536026821</v>
      </c>
      <c r="P48" s="293">
        <f t="shared" ref="P48:P62" si="6">+D48-E48</f>
        <v>2330300000</v>
      </c>
    </row>
    <row r="49" spans="1:16" ht="30">
      <c r="A49" s="294" t="s">
        <v>287</v>
      </c>
      <c r="B49" s="295" t="s">
        <v>117</v>
      </c>
      <c r="C49" s="296">
        <f t="shared" ref="C49:C62" si="7">+D49</f>
        <v>2530000000</v>
      </c>
      <c r="D49" s="299">
        <v>2530000000</v>
      </c>
      <c r="E49" s="297">
        <f t="shared" si="5"/>
        <v>499016700</v>
      </c>
      <c r="F49" s="300">
        <v>499016700</v>
      </c>
      <c r="G49" s="300"/>
      <c r="H49" s="300">
        <f t="shared" si="1"/>
        <v>499016700</v>
      </c>
      <c r="I49" s="301">
        <v>0</v>
      </c>
      <c r="J49" s="301"/>
      <c r="K49" s="301">
        <f t="shared" si="4"/>
        <v>0</v>
      </c>
      <c r="L49" s="298"/>
      <c r="M49" s="298"/>
      <c r="O49" s="293">
        <f>+O48-F46</f>
        <v>56856303624</v>
      </c>
      <c r="P49" s="293">
        <f t="shared" si="6"/>
        <v>2030983300</v>
      </c>
    </row>
    <row r="50" spans="1:16" ht="30">
      <c r="A50" s="294" t="s">
        <v>322</v>
      </c>
      <c r="B50" s="295" t="s">
        <v>323</v>
      </c>
      <c r="C50" s="296">
        <f t="shared" si="7"/>
        <v>36635761429</v>
      </c>
      <c r="D50" s="299">
        <v>36635761429</v>
      </c>
      <c r="E50" s="297">
        <f t="shared" si="5"/>
        <v>36337358429</v>
      </c>
      <c r="F50" s="297">
        <v>36174607700</v>
      </c>
      <c r="G50" s="297">
        <v>11800072700</v>
      </c>
      <c r="H50" s="297">
        <f t="shared" si="1"/>
        <v>24374535000</v>
      </c>
      <c r="I50" s="296">
        <v>162750729</v>
      </c>
      <c r="J50" s="296"/>
      <c r="K50" s="296">
        <f t="shared" si="4"/>
        <v>162750729</v>
      </c>
      <c r="L50" s="298">
        <f>+E50/C50%</f>
        <v>99.185487107785903</v>
      </c>
      <c r="M50" s="298">
        <f>+E50/D50%</f>
        <v>99.185487107785903</v>
      </c>
      <c r="P50" s="293">
        <f t="shared" si="6"/>
        <v>298403000</v>
      </c>
    </row>
    <row r="51" spans="1:16" ht="21.75" customHeight="1">
      <c r="A51" s="294" t="s">
        <v>324</v>
      </c>
      <c r="B51" s="295" t="s">
        <v>325</v>
      </c>
      <c r="C51" s="296" t="str">
        <f t="shared" si="7"/>
        <v>0</v>
      </c>
      <c r="D51" s="299" t="s">
        <v>224</v>
      </c>
      <c r="E51" s="297">
        <f t="shared" si="5"/>
        <v>0</v>
      </c>
      <c r="F51" s="302" t="s">
        <v>224</v>
      </c>
      <c r="G51" s="302"/>
      <c r="H51" s="302">
        <f t="shared" si="1"/>
        <v>0</v>
      </c>
      <c r="I51" s="301" t="s">
        <v>224</v>
      </c>
      <c r="J51" s="301"/>
      <c r="K51" s="301">
        <f t="shared" si="4"/>
        <v>0</v>
      </c>
      <c r="L51" s="298"/>
      <c r="M51" s="298"/>
      <c r="P51" s="293">
        <f t="shared" si="6"/>
        <v>0</v>
      </c>
    </row>
    <row r="52" spans="1:16" ht="21.75" customHeight="1">
      <c r="A52" s="294" t="s">
        <v>326</v>
      </c>
      <c r="B52" s="295" t="s">
        <v>327</v>
      </c>
      <c r="C52" s="296">
        <f t="shared" si="7"/>
        <v>1209739000</v>
      </c>
      <c r="D52" s="299">
        <v>1209739000</v>
      </c>
      <c r="E52" s="297">
        <f t="shared" si="5"/>
        <v>1209739000</v>
      </c>
      <c r="F52" s="297">
        <v>0</v>
      </c>
      <c r="G52" s="297"/>
      <c r="H52" s="297">
        <f t="shared" si="1"/>
        <v>0</v>
      </c>
      <c r="I52" s="296">
        <v>1209739000</v>
      </c>
      <c r="J52" s="296">
        <v>159000000</v>
      </c>
      <c r="K52" s="296">
        <f t="shared" si="4"/>
        <v>1050739000</v>
      </c>
      <c r="L52" s="298"/>
      <c r="M52" s="298"/>
      <c r="P52" s="293">
        <f t="shared" si="6"/>
        <v>0</v>
      </c>
    </row>
    <row r="53" spans="1:16" ht="21.75" customHeight="1">
      <c r="A53" s="294" t="s">
        <v>328</v>
      </c>
      <c r="B53" s="295" t="s">
        <v>329</v>
      </c>
      <c r="C53" s="296">
        <f t="shared" si="7"/>
        <v>2330300000</v>
      </c>
      <c r="D53" s="299">
        <v>2330300000</v>
      </c>
      <c r="E53" s="297">
        <f t="shared" si="5"/>
        <v>2114035958</v>
      </c>
      <c r="F53" s="297">
        <v>283500715</v>
      </c>
      <c r="G53" s="297"/>
      <c r="H53" s="297">
        <f t="shared" si="1"/>
        <v>283500715</v>
      </c>
      <c r="I53" s="296">
        <v>1830535243</v>
      </c>
      <c r="J53" s="296"/>
      <c r="K53" s="296">
        <f t="shared" si="4"/>
        <v>1830535243</v>
      </c>
      <c r="L53" s="298"/>
      <c r="M53" s="298"/>
      <c r="P53" s="293">
        <f t="shared" si="6"/>
        <v>216264042</v>
      </c>
    </row>
    <row r="54" spans="1:16" ht="30">
      <c r="A54" s="294" t="s">
        <v>330</v>
      </c>
      <c r="B54" s="295" t="s">
        <v>331</v>
      </c>
      <c r="C54" s="296" t="str">
        <f t="shared" si="7"/>
        <v>0</v>
      </c>
      <c r="D54" s="299" t="s">
        <v>224</v>
      </c>
      <c r="E54" s="297">
        <f t="shared" si="5"/>
        <v>0</v>
      </c>
      <c r="F54" s="302" t="s">
        <v>224</v>
      </c>
      <c r="G54" s="302"/>
      <c r="H54" s="302">
        <f t="shared" si="1"/>
        <v>0</v>
      </c>
      <c r="I54" s="301" t="s">
        <v>224</v>
      </c>
      <c r="J54" s="301"/>
      <c r="K54" s="301">
        <f t="shared" si="4"/>
        <v>0</v>
      </c>
      <c r="L54" s="298"/>
      <c r="M54" s="298"/>
      <c r="P54" s="293">
        <f t="shared" si="6"/>
        <v>0</v>
      </c>
    </row>
    <row r="55" spans="1:16" ht="20.25" customHeight="1">
      <c r="A55" s="294" t="s">
        <v>332</v>
      </c>
      <c r="B55" s="295" t="s">
        <v>333</v>
      </c>
      <c r="C55" s="296">
        <f t="shared" si="7"/>
        <v>7594679624</v>
      </c>
      <c r="D55" s="299">
        <v>7594679624</v>
      </c>
      <c r="E55" s="297">
        <f t="shared" si="5"/>
        <v>7594679624</v>
      </c>
      <c r="F55" s="297">
        <v>394000000</v>
      </c>
      <c r="G55" s="297"/>
      <c r="H55" s="297">
        <f t="shared" si="1"/>
        <v>394000000</v>
      </c>
      <c r="I55" s="296">
        <v>7200679624</v>
      </c>
      <c r="J55" s="296"/>
      <c r="K55" s="296">
        <f t="shared" si="4"/>
        <v>7200679624</v>
      </c>
      <c r="L55" s="298"/>
      <c r="M55" s="298"/>
      <c r="P55" s="293">
        <f t="shared" si="6"/>
        <v>0</v>
      </c>
    </row>
    <row r="56" spans="1:16" ht="20.25" customHeight="1">
      <c r="A56" s="294" t="s">
        <v>334</v>
      </c>
      <c r="B56" s="295" t="s">
        <v>335</v>
      </c>
      <c r="C56" s="296">
        <f t="shared" si="7"/>
        <v>542000000</v>
      </c>
      <c r="D56" s="299">
        <v>542000000</v>
      </c>
      <c r="E56" s="297">
        <f t="shared" si="5"/>
        <v>542000000</v>
      </c>
      <c r="F56" s="297">
        <v>0</v>
      </c>
      <c r="G56" s="297"/>
      <c r="H56" s="297">
        <f t="shared" si="1"/>
        <v>0</v>
      </c>
      <c r="I56" s="296">
        <v>542000000</v>
      </c>
      <c r="J56" s="296"/>
      <c r="K56" s="296">
        <f t="shared" si="4"/>
        <v>542000000</v>
      </c>
      <c r="L56" s="298"/>
      <c r="M56" s="298"/>
      <c r="P56" s="293">
        <f t="shared" si="6"/>
        <v>0</v>
      </c>
    </row>
    <row r="57" spans="1:16" ht="20.25" customHeight="1">
      <c r="A57" s="303" t="s">
        <v>280</v>
      </c>
      <c r="B57" s="295" t="s">
        <v>123</v>
      </c>
      <c r="C57" s="296">
        <f t="shared" si="7"/>
        <v>134979352857</v>
      </c>
      <c r="D57" s="299">
        <v>134979352857</v>
      </c>
      <c r="E57" s="297">
        <f t="shared" si="5"/>
        <v>134682531421</v>
      </c>
      <c r="F57" s="297">
        <v>76958002282</v>
      </c>
      <c r="G57" s="297">
        <v>30190147700</v>
      </c>
      <c r="H57" s="297">
        <f t="shared" si="1"/>
        <v>46767854582</v>
      </c>
      <c r="I57" s="296">
        <v>57724529139</v>
      </c>
      <c r="J57" s="296">
        <v>5156435834</v>
      </c>
      <c r="K57" s="296">
        <f t="shared" si="4"/>
        <v>52568093305</v>
      </c>
      <c r="L57" s="298">
        <f>+E57/C57%</f>
        <v>99.78009863751943</v>
      </c>
      <c r="M57" s="298">
        <f>+E57/D57%</f>
        <v>99.78009863751943</v>
      </c>
      <c r="P57" s="293">
        <f t="shared" si="6"/>
        <v>296821436</v>
      </c>
    </row>
    <row r="58" spans="1:16" ht="45">
      <c r="A58" s="294" t="s">
        <v>336</v>
      </c>
      <c r="B58" s="295" t="s">
        <v>337</v>
      </c>
      <c r="C58" s="296">
        <f t="shared" si="7"/>
        <v>22754907238</v>
      </c>
      <c r="D58" s="299">
        <v>22754907238</v>
      </c>
      <c r="E58" s="297">
        <f t="shared" si="5"/>
        <v>22079551238</v>
      </c>
      <c r="F58" s="297">
        <v>14370595800</v>
      </c>
      <c r="G58" s="297"/>
      <c r="H58" s="297">
        <f t="shared" si="1"/>
        <v>14370595800</v>
      </c>
      <c r="I58" s="296">
        <v>7708955438</v>
      </c>
      <c r="J58" s="296"/>
      <c r="K58" s="296">
        <f t="shared" si="4"/>
        <v>7708955438</v>
      </c>
      <c r="L58" s="298"/>
      <c r="M58" s="298"/>
      <c r="P58" s="293">
        <f t="shared" si="6"/>
        <v>675356000</v>
      </c>
    </row>
    <row r="59" spans="1:16" ht="21.75" customHeight="1">
      <c r="A59" s="294" t="s">
        <v>338</v>
      </c>
      <c r="B59" s="295" t="s">
        <v>339</v>
      </c>
      <c r="C59" s="296">
        <f t="shared" si="7"/>
        <v>61076824</v>
      </c>
      <c r="D59" s="299">
        <v>61076824</v>
      </c>
      <c r="E59" s="297">
        <f t="shared" si="5"/>
        <v>61076824</v>
      </c>
      <c r="F59" s="297">
        <v>0</v>
      </c>
      <c r="G59" s="297"/>
      <c r="H59" s="297">
        <f t="shared" si="1"/>
        <v>0</v>
      </c>
      <c r="I59" s="296">
        <v>61076824</v>
      </c>
      <c r="J59" s="296"/>
      <c r="K59" s="296">
        <f t="shared" si="4"/>
        <v>61076824</v>
      </c>
      <c r="L59" s="298"/>
      <c r="M59" s="298"/>
      <c r="P59" s="293">
        <f t="shared" si="6"/>
        <v>0</v>
      </c>
    </row>
    <row r="60" spans="1:16" ht="21.75" customHeight="1">
      <c r="A60" s="294" t="s">
        <v>340</v>
      </c>
      <c r="B60" s="295" t="s">
        <v>341</v>
      </c>
      <c r="C60" s="296">
        <f t="shared" si="7"/>
        <v>0</v>
      </c>
      <c r="D60" s="299"/>
      <c r="E60" s="297">
        <f t="shared" si="5"/>
        <v>0</v>
      </c>
      <c r="F60" s="302" t="s">
        <v>224</v>
      </c>
      <c r="G60" s="302"/>
      <c r="H60" s="302">
        <f t="shared" si="1"/>
        <v>0</v>
      </c>
      <c r="I60" s="301" t="s">
        <v>224</v>
      </c>
      <c r="J60" s="301"/>
      <c r="K60" s="301">
        <f t="shared" si="4"/>
        <v>0</v>
      </c>
      <c r="L60" s="298"/>
      <c r="M60" s="298"/>
      <c r="P60" s="293">
        <f t="shared" si="6"/>
        <v>0</v>
      </c>
    </row>
    <row r="61" spans="1:16" ht="45">
      <c r="A61" s="294" t="s">
        <v>225</v>
      </c>
      <c r="B61" s="295" t="s">
        <v>342</v>
      </c>
      <c r="C61" s="296" t="str">
        <f t="shared" si="7"/>
        <v>0</v>
      </c>
      <c r="D61" s="299" t="s">
        <v>224</v>
      </c>
      <c r="E61" s="297">
        <f t="shared" si="5"/>
        <v>0</v>
      </c>
      <c r="F61" s="302" t="s">
        <v>224</v>
      </c>
      <c r="G61" s="302"/>
      <c r="H61" s="302">
        <f t="shared" si="1"/>
        <v>0</v>
      </c>
      <c r="I61" s="301" t="s">
        <v>224</v>
      </c>
      <c r="J61" s="301"/>
      <c r="K61" s="301">
        <f t="shared" si="4"/>
        <v>0</v>
      </c>
      <c r="L61" s="298"/>
      <c r="M61" s="298"/>
      <c r="P61" s="293">
        <f t="shared" si="6"/>
        <v>0</v>
      </c>
    </row>
    <row r="62" spans="1:16">
      <c r="A62" s="294" t="s">
        <v>227</v>
      </c>
      <c r="B62" s="295" t="s">
        <v>112</v>
      </c>
      <c r="C62" s="296">
        <f t="shared" si="7"/>
        <v>0</v>
      </c>
      <c r="D62" s="299"/>
      <c r="E62" s="297">
        <f t="shared" si="5"/>
        <v>0</v>
      </c>
      <c r="F62" s="297" t="s">
        <v>224</v>
      </c>
      <c r="G62" s="297"/>
      <c r="H62" s="297">
        <f t="shared" si="1"/>
        <v>0</v>
      </c>
      <c r="I62" s="296" t="s">
        <v>224</v>
      </c>
      <c r="J62" s="296"/>
      <c r="K62" s="296">
        <f t="shared" si="4"/>
        <v>0</v>
      </c>
      <c r="L62" s="298"/>
      <c r="M62" s="298"/>
      <c r="P62" s="293">
        <f t="shared" si="6"/>
        <v>0</v>
      </c>
    </row>
    <row r="63" spans="1:16" ht="28.5">
      <c r="A63" s="271" t="s">
        <v>19</v>
      </c>
      <c r="B63" s="275" t="s">
        <v>343</v>
      </c>
      <c r="C63" s="304" t="s">
        <v>224</v>
      </c>
      <c r="D63" s="304" t="s">
        <v>224</v>
      </c>
      <c r="E63" s="297">
        <f t="shared" si="5"/>
        <v>0</v>
      </c>
      <c r="F63" s="305" t="s">
        <v>224</v>
      </c>
      <c r="G63" s="305"/>
      <c r="H63" s="305">
        <f t="shared" si="1"/>
        <v>0</v>
      </c>
      <c r="I63" s="304" t="s">
        <v>224</v>
      </c>
      <c r="J63" s="304"/>
      <c r="K63" s="304">
        <f t="shared" si="4"/>
        <v>0</v>
      </c>
      <c r="L63" s="298"/>
      <c r="M63" s="298"/>
    </row>
    <row r="64" spans="1:16" ht="27" customHeight="1">
      <c r="A64" s="271" t="s">
        <v>22</v>
      </c>
      <c r="B64" s="275" t="s">
        <v>30</v>
      </c>
      <c r="C64" s="276">
        <f>SUM(C65:C77)</f>
        <v>530328000000</v>
      </c>
      <c r="D64" s="276">
        <f>SUM(D65:D77)</f>
        <v>530328000000</v>
      </c>
      <c r="E64" s="277">
        <f t="shared" si="5"/>
        <v>618163836104</v>
      </c>
      <c r="F64" s="277">
        <v>490677913338</v>
      </c>
      <c r="G64" s="277">
        <f>SUM(G65:G77)</f>
        <v>30027308798</v>
      </c>
      <c r="H64" s="277">
        <f>+F64-G64</f>
        <v>460650604540</v>
      </c>
      <c r="I64" s="276">
        <v>127485922766</v>
      </c>
      <c r="J64" s="276">
        <f>SUM(J65:J79)</f>
        <v>5272596162</v>
      </c>
      <c r="K64" s="276">
        <f t="shared" si="4"/>
        <v>122213326604</v>
      </c>
      <c r="L64" s="278">
        <f>+E64/C64%</f>
        <v>116.56254923443605</v>
      </c>
      <c r="M64" s="278">
        <f>+E64/D64%</f>
        <v>116.56254923443605</v>
      </c>
    </row>
    <row r="65" spans="1:16" ht="24" customHeight="1">
      <c r="A65" s="294" t="s">
        <v>291</v>
      </c>
      <c r="B65" s="295" t="s">
        <v>116</v>
      </c>
      <c r="C65" s="296">
        <f>16549000000-C66</f>
        <v>15799000000</v>
      </c>
      <c r="D65" s="296">
        <f>+C65</f>
        <v>15799000000</v>
      </c>
      <c r="E65" s="297">
        <f t="shared" si="5"/>
        <v>14386495318</v>
      </c>
      <c r="F65" s="297">
        <v>6432944788</v>
      </c>
      <c r="G65" s="297">
        <f>+O65+P65</f>
        <v>0</v>
      </c>
      <c r="H65" s="297">
        <f t="shared" si="1"/>
        <v>6432944788</v>
      </c>
      <c r="I65" s="296">
        <v>7953550530</v>
      </c>
      <c r="J65" s="296">
        <v>223112730</v>
      </c>
      <c r="K65" s="296">
        <f t="shared" si="4"/>
        <v>7730437800</v>
      </c>
      <c r="L65" s="298">
        <f>+E65/C65%</f>
        <v>91.059531096904863</v>
      </c>
      <c r="M65" s="298">
        <f>+E65/D65%</f>
        <v>91.059531096904863</v>
      </c>
    </row>
    <row r="66" spans="1:16" ht="30">
      <c r="A66" s="294" t="s">
        <v>293</v>
      </c>
      <c r="B66" s="295" t="s">
        <v>117</v>
      </c>
      <c r="C66" s="296">
        <v>750000000</v>
      </c>
      <c r="D66" s="296">
        <f t="shared" ref="D66:D77" si="8">+C66</f>
        <v>750000000</v>
      </c>
      <c r="E66" s="297">
        <f t="shared" si="5"/>
        <v>6588919210</v>
      </c>
      <c r="F66" s="297">
        <v>970200000</v>
      </c>
      <c r="G66" s="297">
        <f t="shared" ref="G66:G77" si="9">+O66+P66</f>
        <v>0</v>
      </c>
      <c r="H66" s="297">
        <f t="shared" si="1"/>
        <v>970200000</v>
      </c>
      <c r="I66" s="296">
        <v>5618719210</v>
      </c>
      <c r="J66" s="296">
        <v>171071000</v>
      </c>
      <c r="K66" s="296">
        <f t="shared" si="4"/>
        <v>5447648210</v>
      </c>
      <c r="L66" s="298">
        <f>+E66/C66%</f>
        <v>878.52256133333333</v>
      </c>
      <c r="M66" s="298">
        <f>+E66/D66%</f>
        <v>878.52256133333333</v>
      </c>
    </row>
    <row r="67" spans="1:16" ht="30">
      <c r="A67" s="294" t="s">
        <v>344</v>
      </c>
      <c r="B67" s="295" t="s">
        <v>323</v>
      </c>
      <c r="C67" s="296">
        <v>329426000000</v>
      </c>
      <c r="D67" s="296">
        <f t="shared" si="8"/>
        <v>329426000000</v>
      </c>
      <c r="E67" s="297">
        <f t="shared" si="5"/>
        <v>374922801843</v>
      </c>
      <c r="F67" s="297">
        <v>374711345843</v>
      </c>
      <c r="G67" s="297">
        <f t="shared" si="9"/>
        <v>22679039455</v>
      </c>
      <c r="H67" s="297">
        <f t="shared" si="1"/>
        <v>352032306388</v>
      </c>
      <c r="I67" s="296">
        <v>211456000</v>
      </c>
      <c r="J67" s="296"/>
      <c r="K67" s="296">
        <f t="shared" si="4"/>
        <v>211456000</v>
      </c>
      <c r="L67" s="298">
        <f>+E67/C67%</f>
        <v>113.81093230133627</v>
      </c>
      <c r="M67" s="298">
        <f>+E67/D67%</f>
        <v>113.81093230133627</v>
      </c>
      <c r="O67" s="6">
        <v>22401063304</v>
      </c>
      <c r="P67" s="6">
        <v>277976151</v>
      </c>
    </row>
    <row r="68" spans="1:16" ht="24" customHeight="1">
      <c r="A68" s="294" t="s">
        <v>345</v>
      </c>
      <c r="B68" s="295" t="s">
        <v>325</v>
      </c>
      <c r="C68" s="296"/>
      <c r="D68" s="296">
        <f t="shared" si="8"/>
        <v>0</v>
      </c>
      <c r="E68" s="297">
        <f t="shared" si="5"/>
        <v>0</v>
      </c>
      <c r="F68" s="297" t="s">
        <v>224</v>
      </c>
      <c r="G68" s="297">
        <f t="shared" si="9"/>
        <v>0</v>
      </c>
      <c r="H68" s="297">
        <f t="shared" si="1"/>
        <v>0</v>
      </c>
      <c r="I68" s="296" t="s">
        <v>224</v>
      </c>
      <c r="J68" s="296"/>
      <c r="K68" s="296">
        <f t="shared" si="4"/>
        <v>0</v>
      </c>
      <c r="L68" s="298"/>
      <c r="M68" s="298"/>
    </row>
    <row r="69" spans="1:16" ht="24" customHeight="1">
      <c r="A69" s="294" t="s">
        <v>346</v>
      </c>
      <c r="B69" s="295" t="s">
        <v>327</v>
      </c>
      <c r="C69" s="296">
        <v>1406000000</v>
      </c>
      <c r="D69" s="296">
        <f t="shared" si="8"/>
        <v>1406000000</v>
      </c>
      <c r="E69" s="297">
        <f t="shared" si="5"/>
        <v>3155581236</v>
      </c>
      <c r="F69" s="297">
        <v>3059581236</v>
      </c>
      <c r="G69" s="297">
        <f t="shared" si="9"/>
        <v>0</v>
      </c>
      <c r="H69" s="297">
        <f t="shared" si="1"/>
        <v>3059581236</v>
      </c>
      <c r="I69" s="296">
        <v>96000000</v>
      </c>
      <c r="J69" s="296"/>
      <c r="K69" s="296">
        <f t="shared" si="4"/>
        <v>96000000</v>
      </c>
      <c r="L69" s="298">
        <f t="shared" ref="L69:L77" si="10">+E69/C69%</f>
        <v>224.43678776671408</v>
      </c>
      <c r="M69" s="298">
        <f t="shared" ref="M69:M78" si="11">+E69/D69%</f>
        <v>224.43678776671408</v>
      </c>
    </row>
    <row r="70" spans="1:16" ht="24" customHeight="1">
      <c r="A70" s="294" t="s">
        <v>347</v>
      </c>
      <c r="B70" s="295" t="s">
        <v>329</v>
      </c>
      <c r="C70" s="296">
        <v>1050000000</v>
      </c>
      <c r="D70" s="296">
        <f t="shared" si="8"/>
        <v>1050000000</v>
      </c>
      <c r="E70" s="297">
        <f t="shared" si="5"/>
        <v>4154187366</v>
      </c>
      <c r="F70" s="297">
        <v>3313395566</v>
      </c>
      <c r="G70" s="297">
        <f t="shared" si="9"/>
        <v>0</v>
      </c>
      <c r="H70" s="297">
        <f t="shared" si="1"/>
        <v>3313395566</v>
      </c>
      <c r="I70" s="296">
        <v>840791800</v>
      </c>
      <c r="J70" s="296"/>
      <c r="K70" s="296">
        <f t="shared" si="4"/>
        <v>840791800</v>
      </c>
      <c r="L70" s="298">
        <f t="shared" si="10"/>
        <v>395.63689199999999</v>
      </c>
      <c r="M70" s="298">
        <f t="shared" si="11"/>
        <v>395.63689199999999</v>
      </c>
    </row>
    <row r="71" spans="1:16" ht="30">
      <c r="A71" s="294" t="s">
        <v>348</v>
      </c>
      <c r="B71" s="295" t="s">
        <v>331</v>
      </c>
      <c r="C71" s="296">
        <v>1150000000</v>
      </c>
      <c r="D71" s="296">
        <f t="shared" si="8"/>
        <v>1150000000</v>
      </c>
      <c r="E71" s="297">
        <f t="shared" si="5"/>
        <v>1034753868</v>
      </c>
      <c r="F71" s="297">
        <v>1034753868</v>
      </c>
      <c r="G71" s="297">
        <f t="shared" si="9"/>
        <v>0</v>
      </c>
      <c r="H71" s="297">
        <f t="shared" si="1"/>
        <v>1034753868</v>
      </c>
      <c r="I71" s="296">
        <v>0</v>
      </c>
      <c r="J71" s="296"/>
      <c r="K71" s="296">
        <f t="shared" si="4"/>
        <v>0</v>
      </c>
      <c r="L71" s="298">
        <f t="shared" si="10"/>
        <v>89.978597217391311</v>
      </c>
      <c r="M71" s="298">
        <f t="shared" si="11"/>
        <v>89.978597217391311</v>
      </c>
    </row>
    <row r="72" spans="1:16" ht="23.25" customHeight="1">
      <c r="A72" s="294" t="s">
        <v>349</v>
      </c>
      <c r="B72" s="295" t="s">
        <v>333</v>
      </c>
      <c r="C72" s="296">
        <v>750000000</v>
      </c>
      <c r="D72" s="296">
        <f t="shared" si="8"/>
        <v>750000000</v>
      </c>
      <c r="E72" s="297">
        <f t="shared" si="5"/>
        <v>662774660</v>
      </c>
      <c r="F72" s="297">
        <v>336610500</v>
      </c>
      <c r="G72" s="297">
        <f t="shared" si="9"/>
        <v>0</v>
      </c>
      <c r="H72" s="297">
        <f t="shared" si="1"/>
        <v>336610500</v>
      </c>
      <c r="I72" s="296">
        <v>326164160</v>
      </c>
      <c r="J72" s="296"/>
      <c r="K72" s="296">
        <f t="shared" si="4"/>
        <v>326164160</v>
      </c>
      <c r="L72" s="298">
        <f t="shared" si="10"/>
        <v>88.369954666666672</v>
      </c>
      <c r="M72" s="298">
        <f t="shared" si="11"/>
        <v>88.369954666666672</v>
      </c>
    </row>
    <row r="73" spans="1:16" ht="23.25" customHeight="1">
      <c r="A73" s="294" t="s">
        <v>350</v>
      </c>
      <c r="B73" s="295" t="s">
        <v>335</v>
      </c>
      <c r="C73" s="296">
        <v>9373000000</v>
      </c>
      <c r="D73" s="296">
        <f t="shared" si="8"/>
        <v>9373000000</v>
      </c>
      <c r="E73" s="297">
        <f t="shared" si="5"/>
        <v>8023454614</v>
      </c>
      <c r="F73" s="297">
        <v>7727254614</v>
      </c>
      <c r="G73" s="297">
        <f t="shared" si="9"/>
        <v>0</v>
      </c>
      <c r="H73" s="297">
        <f t="shared" si="1"/>
        <v>7727254614</v>
      </c>
      <c r="I73" s="296">
        <v>296200000</v>
      </c>
      <c r="J73" s="296"/>
      <c r="K73" s="296">
        <f t="shared" si="4"/>
        <v>296200000</v>
      </c>
      <c r="L73" s="298">
        <f t="shared" si="10"/>
        <v>85.601777595220312</v>
      </c>
      <c r="M73" s="298">
        <f t="shared" si="11"/>
        <v>85.601777595220312</v>
      </c>
    </row>
    <row r="74" spans="1:16" ht="23.25" customHeight="1">
      <c r="A74" s="294" t="s">
        <v>291</v>
      </c>
      <c r="B74" s="295" t="s">
        <v>123</v>
      </c>
      <c r="C74" s="296">
        <f>+(32675+4371)*1000000</f>
        <v>37046000000</v>
      </c>
      <c r="D74" s="296">
        <f t="shared" si="8"/>
        <v>37046000000</v>
      </c>
      <c r="E74" s="297">
        <f t="shared" si="5"/>
        <v>49237651690</v>
      </c>
      <c r="F74" s="297">
        <v>24654827083</v>
      </c>
      <c r="G74" s="297">
        <f t="shared" si="9"/>
        <v>5556379011</v>
      </c>
      <c r="H74" s="297">
        <f t="shared" si="1"/>
        <v>19098448072</v>
      </c>
      <c r="I74" s="296">
        <v>24582824607</v>
      </c>
      <c r="J74" s="296"/>
      <c r="K74" s="296">
        <f t="shared" si="4"/>
        <v>24582824607</v>
      </c>
      <c r="L74" s="298">
        <f t="shared" si="10"/>
        <v>132.90949546509745</v>
      </c>
      <c r="M74" s="298">
        <f t="shared" si="11"/>
        <v>132.90949546509745</v>
      </c>
      <c r="O74" s="6">
        <v>202631168</v>
      </c>
      <c r="P74" s="6">
        <f>7778747843-2425000000</f>
        <v>5353747843</v>
      </c>
    </row>
    <row r="75" spans="1:16" ht="45">
      <c r="A75" s="294" t="s">
        <v>351</v>
      </c>
      <c r="B75" s="295" t="s">
        <v>337</v>
      </c>
      <c r="C75" s="296">
        <v>104526000000</v>
      </c>
      <c r="D75" s="296">
        <f t="shared" si="8"/>
        <v>104526000000</v>
      </c>
      <c r="E75" s="297">
        <f t="shared" si="5"/>
        <v>127317133593</v>
      </c>
      <c r="F75" s="297">
        <v>40766238696</v>
      </c>
      <c r="G75" s="297">
        <f t="shared" si="9"/>
        <v>1791890332</v>
      </c>
      <c r="H75" s="297">
        <f t="shared" ref="H75:H86" si="12">+F75-G75</f>
        <v>38974348364</v>
      </c>
      <c r="I75" s="296">
        <v>86550894897</v>
      </c>
      <c r="J75" s="296">
        <v>4835079632</v>
      </c>
      <c r="K75" s="296">
        <f t="shared" si="4"/>
        <v>81715815265</v>
      </c>
      <c r="L75" s="298">
        <f t="shared" si="10"/>
        <v>121.80427223178921</v>
      </c>
      <c r="M75" s="298">
        <f t="shared" si="11"/>
        <v>121.80427223178921</v>
      </c>
      <c r="O75" s="6">
        <v>1791890332</v>
      </c>
    </row>
    <row r="76" spans="1:16" ht="21" customHeight="1">
      <c r="A76" s="294" t="s">
        <v>352</v>
      </c>
      <c r="B76" s="295" t="s">
        <v>339</v>
      </c>
      <c r="C76" s="296">
        <v>26591000000</v>
      </c>
      <c r="D76" s="296">
        <f t="shared" si="8"/>
        <v>26591000000</v>
      </c>
      <c r="E76" s="297">
        <f t="shared" si="5"/>
        <v>26671082706</v>
      </c>
      <c r="F76" s="297">
        <v>25661761144</v>
      </c>
      <c r="G76" s="297">
        <f t="shared" si="9"/>
        <v>0</v>
      </c>
      <c r="H76" s="297">
        <f t="shared" si="12"/>
        <v>25661761144</v>
      </c>
      <c r="I76" s="296">
        <v>1009321562</v>
      </c>
      <c r="J76" s="296">
        <v>24362000</v>
      </c>
      <c r="K76" s="296">
        <f t="shared" si="4"/>
        <v>984959562</v>
      </c>
      <c r="L76" s="298">
        <f t="shared" si="10"/>
        <v>100.3011647023429</v>
      </c>
      <c r="M76" s="298">
        <f t="shared" si="11"/>
        <v>100.3011647023429</v>
      </c>
    </row>
    <row r="77" spans="1:16" ht="21" customHeight="1">
      <c r="A77" s="294" t="s">
        <v>353</v>
      </c>
      <c r="B77" s="295" t="s">
        <v>354</v>
      </c>
      <c r="C77" s="296">
        <v>2461000000</v>
      </c>
      <c r="D77" s="296">
        <f t="shared" si="8"/>
        <v>2461000000</v>
      </c>
      <c r="E77" s="297">
        <f t="shared" si="5"/>
        <v>2009000000</v>
      </c>
      <c r="F77" s="297">
        <v>2009000000</v>
      </c>
      <c r="G77" s="297">
        <f t="shared" si="9"/>
        <v>0</v>
      </c>
      <c r="H77" s="297">
        <f t="shared" si="12"/>
        <v>2009000000</v>
      </c>
      <c r="I77" s="296">
        <v>0</v>
      </c>
      <c r="J77" s="296">
        <v>18970800</v>
      </c>
      <c r="K77" s="296">
        <f t="shared" si="4"/>
        <v>-18970800</v>
      </c>
      <c r="L77" s="298">
        <f t="shared" si="10"/>
        <v>81.633482324258438</v>
      </c>
      <c r="M77" s="298">
        <f t="shared" si="11"/>
        <v>81.633482324258438</v>
      </c>
    </row>
    <row r="78" spans="1:16" s="19" customFormat="1">
      <c r="A78" s="306" t="s">
        <v>114</v>
      </c>
      <c r="B78" s="307" t="s">
        <v>1101</v>
      </c>
      <c r="C78" s="308">
        <v>384182340</v>
      </c>
      <c r="D78" s="308">
        <v>384182340</v>
      </c>
      <c r="E78" s="309">
        <f t="shared" si="5"/>
        <v>384182340</v>
      </c>
      <c r="F78" s="309">
        <v>384182340</v>
      </c>
      <c r="H78" s="309">
        <v>384182340</v>
      </c>
      <c r="I78" s="308">
        <v>0</v>
      </c>
      <c r="J78" s="308">
        <v>0</v>
      </c>
      <c r="L78" s="310">
        <f>+E78/C78%</f>
        <v>100</v>
      </c>
      <c r="M78" s="310">
        <f t="shared" si="11"/>
        <v>100</v>
      </c>
    </row>
    <row r="79" spans="1:16" s="311" customFormat="1" ht="30" customHeight="1">
      <c r="A79" s="271" t="s">
        <v>26</v>
      </c>
      <c r="B79" s="275" t="s">
        <v>32</v>
      </c>
      <c r="C79" s="276" t="s">
        <v>224</v>
      </c>
      <c r="D79" s="276" t="s">
        <v>224</v>
      </c>
      <c r="E79" s="297">
        <f t="shared" si="5"/>
        <v>0</v>
      </c>
      <c r="F79" s="277" t="s">
        <v>224</v>
      </c>
      <c r="G79" s="277"/>
      <c r="H79" s="277">
        <f t="shared" si="12"/>
        <v>0</v>
      </c>
      <c r="I79" s="276" t="s">
        <v>224</v>
      </c>
      <c r="J79" s="276"/>
      <c r="K79" s="276">
        <f t="shared" si="4"/>
        <v>0</v>
      </c>
      <c r="L79" s="298"/>
      <c r="M79" s="298"/>
    </row>
    <row r="80" spans="1:16">
      <c r="A80" s="271" t="s">
        <v>114</v>
      </c>
      <c r="B80" s="275" t="s">
        <v>355</v>
      </c>
      <c r="C80" s="312">
        <v>18706000000</v>
      </c>
      <c r="D80" s="312">
        <f>+C80</f>
        <v>18706000000</v>
      </c>
      <c r="E80" s="313">
        <f t="shared" si="5"/>
        <v>133636837181</v>
      </c>
      <c r="F80" s="313">
        <v>116097580557</v>
      </c>
      <c r="G80" s="313">
        <v>20890315451</v>
      </c>
      <c r="H80" s="313">
        <f t="shared" si="12"/>
        <v>95207265106</v>
      </c>
      <c r="I80" s="314">
        <v>17539256624</v>
      </c>
      <c r="J80" s="314">
        <v>769083186</v>
      </c>
      <c r="K80" s="314">
        <f t="shared" si="4"/>
        <v>16770173438</v>
      </c>
      <c r="L80" s="278">
        <f>+E80/C80%</f>
        <v>714.40627168288245</v>
      </c>
      <c r="M80" s="278">
        <f>+E80/D80%</f>
        <v>714.40627168288245</v>
      </c>
    </row>
    <row r="81" spans="1:13" ht="28.5">
      <c r="A81" s="271" t="s">
        <v>10</v>
      </c>
      <c r="B81" s="275" t="s">
        <v>356</v>
      </c>
      <c r="C81" s="276">
        <f>+C82+C83</f>
        <v>75303073000</v>
      </c>
      <c r="D81" s="276">
        <f>+D82+D83</f>
        <v>75303073000</v>
      </c>
      <c r="E81" s="277">
        <f>+F81</f>
        <v>195952902012</v>
      </c>
      <c r="F81" s="277">
        <v>195952902012</v>
      </c>
      <c r="G81" s="277"/>
      <c r="H81" s="277">
        <v>195952902012</v>
      </c>
      <c r="I81" s="276">
        <v>0</v>
      </c>
      <c r="J81" s="276"/>
      <c r="K81" s="276">
        <f t="shared" si="4"/>
        <v>0</v>
      </c>
      <c r="L81" s="278">
        <f>+E81/C81%</f>
        <v>260.21899798431866</v>
      </c>
      <c r="M81" s="278">
        <f>+E81/D81%</f>
        <v>260.21899798431866</v>
      </c>
    </row>
    <row r="82" spans="1:13">
      <c r="A82" s="294" t="s">
        <v>223</v>
      </c>
      <c r="B82" s="295" t="s">
        <v>357</v>
      </c>
      <c r="C82" s="296">
        <v>75303073000</v>
      </c>
      <c r="D82" s="296">
        <f>+C82</f>
        <v>75303073000</v>
      </c>
      <c r="E82" s="297">
        <f>+F82</f>
        <v>74257264899</v>
      </c>
      <c r="F82" s="297">
        <v>74257264899</v>
      </c>
      <c r="G82" s="297"/>
      <c r="H82" s="297">
        <v>74257264899</v>
      </c>
      <c r="I82" s="296">
        <v>0</v>
      </c>
      <c r="J82" s="296"/>
      <c r="K82" s="296">
        <f t="shared" si="4"/>
        <v>0</v>
      </c>
      <c r="L82" s="298">
        <f>+E82/C82%</f>
        <v>98.611201297190092</v>
      </c>
      <c r="M82" s="298">
        <f>+E82/D82%</f>
        <v>98.611201297190092</v>
      </c>
    </row>
    <row r="83" spans="1:13">
      <c r="A83" s="294" t="s">
        <v>225</v>
      </c>
      <c r="B83" s="295" t="s">
        <v>60</v>
      </c>
      <c r="C83" s="296">
        <v>0</v>
      </c>
      <c r="D83" s="296">
        <v>0</v>
      </c>
      <c r="E83" s="297">
        <f t="shared" ref="E83:E84" si="13">+F83</f>
        <v>121695637113</v>
      </c>
      <c r="F83" s="297">
        <v>121695637113</v>
      </c>
      <c r="G83" s="297"/>
      <c r="H83" s="297">
        <v>121695637113</v>
      </c>
      <c r="I83" s="296">
        <v>0</v>
      </c>
      <c r="J83" s="296"/>
      <c r="K83" s="296">
        <f t="shared" si="4"/>
        <v>0</v>
      </c>
      <c r="L83" s="298"/>
      <c r="M83" s="298"/>
    </row>
    <row r="84" spans="1:13" ht="30">
      <c r="A84" s="294"/>
      <c r="B84" s="295" t="s">
        <v>358</v>
      </c>
      <c r="C84" s="296">
        <v>0</v>
      </c>
      <c r="D84" s="296">
        <v>0</v>
      </c>
      <c r="E84" s="297">
        <f t="shared" si="13"/>
        <v>121695637113</v>
      </c>
      <c r="F84" s="297">
        <v>121695637113</v>
      </c>
      <c r="G84" s="297"/>
      <c r="H84" s="297">
        <v>121695637113</v>
      </c>
      <c r="I84" s="296">
        <v>0</v>
      </c>
      <c r="J84" s="296"/>
      <c r="K84" s="296">
        <f t="shared" si="4"/>
        <v>0</v>
      </c>
      <c r="L84" s="298"/>
      <c r="M84" s="298"/>
    </row>
    <row r="85" spans="1:13">
      <c r="A85" s="294"/>
      <c r="B85" s="295" t="s">
        <v>359</v>
      </c>
      <c r="C85" s="296" t="s">
        <v>224</v>
      </c>
      <c r="D85" s="296" t="s">
        <v>224</v>
      </c>
      <c r="E85" s="297" t="s">
        <v>224</v>
      </c>
      <c r="F85" s="297" t="s">
        <v>224</v>
      </c>
      <c r="G85" s="297"/>
      <c r="H85" s="297">
        <f t="shared" si="12"/>
        <v>0</v>
      </c>
      <c r="I85" s="296" t="s">
        <v>224</v>
      </c>
      <c r="J85" s="296"/>
      <c r="K85" s="296">
        <f t="shared" si="4"/>
        <v>0</v>
      </c>
      <c r="L85" s="298"/>
      <c r="M85" s="298"/>
    </row>
    <row r="86" spans="1:13" s="311" customFormat="1" ht="28.5">
      <c r="A86" s="271" t="s">
        <v>39</v>
      </c>
      <c r="B86" s="275" t="s">
        <v>148</v>
      </c>
      <c r="C86" s="304">
        <v>0</v>
      </c>
      <c r="D86" s="304">
        <v>0</v>
      </c>
      <c r="E86" s="315">
        <f>+F86+I86</f>
        <v>6162396708</v>
      </c>
      <c r="F86" s="315">
        <v>5723356623</v>
      </c>
      <c r="G86" s="315"/>
      <c r="H86" s="315">
        <f t="shared" si="12"/>
        <v>5723356623</v>
      </c>
      <c r="I86" s="314">
        <v>439040085</v>
      </c>
      <c r="J86" s="314"/>
      <c r="K86" s="314">
        <f t="shared" si="4"/>
        <v>439040085</v>
      </c>
      <c r="L86" s="298"/>
      <c r="M86" s="298"/>
    </row>
    <row r="87" spans="1:13">
      <c r="A87" s="271"/>
      <c r="B87" s="275" t="s">
        <v>360</v>
      </c>
      <c r="C87" s="276">
        <f>+C86+C81+C10</f>
        <v>910608262972</v>
      </c>
      <c r="D87" s="276">
        <f>+D86+D81+D10</f>
        <v>910608262972</v>
      </c>
      <c r="E87" s="277">
        <f>+E86+E10+E81</f>
        <v>1159420143539</v>
      </c>
      <c r="F87" s="277">
        <f>+F86+F10+F81</f>
        <v>937515658067</v>
      </c>
      <c r="G87" s="277">
        <f t="shared" ref="G87:K87" si="14">+G86+G10+G81</f>
        <v>92907844649</v>
      </c>
      <c r="H87" s="277">
        <f t="shared" si="14"/>
        <v>844607813418</v>
      </c>
      <c r="I87" s="277">
        <f t="shared" si="14"/>
        <v>221904485472</v>
      </c>
      <c r="J87" s="277">
        <f t="shared" si="14"/>
        <v>11357115182</v>
      </c>
      <c r="K87" s="277">
        <f t="shared" si="14"/>
        <v>210547370290</v>
      </c>
      <c r="L87" s="278">
        <f>+E87/C87%</f>
        <v>127.32370116595908</v>
      </c>
      <c r="M87" s="278">
        <f t="shared" ref="M87" si="15">+E87/D87%</f>
        <v>127.32370116595908</v>
      </c>
    </row>
    <row r="88" spans="1:13" hidden="1">
      <c r="A88" s="316"/>
      <c r="B88" s="317"/>
      <c r="C88" s="318"/>
      <c r="D88" s="318"/>
      <c r="E88" s="319"/>
      <c r="F88" s="319"/>
      <c r="G88" s="319"/>
      <c r="H88" s="319"/>
      <c r="I88" s="318"/>
      <c r="J88" s="318"/>
      <c r="K88" s="318"/>
      <c r="L88" s="320"/>
      <c r="M88" s="320"/>
    </row>
    <row r="89" spans="1:13" hidden="1">
      <c r="A89" s="353" t="s">
        <v>1102</v>
      </c>
      <c r="B89" s="353"/>
      <c r="C89" s="353" t="s">
        <v>1103</v>
      </c>
      <c r="D89" s="353"/>
      <c r="E89" s="353"/>
      <c r="F89" s="354"/>
      <c r="G89" s="354"/>
      <c r="H89" s="354"/>
      <c r="I89" s="353" t="str">
        <f>+A89</f>
        <v>Ngày        tháng      năm 2024</v>
      </c>
      <c r="J89" s="355"/>
      <c r="K89" s="355"/>
      <c r="L89" s="355"/>
      <c r="M89" s="355"/>
    </row>
    <row r="90" spans="1:13" hidden="1">
      <c r="A90" s="356" t="s">
        <v>1104</v>
      </c>
      <c r="B90" s="356"/>
      <c r="C90" s="356" t="s">
        <v>1105</v>
      </c>
      <c r="D90" s="356"/>
      <c r="E90" s="356"/>
      <c r="F90" s="354"/>
      <c r="G90" s="354"/>
      <c r="H90" s="354"/>
      <c r="I90" s="356" t="s">
        <v>1106</v>
      </c>
      <c r="J90" s="355"/>
      <c r="K90" s="355"/>
      <c r="L90" s="355"/>
      <c r="M90" s="355"/>
    </row>
    <row r="92" spans="1:13">
      <c r="C92" s="348" t="s">
        <v>1084</v>
      </c>
      <c r="D92" s="349"/>
      <c r="E92" s="349"/>
      <c r="F92" s="349"/>
      <c r="G92" s="349"/>
      <c r="H92" s="350"/>
      <c r="I92" s="350"/>
      <c r="J92" s="350"/>
      <c r="K92" s="350"/>
      <c r="L92" s="350"/>
      <c r="M92" s="350"/>
    </row>
    <row r="93" spans="1:13">
      <c r="C93" s="351" t="s">
        <v>1072</v>
      </c>
      <c r="D93" s="352"/>
      <c r="E93" s="352"/>
      <c r="F93" s="352"/>
      <c r="G93" s="352"/>
      <c r="H93" s="350"/>
      <c r="I93" s="350"/>
      <c r="J93" s="350"/>
      <c r="K93" s="350"/>
      <c r="L93" s="350"/>
      <c r="M93" s="350"/>
    </row>
    <row r="94" spans="1:13">
      <c r="C94" s="348" t="s">
        <v>1073</v>
      </c>
      <c r="D94" s="349"/>
      <c r="E94" s="349"/>
      <c r="F94" s="349"/>
      <c r="G94" s="349"/>
      <c r="H94" s="350"/>
      <c r="I94" s="350"/>
      <c r="J94" s="350"/>
      <c r="K94" s="350"/>
      <c r="L94" s="350"/>
      <c r="M94" s="350"/>
    </row>
    <row r="95" spans="1:13">
      <c r="E95" s="293"/>
    </row>
    <row r="97" spans="5:8">
      <c r="F97" s="241"/>
      <c r="G97" s="241"/>
      <c r="H97" s="241"/>
    </row>
    <row r="100" spans="5:8">
      <c r="E100" s="293"/>
    </row>
  </sheetData>
  <mergeCells count="23">
    <mergeCell ref="I8:K8"/>
    <mergeCell ref="A89:B89"/>
    <mergeCell ref="C89:H89"/>
    <mergeCell ref="I89:M89"/>
    <mergeCell ref="A90:B90"/>
    <mergeCell ref="C90:H90"/>
    <mergeCell ref="I90:M90"/>
    <mergeCell ref="C92:M92"/>
    <mergeCell ref="C93:M93"/>
    <mergeCell ref="C94:M94"/>
    <mergeCell ref="L1:M1"/>
    <mergeCell ref="A3:M3"/>
    <mergeCell ref="A4:M4"/>
    <mergeCell ref="A5:M5"/>
    <mergeCell ref="A7:A9"/>
    <mergeCell ref="B7:B9"/>
    <mergeCell ref="C7:D7"/>
    <mergeCell ref="E7:K7"/>
    <mergeCell ref="L7:M7"/>
    <mergeCell ref="C8:C9"/>
    <mergeCell ref="D8:D9"/>
    <mergeCell ref="E8:E9"/>
    <mergeCell ref="F8:H8"/>
  </mergeCells>
  <pageMargins left="0.2" right="0.2" top="0.5" bottom="0.5" header="0.3" footer="0.3"/>
  <pageSetup paperSize="9" orientation="portrait" r:id="rId1"/>
  <headerFooter>
    <oddFooter>Page 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92D050"/>
  </sheetPr>
  <dimension ref="A1:S100"/>
  <sheetViews>
    <sheetView topLeftCell="F79" workbookViewId="0">
      <selection sqref="A1:M87"/>
    </sheetView>
  </sheetViews>
  <sheetFormatPr defaultColWidth="8.375" defaultRowHeight="15.75"/>
  <cols>
    <col min="1" max="1" width="5.625" style="6" customWidth="1"/>
    <col min="2" max="2" width="24.75" style="6" customWidth="1"/>
    <col min="3" max="3" width="15.75" style="6" customWidth="1"/>
    <col min="4" max="4" width="15" style="6" customWidth="1"/>
    <col min="5" max="5" width="16.5" style="6" customWidth="1"/>
    <col min="6" max="6" width="15.375" style="6" customWidth="1"/>
    <col min="7" max="7" width="15.125" style="6" customWidth="1"/>
    <col min="8" max="8" width="15.25" style="6" customWidth="1"/>
    <col min="9" max="9" width="14.625" style="6" customWidth="1"/>
    <col min="10" max="10" width="14.125" style="6" customWidth="1"/>
    <col min="11" max="11" width="14.625" style="6" customWidth="1"/>
    <col min="12" max="12" width="8.875" style="6" customWidth="1"/>
    <col min="13" max="13" width="8.625" style="6" customWidth="1"/>
    <col min="14" max="14" width="8.375" style="6"/>
    <col min="15" max="15" width="17" style="6" customWidth="1"/>
    <col min="16" max="16" width="14.625" style="6" customWidth="1"/>
    <col min="17" max="16384" width="8.375" style="6"/>
  </cols>
  <sheetData>
    <row r="1" spans="1:17">
      <c r="A1" s="37"/>
      <c r="L1" s="356" t="s">
        <v>1107</v>
      </c>
      <c r="M1" s="356"/>
    </row>
    <row r="2" spans="1:17">
      <c r="A2" s="38" t="s">
        <v>235</v>
      </c>
    </row>
    <row r="3" spans="1:17" s="39" customFormat="1" ht="18.75">
      <c r="A3" s="357" t="s">
        <v>1087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</row>
    <row r="4" spans="1:17" s="39" customFormat="1" ht="18.75">
      <c r="A4" s="358" t="s">
        <v>1110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</row>
    <row r="5" spans="1:17">
      <c r="A5" s="359" t="s">
        <v>271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</row>
    <row r="6" spans="1:17">
      <c r="A6" s="38" t="s">
        <v>235</v>
      </c>
    </row>
    <row r="7" spans="1:17" ht="15.75" customHeight="1">
      <c r="A7" s="360" t="s">
        <v>2</v>
      </c>
      <c r="B7" s="360" t="s">
        <v>275</v>
      </c>
      <c r="C7" s="360" t="s">
        <v>272</v>
      </c>
      <c r="D7" s="360"/>
      <c r="E7" s="361" t="s">
        <v>273</v>
      </c>
      <c r="F7" s="362"/>
      <c r="G7" s="362"/>
      <c r="H7" s="362"/>
      <c r="I7" s="362"/>
      <c r="J7" s="362"/>
      <c r="K7" s="362"/>
      <c r="L7" s="361" t="s">
        <v>274</v>
      </c>
      <c r="M7" s="363"/>
    </row>
    <row r="8" spans="1:17" ht="15.75" customHeight="1">
      <c r="A8" s="360"/>
      <c r="B8" s="360"/>
      <c r="C8" s="360" t="s">
        <v>276</v>
      </c>
      <c r="D8" s="360" t="s">
        <v>1088</v>
      </c>
      <c r="E8" s="366" t="s">
        <v>1089</v>
      </c>
      <c r="F8" s="364" t="s">
        <v>1090</v>
      </c>
      <c r="G8" s="365"/>
      <c r="H8" s="365"/>
      <c r="I8" s="361" t="s">
        <v>1091</v>
      </c>
      <c r="J8" s="362"/>
      <c r="K8" s="362"/>
      <c r="L8" s="272"/>
      <c r="M8" s="273"/>
    </row>
    <row r="9" spans="1:17" ht="56.45" customHeight="1">
      <c r="A9" s="360"/>
      <c r="B9" s="360"/>
      <c r="C9" s="360"/>
      <c r="D9" s="360"/>
      <c r="E9" s="367"/>
      <c r="F9" s="274" t="s">
        <v>1092</v>
      </c>
      <c r="G9" s="274" t="s">
        <v>1093</v>
      </c>
      <c r="H9" s="274" t="s">
        <v>1094</v>
      </c>
      <c r="I9" s="274" t="s">
        <v>1092</v>
      </c>
      <c r="J9" s="274" t="s">
        <v>1093</v>
      </c>
      <c r="K9" s="274" t="s">
        <v>1094</v>
      </c>
      <c r="L9" s="271" t="s">
        <v>276</v>
      </c>
      <c r="M9" s="271" t="s">
        <v>1088</v>
      </c>
    </row>
    <row r="10" spans="1:17" ht="33" customHeight="1">
      <c r="A10" s="271" t="s">
        <v>9</v>
      </c>
      <c r="B10" s="275" t="s">
        <v>277</v>
      </c>
      <c r="C10" s="276">
        <f>+C46+C63+C64+C80+C81</f>
        <v>835305189972</v>
      </c>
      <c r="D10" s="276">
        <f>+D46+D63+D64+D80+D81</f>
        <v>835305189972</v>
      </c>
      <c r="E10" s="277">
        <f>+F10+I10</f>
        <v>957304844819</v>
      </c>
      <c r="F10" s="277">
        <f t="shared" ref="F10:K10" si="0">+F46+F63+F64+F79+F80+F78</f>
        <v>735839399432</v>
      </c>
      <c r="G10" s="277">
        <f t="shared" si="0"/>
        <v>92907844649</v>
      </c>
      <c r="H10" s="277">
        <f t="shared" si="0"/>
        <v>642931554783</v>
      </c>
      <c r="I10" s="276">
        <f t="shared" si="0"/>
        <v>221465445387</v>
      </c>
      <c r="J10" s="276">
        <f t="shared" si="0"/>
        <v>11357115182</v>
      </c>
      <c r="K10" s="276">
        <f t="shared" si="0"/>
        <v>210108330205</v>
      </c>
      <c r="L10" s="278">
        <f>+E10/C10%</f>
        <v>114.60539887835361</v>
      </c>
      <c r="M10" s="278">
        <f>+E10/D10%</f>
        <v>114.60539887835361</v>
      </c>
    </row>
    <row r="11" spans="1:17" s="331" customFormat="1" ht="14.25" customHeight="1">
      <c r="A11" s="305" t="s">
        <v>14</v>
      </c>
      <c r="B11" s="332" t="s">
        <v>115</v>
      </c>
      <c r="C11" s="277">
        <f>SUM(C12:C45)</f>
        <v>220781712921</v>
      </c>
      <c r="D11" s="277">
        <f>+D15+D16+D17+D18+D20+D23+D25+D28+D35+D36+D38+D42+D43</f>
        <v>220781712921</v>
      </c>
      <c r="E11" s="282">
        <f>F11+I11</f>
        <v>205119989194</v>
      </c>
      <c r="F11" s="282">
        <f>SUM(F12:F45)</f>
        <v>128679723197</v>
      </c>
      <c r="G11" s="282">
        <f>SUM(G12:G45)</f>
        <v>41990220400</v>
      </c>
      <c r="H11" s="282">
        <f t="shared" ref="H11:H74" si="1">+F11-G11</f>
        <v>86689502797</v>
      </c>
      <c r="I11" s="282">
        <f>SUM(I12:I45)</f>
        <v>76440265997</v>
      </c>
      <c r="J11" s="282">
        <f>SUM(J12:J45)</f>
        <v>5315435834</v>
      </c>
      <c r="K11" s="282">
        <f>+I11-J11</f>
        <v>71124830163</v>
      </c>
      <c r="L11" s="302"/>
      <c r="M11" s="302"/>
      <c r="N11" s="302"/>
      <c r="O11" s="302"/>
      <c r="P11" s="302"/>
      <c r="Q11" s="302"/>
    </row>
    <row r="12" spans="1:17" s="7" customFormat="1" ht="47.25">
      <c r="A12" s="283"/>
      <c r="B12" s="284" t="s">
        <v>278</v>
      </c>
      <c r="C12" s="285"/>
      <c r="D12" s="268"/>
      <c r="E12" s="285"/>
      <c r="F12" s="118"/>
      <c r="G12" s="118"/>
      <c r="H12" s="118">
        <v>0</v>
      </c>
      <c r="I12" s="118"/>
      <c r="J12" s="118"/>
      <c r="K12" s="118">
        <v>0</v>
      </c>
      <c r="L12" s="43"/>
      <c r="M12" s="43"/>
    </row>
    <row r="13" spans="1:17" s="44" customFormat="1" ht="31.5">
      <c r="A13" s="283">
        <v>1</v>
      </c>
      <c r="B13" s="284" t="s">
        <v>279</v>
      </c>
      <c r="C13" s="285"/>
      <c r="D13" s="268"/>
      <c r="E13" s="285"/>
      <c r="F13" s="118"/>
      <c r="G13" s="118"/>
      <c r="H13" s="118">
        <v>0</v>
      </c>
      <c r="I13" s="118"/>
      <c r="J13" s="118"/>
      <c r="K13" s="118">
        <v>0</v>
      </c>
      <c r="L13" s="43"/>
      <c r="M13" s="43"/>
    </row>
    <row r="14" spans="1:17" s="45" customFormat="1">
      <c r="A14" s="194" t="s">
        <v>280</v>
      </c>
      <c r="B14" s="195" t="s">
        <v>281</v>
      </c>
      <c r="C14" s="286"/>
      <c r="D14" s="269"/>
      <c r="E14" s="286"/>
      <c r="F14" s="118"/>
      <c r="G14" s="118"/>
      <c r="H14" s="118">
        <v>0</v>
      </c>
      <c r="I14" s="118"/>
      <c r="J14" s="118"/>
      <c r="K14" s="118">
        <v>0</v>
      </c>
      <c r="L14" s="42"/>
      <c r="M14" s="42"/>
      <c r="O14" s="287">
        <f>+E14-D14</f>
        <v>0</v>
      </c>
    </row>
    <row r="15" spans="1:17" s="7" customFormat="1" ht="31.5">
      <c r="A15" s="194" t="s">
        <v>282</v>
      </c>
      <c r="B15" s="195" t="s">
        <v>283</v>
      </c>
      <c r="C15" s="286">
        <f>+D15</f>
        <v>4804000000</v>
      </c>
      <c r="D15" s="118">
        <v>4804000000</v>
      </c>
      <c r="E15" s="286">
        <v>4689211305</v>
      </c>
      <c r="F15" s="118"/>
      <c r="G15" s="118"/>
      <c r="H15" s="118">
        <v>0</v>
      </c>
      <c r="I15" s="118">
        <v>4689211305</v>
      </c>
      <c r="J15" s="118">
        <v>114788500</v>
      </c>
      <c r="K15" s="118">
        <v>4574422805</v>
      </c>
      <c r="L15" s="42"/>
      <c r="M15" s="42"/>
      <c r="O15" s="287">
        <f t="shared" ref="O15:O45" si="2">+E15-D15</f>
        <v>-114788695</v>
      </c>
    </row>
    <row r="16" spans="1:17" s="7" customFormat="1" ht="31.5">
      <c r="A16" s="194" t="s">
        <v>284</v>
      </c>
      <c r="B16" s="195" t="s">
        <v>285</v>
      </c>
      <c r="C16" s="286">
        <f t="shared" ref="C16:C45" si="3">+D16</f>
        <v>23785000000</v>
      </c>
      <c r="D16" s="118">
        <v>23785000000</v>
      </c>
      <c r="E16" s="286">
        <v>23836897750</v>
      </c>
      <c r="F16" s="118">
        <v>23836897750</v>
      </c>
      <c r="G16" s="118"/>
      <c r="H16" s="118">
        <v>23836897750</v>
      </c>
      <c r="I16" s="118"/>
      <c r="J16" s="118"/>
      <c r="K16" s="118">
        <v>0</v>
      </c>
      <c r="L16" s="42"/>
      <c r="M16" s="42"/>
      <c r="O16" s="287">
        <f t="shared" si="2"/>
        <v>51897750</v>
      </c>
    </row>
    <row r="17" spans="1:15" s="7" customFormat="1" ht="78.75">
      <c r="A17" s="194" t="s">
        <v>282</v>
      </c>
      <c r="B17" s="195" t="s">
        <v>1095</v>
      </c>
      <c r="C17" s="286">
        <f t="shared" si="3"/>
        <v>16895109000</v>
      </c>
      <c r="D17" s="118">
        <v>16895109000</v>
      </c>
      <c r="E17" s="269">
        <v>14057082536</v>
      </c>
      <c r="F17" s="118">
        <v>10721082536</v>
      </c>
      <c r="G17" s="118">
        <v>7784358500</v>
      </c>
      <c r="H17" s="118">
        <v>2936724036</v>
      </c>
      <c r="I17" s="118">
        <v>3336000000</v>
      </c>
      <c r="J17" s="118">
        <v>100000000</v>
      </c>
      <c r="K17" s="118">
        <v>3236000000</v>
      </c>
      <c r="L17" s="288"/>
      <c r="M17" s="288"/>
      <c r="N17" s="7" t="s">
        <v>1096</v>
      </c>
      <c r="O17" s="287">
        <f t="shared" si="2"/>
        <v>-2838026464</v>
      </c>
    </row>
    <row r="18" spans="1:15" s="7" customFormat="1" ht="31.5">
      <c r="A18" s="194"/>
      <c r="B18" s="195" t="s">
        <v>286</v>
      </c>
      <c r="C18" s="286">
        <f t="shared" si="3"/>
        <v>25000000000</v>
      </c>
      <c r="D18" s="118">
        <v>25000000000</v>
      </c>
      <c r="E18" s="286">
        <v>21887900000</v>
      </c>
      <c r="F18" s="118">
        <v>21887900000</v>
      </c>
      <c r="G18" s="118">
        <v>21887900000</v>
      </c>
      <c r="H18" s="118">
        <v>0</v>
      </c>
      <c r="I18" s="118"/>
      <c r="J18" s="118"/>
      <c r="K18" s="118">
        <v>0</v>
      </c>
      <c r="L18" s="42"/>
      <c r="M18" s="42"/>
      <c r="O18" s="287">
        <f t="shared" si="2"/>
        <v>-3112100000</v>
      </c>
    </row>
    <row r="19" spans="1:15" s="7" customFormat="1">
      <c r="A19" s="194" t="s">
        <v>287</v>
      </c>
      <c r="B19" s="195" t="s">
        <v>288</v>
      </c>
      <c r="C19" s="286">
        <f t="shared" si="3"/>
        <v>0</v>
      </c>
      <c r="D19" s="118"/>
      <c r="E19" s="286">
        <v>0</v>
      </c>
      <c r="F19" s="118"/>
      <c r="G19" s="118"/>
      <c r="H19" s="118">
        <v>0</v>
      </c>
      <c r="I19" s="118"/>
      <c r="J19" s="118"/>
      <c r="K19" s="118">
        <v>0</v>
      </c>
      <c r="L19" s="42"/>
      <c r="M19" s="42"/>
      <c r="O19" s="287">
        <f t="shared" si="2"/>
        <v>0</v>
      </c>
    </row>
    <row r="20" spans="1:15" s="7" customFormat="1" ht="31.5">
      <c r="A20" s="194"/>
      <c r="B20" s="195" t="s">
        <v>289</v>
      </c>
      <c r="C20" s="286">
        <f t="shared" si="3"/>
        <v>5100000000</v>
      </c>
      <c r="D20" s="118">
        <v>5100000000</v>
      </c>
      <c r="E20" s="286">
        <v>4381340000</v>
      </c>
      <c r="F20" s="118">
        <v>2441190000</v>
      </c>
      <c r="G20" s="118">
        <v>724852900</v>
      </c>
      <c r="H20" s="118">
        <v>1716337100</v>
      </c>
      <c r="I20" s="118">
        <v>1940150000</v>
      </c>
      <c r="J20" s="118"/>
      <c r="K20" s="118">
        <v>1940150000</v>
      </c>
      <c r="L20" s="42"/>
      <c r="M20" s="42"/>
      <c r="O20" s="287">
        <f t="shared" si="2"/>
        <v>-718660000</v>
      </c>
    </row>
    <row r="21" spans="1:15" s="44" customFormat="1" ht="31.5">
      <c r="A21" s="283">
        <v>2</v>
      </c>
      <c r="B21" s="284" t="s">
        <v>290</v>
      </c>
      <c r="C21" s="286">
        <f t="shared" si="3"/>
        <v>0</v>
      </c>
      <c r="D21" s="118"/>
      <c r="E21" s="286">
        <v>0</v>
      </c>
      <c r="F21" s="118"/>
      <c r="G21" s="118"/>
      <c r="H21" s="118">
        <v>0</v>
      </c>
      <c r="I21" s="118"/>
      <c r="J21" s="118"/>
      <c r="K21" s="118">
        <v>0</v>
      </c>
      <c r="L21" s="43"/>
      <c r="M21" s="43"/>
      <c r="O21" s="287">
        <f t="shared" si="2"/>
        <v>0</v>
      </c>
    </row>
    <row r="22" spans="1:15" s="7" customFormat="1">
      <c r="A22" s="194" t="s">
        <v>291</v>
      </c>
      <c r="B22" s="195" t="s">
        <v>292</v>
      </c>
      <c r="C22" s="286">
        <f t="shared" si="3"/>
        <v>0</v>
      </c>
      <c r="D22" s="118"/>
      <c r="E22" s="289">
        <v>0</v>
      </c>
      <c r="F22" s="118"/>
      <c r="G22" s="118"/>
      <c r="H22" s="118">
        <v>0</v>
      </c>
      <c r="I22" s="118"/>
      <c r="J22" s="118"/>
      <c r="K22" s="118">
        <v>0</v>
      </c>
      <c r="L22" s="288"/>
      <c r="M22" s="288"/>
      <c r="N22" s="290" t="s">
        <v>1097</v>
      </c>
      <c r="O22" s="287">
        <f t="shared" si="2"/>
        <v>0</v>
      </c>
    </row>
    <row r="23" spans="1:15" s="7" customFormat="1">
      <c r="A23" s="194" t="s">
        <v>293</v>
      </c>
      <c r="B23" s="195" t="s">
        <v>288</v>
      </c>
      <c r="C23" s="286">
        <f t="shared" si="3"/>
        <v>10070867347</v>
      </c>
      <c r="D23" s="118">
        <v>10070867347</v>
      </c>
      <c r="E23" s="286">
        <v>10070867347</v>
      </c>
      <c r="F23" s="118">
        <v>4995704000</v>
      </c>
      <c r="G23" s="118">
        <v>1092000000</v>
      </c>
      <c r="H23" s="118">
        <v>3903704000</v>
      </c>
      <c r="I23" s="118">
        <v>5075163347</v>
      </c>
      <c r="J23" s="118"/>
      <c r="K23" s="118">
        <v>5075163347</v>
      </c>
      <c r="L23" s="42"/>
      <c r="M23" s="42"/>
      <c r="O23" s="287">
        <f t="shared" si="2"/>
        <v>0</v>
      </c>
    </row>
    <row r="24" spans="1:15" s="44" customFormat="1" ht="47.25">
      <c r="A24" s="283">
        <v>3</v>
      </c>
      <c r="B24" s="284" t="s">
        <v>294</v>
      </c>
      <c r="C24" s="286">
        <f t="shared" si="3"/>
        <v>0</v>
      </c>
      <c r="D24" s="118"/>
      <c r="E24" s="286">
        <v>0</v>
      </c>
      <c r="F24" s="118"/>
      <c r="G24" s="118"/>
      <c r="H24" s="118">
        <v>0</v>
      </c>
      <c r="I24" s="118"/>
      <c r="J24" s="118"/>
      <c r="K24" s="118">
        <v>0</v>
      </c>
      <c r="L24" s="43"/>
      <c r="M24" s="43"/>
      <c r="O24" s="287">
        <f t="shared" si="2"/>
        <v>0</v>
      </c>
    </row>
    <row r="25" spans="1:15" s="7" customFormat="1" ht="31.5">
      <c r="A25" s="194" t="s">
        <v>295</v>
      </c>
      <c r="B25" s="195" t="s">
        <v>1098</v>
      </c>
      <c r="C25" s="286">
        <f t="shared" si="3"/>
        <v>8496000000</v>
      </c>
      <c r="D25" s="118">
        <v>8496000000</v>
      </c>
      <c r="E25" s="286">
        <v>6104571000</v>
      </c>
      <c r="F25" s="118"/>
      <c r="G25" s="118"/>
      <c r="H25" s="118">
        <v>0</v>
      </c>
      <c r="I25" s="118">
        <v>6104571000</v>
      </c>
      <c r="J25" s="118"/>
      <c r="K25" s="118">
        <v>6104571000</v>
      </c>
      <c r="L25" s="42"/>
      <c r="M25" s="42"/>
      <c r="N25" s="7" t="s">
        <v>1099</v>
      </c>
      <c r="O25" s="287">
        <f t="shared" si="2"/>
        <v>-2391429000</v>
      </c>
    </row>
    <row r="26" spans="1:15" s="7" customFormat="1">
      <c r="A26" s="194" t="s">
        <v>296</v>
      </c>
      <c r="B26" s="195" t="s">
        <v>288</v>
      </c>
      <c r="C26" s="286">
        <f t="shared" si="3"/>
        <v>0</v>
      </c>
      <c r="D26" s="118"/>
      <c r="E26" s="286">
        <v>0</v>
      </c>
      <c r="F26" s="118"/>
      <c r="G26" s="118"/>
      <c r="H26" s="118">
        <v>0</v>
      </c>
      <c r="I26" s="118"/>
      <c r="J26" s="118"/>
      <c r="K26" s="118">
        <v>0</v>
      </c>
      <c r="L26" s="42"/>
      <c r="M26" s="42"/>
      <c r="O26" s="287">
        <f t="shared" si="2"/>
        <v>0</v>
      </c>
    </row>
    <row r="27" spans="1:15" s="44" customFormat="1" ht="31.5">
      <c r="A27" s="283">
        <v>4</v>
      </c>
      <c r="B27" s="284" t="s">
        <v>111</v>
      </c>
      <c r="C27" s="286">
        <f t="shared" si="3"/>
        <v>0</v>
      </c>
      <c r="D27" s="118"/>
      <c r="E27" s="286">
        <v>0</v>
      </c>
      <c r="F27" s="118"/>
      <c r="G27" s="118"/>
      <c r="H27" s="118">
        <v>0</v>
      </c>
      <c r="I27" s="118"/>
      <c r="J27" s="118"/>
      <c r="K27" s="118">
        <v>0</v>
      </c>
      <c r="L27" s="43"/>
      <c r="M27" s="43"/>
      <c r="O27" s="287">
        <f t="shared" si="2"/>
        <v>0</v>
      </c>
    </row>
    <row r="28" spans="1:15" s="7" customFormat="1">
      <c r="A28" s="194" t="s">
        <v>297</v>
      </c>
      <c r="B28" s="195" t="s">
        <v>298</v>
      </c>
      <c r="C28" s="286">
        <f t="shared" si="3"/>
        <v>500000000</v>
      </c>
      <c r="D28" s="118">
        <v>500000000</v>
      </c>
      <c r="E28" s="286">
        <v>500000000</v>
      </c>
      <c r="F28" s="118"/>
      <c r="G28" s="118"/>
      <c r="H28" s="118">
        <v>0</v>
      </c>
      <c r="I28" s="118">
        <v>500000000</v>
      </c>
      <c r="J28" s="118"/>
      <c r="K28" s="118">
        <v>500000000</v>
      </c>
      <c r="L28" s="42"/>
      <c r="M28" s="42"/>
      <c r="O28" s="287">
        <f t="shared" si="2"/>
        <v>0</v>
      </c>
    </row>
    <row r="29" spans="1:15" s="44" customFormat="1">
      <c r="A29" s="283">
        <v>5</v>
      </c>
      <c r="B29" s="284" t="s">
        <v>299</v>
      </c>
      <c r="C29" s="286">
        <f t="shared" si="3"/>
        <v>0</v>
      </c>
      <c r="D29" s="118"/>
      <c r="E29" s="286">
        <v>0</v>
      </c>
      <c r="F29" s="118"/>
      <c r="G29" s="118"/>
      <c r="H29" s="118">
        <v>0</v>
      </c>
      <c r="I29" s="118"/>
      <c r="J29" s="118"/>
      <c r="K29" s="118">
        <v>0</v>
      </c>
      <c r="L29" s="43"/>
      <c r="M29" s="43"/>
      <c r="N29" s="44" t="s">
        <v>300</v>
      </c>
      <c r="O29" s="287">
        <f t="shared" si="2"/>
        <v>0</v>
      </c>
    </row>
    <row r="30" spans="1:15" s="44" customFormat="1" ht="63">
      <c r="A30" s="283">
        <v>6</v>
      </c>
      <c r="B30" s="46" t="s">
        <v>301</v>
      </c>
      <c r="C30" s="286">
        <f t="shared" si="3"/>
        <v>0</v>
      </c>
      <c r="D30" s="118"/>
      <c r="E30" s="286">
        <v>0</v>
      </c>
      <c r="F30" s="118"/>
      <c r="G30" s="118"/>
      <c r="H30" s="118">
        <v>0</v>
      </c>
      <c r="I30" s="118"/>
      <c r="J30" s="118"/>
      <c r="K30" s="118">
        <v>0</v>
      </c>
      <c r="L30" s="43"/>
      <c r="M30" s="43"/>
      <c r="O30" s="287">
        <f t="shared" si="2"/>
        <v>0</v>
      </c>
    </row>
    <row r="31" spans="1:15" s="7" customFormat="1">
      <c r="A31" s="194" t="s">
        <v>302</v>
      </c>
      <c r="B31" s="195" t="s">
        <v>292</v>
      </c>
      <c r="C31" s="286">
        <f t="shared" si="3"/>
        <v>0</v>
      </c>
      <c r="D31" s="118"/>
      <c r="E31" s="286">
        <v>0</v>
      </c>
      <c r="F31" s="118"/>
      <c r="G31" s="118"/>
      <c r="H31" s="118">
        <v>0</v>
      </c>
      <c r="I31" s="118"/>
      <c r="J31" s="118"/>
      <c r="K31" s="118">
        <v>0</v>
      </c>
      <c r="L31" s="42"/>
      <c r="M31" s="42"/>
      <c r="O31" s="287">
        <f t="shared" si="2"/>
        <v>0</v>
      </c>
    </row>
    <row r="32" spans="1:15" s="7" customFormat="1">
      <c r="A32" s="194" t="s">
        <v>303</v>
      </c>
      <c r="B32" s="195" t="s">
        <v>288</v>
      </c>
      <c r="C32" s="286">
        <f t="shared" si="3"/>
        <v>0</v>
      </c>
      <c r="D32" s="118"/>
      <c r="E32" s="286">
        <v>0</v>
      </c>
      <c r="F32" s="118"/>
      <c r="G32" s="118"/>
      <c r="H32" s="118">
        <v>0</v>
      </c>
      <c r="I32" s="118"/>
      <c r="J32" s="118"/>
      <c r="K32" s="118">
        <v>0</v>
      </c>
      <c r="L32" s="42"/>
      <c r="M32" s="42"/>
      <c r="O32" s="287">
        <f t="shared" si="2"/>
        <v>0</v>
      </c>
    </row>
    <row r="33" spans="1:16" s="44" customFormat="1" ht="47.25">
      <c r="A33" s="283">
        <v>7</v>
      </c>
      <c r="B33" s="284" t="s">
        <v>304</v>
      </c>
      <c r="C33" s="286">
        <f t="shared" si="3"/>
        <v>0</v>
      </c>
      <c r="D33" s="118"/>
      <c r="E33" s="286">
        <v>0</v>
      </c>
      <c r="F33" s="118"/>
      <c r="G33" s="118"/>
      <c r="H33" s="118">
        <v>0</v>
      </c>
      <c r="I33" s="118"/>
      <c r="J33" s="118"/>
      <c r="K33" s="118">
        <v>0</v>
      </c>
      <c r="L33" s="43"/>
      <c r="M33" s="43"/>
      <c r="O33" s="287">
        <f t="shared" si="2"/>
        <v>0</v>
      </c>
    </row>
    <row r="34" spans="1:16" s="7" customFormat="1">
      <c r="A34" s="194" t="s">
        <v>305</v>
      </c>
      <c r="B34" s="195" t="s">
        <v>292</v>
      </c>
      <c r="C34" s="286">
        <f t="shared" si="3"/>
        <v>0</v>
      </c>
      <c r="D34" s="118"/>
      <c r="E34" s="286">
        <v>0</v>
      </c>
      <c r="F34" s="118"/>
      <c r="G34" s="118"/>
      <c r="H34" s="118">
        <v>0</v>
      </c>
      <c r="I34" s="118"/>
      <c r="J34" s="118"/>
      <c r="K34" s="118">
        <v>0</v>
      </c>
      <c r="L34" s="42"/>
      <c r="M34" s="42"/>
      <c r="O34" s="287">
        <f t="shared" si="2"/>
        <v>0</v>
      </c>
    </row>
    <row r="35" spans="1:16" s="7" customFormat="1" ht="31.5">
      <c r="A35" s="194"/>
      <c r="B35" s="195" t="s">
        <v>1075</v>
      </c>
      <c r="C35" s="286">
        <f t="shared" si="3"/>
        <v>20000000000</v>
      </c>
      <c r="D35" s="118">
        <v>20000000000</v>
      </c>
      <c r="E35" s="286">
        <v>18592783182</v>
      </c>
      <c r="F35" s="118">
        <v>17705860000</v>
      </c>
      <c r="G35" s="118"/>
      <c r="H35" s="118">
        <v>17705860000</v>
      </c>
      <c r="I35" s="118">
        <v>886923182</v>
      </c>
      <c r="J35" s="118"/>
      <c r="K35" s="118">
        <v>886923182</v>
      </c>
      <c r="L35" s="42"/>
      <c r="M35" s="42"/>
      <c r="N35" s="7" t="s">
        <v>306</v>
      </c>
      <c r="O35" s="287">
        <f>+E35-D35</f>
        <v>-1407216818</v>
      </c>
    </row>
    <row r="36" spans="1:16" s="7" customFormat="1">
      <c r="A36" s="194"/>
      <c r="B36" s="195" t="s">
        <v>307</v>
      </c>
      <c r="C36" s="286">
        <f t="shared" si="3"/>
        <v>8340220500</v>
      </c>
      <c r="D36" s="118">
        <v>8340220500</v>
      </c>
      <c r="E36" s="286">
        <v>8340220500</v>
      </c>
      <c r="F36" s="118"/>
      <c r="G36" s="118"/>
      <c r="H36" s="118">
        <v>0</v>
      </c>
      <c r="I36" s="118">
        <v>8340220500</v>
      </c>
      <c r="J36" s="118"/>
      <c r="K36" s="118">
        <v>8340220500</v>
      </c>
      <c r="L36" s="42"/>
      <c r="M36" s="42"/>
      <c r="O36" s="287">
        <f t="shared" si="2"/>
        <v>0</v>
      </c>
    </row>
    <row r="37" spans="1:16" s="7" customFormat="1">
      <c r="A37" s="194"/>
      <c r="B37" s="195" t="s">
        <v>130</v>
      </c>
      <c r="C37" s="286">
        <f t="shared" si="3"/>
        <v>0</v>
      </c>
      <c r="D37" s="118"/>
      <c r="E37" s="286">
        <v>0</v>
      </c>
      <c r="F37" s="118"/>
      <c r="G37" s="118"/>
      <c r="H37" s="118">
        <v>0</v>
      </c>
      <c r="I37" s="118"/>
      <c r="J37" s="118"/>
      <c r="K37" s="118">
        <v>0</v>
      </c>
      <c r="L37" s="42"/>
      <c r="M37" s="42"/>
      <c r="N37" s="291"/>
      <c r="O37" s="287">
        <f t="shared" si="2"/>
        <v>0</v>
      </c>
    </row>
    <row r="38" spans="1:16" s="7" customFormat="1" ht="31.5">
      <c r="A38" s="194" t="s">
        <v>308</v>
      </c>
      <c r="B38" s="195" t="s">
        <v>1100</v>
      </c>
      <c r="C38" s="286">
        <f t="shared" si="3"/>
        <v>6298396340</v>
      </c>
      <c r="D38" s="118">
        <v>6298396340</v>
      </c>
      <c r="E38" s="286">
        <v>6298396340</v>
      </c>
      <c r="F38" s="118">
        <v>384182340</v>
      </c>
      <c r="G38" s="118"/>
      <c r="H38" s="118">
        <v>384182340</v>
      </c>
      <c r="I38" s="118">
        <v>5914214000</v>
      </c>
      <c r="J38" s="118"/>
      <c r="K38" s="118">
        <v>5914214000</v>
      </c>
      <c r="L38" s="42"/>
      <c r="M38" s="42"/>
      <c r="O38" s="287">
        <f t="shared" si="2"/>
        <v>0</v>
      </c>
    </row>
    <row r="39" spans="1:16" s="48" customFormat="1" ht="78.75">
      <c r="A39" s="279">
        <v>8</v>
      </c>
      <c r="B39" s="47" t="s">
        <v>309</v>
      </c>
      <c r="C39" s="286">
        <f t="shared" si="3"/>
        <v>0</v>
      </c>
      <c r="D39" s="270"/>
      <c r="E39" s="286">
        <v>0</v>
      </c>
      <c r="F39" s="118"/>
      <c r="G39" s="118"/>
      <c r="H39" s="118">
        <v>0</v>
      </c>
      <c r="I39" s="118"/>
      <c r="J39" s="118"/>
      <c r="K39" s="118">
        <v>0</v>
      </c>
      <c r="L39" s="41"/>
      <c r="M39" s="41"/>
      <c r="O39" s="287">
        <f t="shared" si="2"/>
        <v>0</v>
      </c>
    </row>
    <row r="40" spans="1:16" s="7" customFormat="1" ht="31.5">
      <c r="A40" s="194" t="s">
        <v>310</v>
      </c>
      <c r="B40" s="49" t="s">
        <v>311</v>
      </c>
      <c r="C40" s="286">
        <f t="shared" si="3"/>
        <v>0</v>
      </c>
      <c r="D40" s="269"/>
      <c r="E40" s="286">
        <v>0</v>
      </c>
      <c r="F40" s="118"/>
      <c r="G40" s="118"/>
      <c r="H40" s="118">
        <v>0</v>
      </c>
      <c r="I40" s="118"/>
      <c r="J40" s="118"/>
      <c r="K40" s="118">
        <v>0</v>
      </c>
      <c r="L40" s="42"/>
      <c r="M40" s="42"/>
      <c r="O40" s="287">
        <f t="shared" si="2"/>
        <v>0</v>
      </c>
    </row>
    <row r="41" spans="1:16" s="7" customFormat="1" ht="31.5">
      <c r="A41" s="194"/>
      <c r="B41" s="49" t="s">
        <v>312</v>
      </c>
      <c r="C41" s="286">
        <f t="shared" si="3"/>
        <v>0</v>
      </c>
      <c r="D41" s="269"/>
      <c r="E41" s="286">
        <v>0</v>
      </c>
      <c r="F41" s="118"/>
      <c r="G41" s="118"/>
      <c r="H41" s="118">
        <v>0</v>
      </c>
      <c r="I41" s="118"/>
      <c r="J41" s="118"/>
      <c r="K41" s="118">
        <v>0</v>
      </c>
      <c r="L41" s="42"/>
      <c r="M41" s="42"/>
      <c r="O41" s="287">
        <f t="shared" si="2"/>
        <v>0</v>
      </c>
    </row>
    <row r="42" spans="1:16" s="7" customFormat="1" ht="31.5">
      <c r="A42" s="194"/>
      <c r="B42" s="49" t="s">
        <v>313</v>
      </c>
      <c r="C42" s="286">
        <f t="shared" si="3"/>
        <v>14357658734</v>
      </c>
      <c r="D42" s="118">
        <v>14357658734</v>
      </c>
      <c r="E42" s="286">
        <v>13971796434</v>
      </c>
      <c r="F42" s="118"/>
      <c r="G42" s="118"/>
      <c r="H42" s="118">
        <v>0</v>
      </c>
      <c r="I42" s="118">
        <v>13971796434</v>
      </c>
      <c r="J42" s="118">
        <v>2513016334</v>
      </c>
      <c r="K42" s="118">
        <v>11458780100</v>
      </c>
      <c r="L42" s="42"/>
      <c r="M42" s="42"/>
      <c r="O42" s="287">
        <f t="shared" si="2"/>
        <v>-385862300</v>
      </c>
    </row>
    <row r="43" spans="1:16" s="7" customFormat="1" ht="47.25">
      <c r="A43" s="194"/>
      <c r="B43" s="49" t="s">
        <v>314</v>
      </c>
      <c r="C43" s="286">
        <f t="shared" si="3"/>
        <v>77134461000</v>
      </c>
      <c r="D43" s="118">
        <v>77134461000</v>
      </c>
      <c r="E43" s="286">
        <v>72388922800</v>
      </c>
      <c r="F43" s="118">
        <v>46706906571</v>
      </c>
      <c r="G43" s="118">
        <v>10501109000</v>
      </c>
      <c r="H43" s="118">
        <v>36205797571</v>
      </c>
      <c r="I43" s="118">
        <v>25682016229</v>
      </c>
      <c r="J43" s="118">
        <v>2587631000</v>
      </c>
      <c r="K43" s="118">
        <v>23094385229</v>
      </c>
      <c r="L43" s="42"/>
      <c r="M43" s="42"/>
      <c r="O43" s="287">
        <f t="shared" si="2"/>
        <v>-4745538200</v>
      </c>
      <c r="P43" s="292">
        <f>+D11-D46</f>
        <v>9813595949</v>
      </c>
    </row>
    <row r="44" spans="1:16" s="7" customFormat="1" ht="47.25">
      <c r="A44" s="194" t="s">
        <v>315</v>
      </c>
      <c r="B44" s="49" t="s">
        <v>316</v>
      </c>
      <c r="C44" s="286">
        <f t="shared" si="3"/>
        <v>0</v>
      </c>
      <c r="D44" s="269"/>
      <c r="E44" s="286">
        <v>0</v>
      </c>
      <c r="F44" s="118"/>
      <c r="G44" s="118"/>
      <c r="H44" s="118">
        <v>0</v>
      </c>
      <c r="I44" s="118"/>
      <c r="J44" s="118"/>
      <c r="K44" s="118">
        <v>0</v>
      </c>
      <c r="L44" s="42"/>
      <c r="M44" s="42"/>
      <c r="N44" s="291"/>
      <c r="O44" s="287">
        <f t="shared" si="2"/>
        <v>0</v>
      </c>
    </row>
    <row r="45" spans="1:16" s="7" customFormat="1" ht="31.5">
      <c r="A45" s="194" t="s">
        <v>317</v>
      </c>
      <c r="B45" s="49" t="s">
        <v>318</v>
      </c>
      <c r="C45" s="286">
        <f t="shared" si="3"/>
        <v>0</v>
      </c>
      <c r="D45" s="269"/>
      <c r="E45" s="286"/>
      <c r="F45" s="118"/>
      <c r="G45" s="118"/>
      <c r="H45" s="118">
        <v>0</v>
      </c>
      <c r="I45" s="118"/>
      <c r="J45" s="118"/>
      <c r="K45" s="118">
        <v>0</v>
      </c>
      <c r="L45" s="42"/>
      <c r="M45" s="42"/>
      <c r="O45" s="287">
        <f t="shared" si="2"/>
        <v>0</v>
      </c>
    </row>
    <row r="46" spans="1:16">
      <c r="A46" s="271" t="s">
        <v>319</v>
      </c>
      <c r="B46" s="275" t="s">
        <v>320</v>
      </c>
      <c r="C46" s="276">
        <f>+C47+C61+C62</f>
        <v>210968116972</v>
      </c>
      <c r="D46" s="276">
        <f>+D47+D61+D62</f>
        <v>210968116972</v>
      </c>
      <c r="E46" s="277">
        <f>+E47</f>
        <v>205119989194</v>
      </c>
      <c r="F46" s="277">
        <v>128679723197</v>
      </c>
      <c r="G46" s="277">
        <f>+G47</f>
        <v>41990220400</v>
      </c>
      <c r="H46" s="277">
        <f t="shared" si="1"/>
        <v>86689502797</v>
      </c>
      <c r="I46" s="276">
        <v>76440265997</v>
      </c>
      <c r="J46" s="276">
        <f>SUM(J47:J63)</f>
        <v>5315435834</v>
      </c>
      <c r="K46" s="276">
        <f t="shared" ref="K46:K86" si="4">+I46-J46</f>
        <v>71124830163</v>
      </c>
      <c r="L46" s="278">
        <f>+E46/C46%</f>
        <v>97.227956592712928</v>
      </c>
      <c r="M46" s="278">
        <f>+E46/D46%</f>
        <v>97.227956592712928</v>
      </c>
      <c r="O46" s="293"/>
      <c r="P46" s="293"/>
    </row>
    <row r="47" spans="1:16" ht="45">
      <c r="A47" s="294" t="s">
        <v>223</v>
      </c>
      <c r="B47" s="295" t="s">
        <v>321</v>
      </c>
      <c r="C47" s="296">
        <f>SUM(C48:C62)</f>
        <v>210968116972</v>
      </c>
      <c r="D47" s="296">
        <f>SUM(D48:D62)</f>
        <v>210968116972</v>
      </c>
      <c r="E47" s="297">
        <f t="shared" ref="E47:E80" si="5">+F47+I47</f>
        <v>205119989194</v>
      </c>
      <c r="F47" s="297">
        <v>128679723197</v>
      </c>
      <c r="G47" s="297">
        <v>41990220400</v>
      </c>
      <c r="H47" s="297">
        <f t="shared" si="1"/>
        <v>86689502797</v>
      </c>
      <c r="I47" s="296">
        <v>76440265997</v>
      </c>
      <c r="J47" s="296"/>
      <c r="K47" s="296">
        <f t="shared" si="4"/>
        <v>76440265997</v>
      </c>
      <c r="L47" s="298">
        <f>+E47/C47%</f>
        <v>97.227956592712928</v>
      </c>
      <c r="M47" s="298">
        <f>+E47/D47%</f>
        <v>97.227956592712928</v>
      </c>
      <c r="O47" s="6">
        <v>185536.02682100001</v>
      </c>
      <c r="P47" s="293">
        <f>+D47-E47</f>
        <v>5848127778</v>
      </c>
    </row>
    <row r="48" spans="1:16" ht="21.75" customHeight="1">
      <c r="A48" s="294" t="s">
        <v>280</v>
      </c>
      <c r="B48" s="295" t="s">
        <v>116</v>
      </c>
      <c r="C48" s="296">
        <f>+D48</f>
        <v>2330300000</v>
      </c>
      <c r="D48" s="299">
        <v>2330300000</v>
      </c>
      <c r="E48" s="297">
        <f t="shared" si="5"/>
        <v>0</v>
      </c>
      <c r="F48" s="297" t="s">
        <v>224</v>
      </c>
      <c r="G48" s="297"/>
      <c r="H48" s="297">
        <f t="shared" si="1"/>
        <v>0</v>
      </c>
      <c r="I48" s="296" t="s">
        <v>224</v>
      </c>
      <c r="J48" s="296"/>
      <c r="K48" s="296">
        <f t="shared" si="4"/>
        <v>0</v>
      </c>
      <c r="L48" s="298"/>
      <c r="M48" s="298"/>
      <c r="O48" s="6">
        <f>+O47*1000000</f>
        <v>185536026821</v>
      </c>
      <c r="P48" s="293">
        <f t="shared" ref="P48:P62" si="6">+D48-E48</f>
        <v>2330300000</v>
      </c>
    </row>
    <row r="49" spans="1:16" ht="30">
      <c r="A49" s="294" t="s">
        <v>287</v>
      </c>
      <c r="B49" s="295" t="s">
        <v>117</v>
      </c>
      <c r="C49" s="296">
        <f t="shared" ref="C49:C62" si="7">+D49</f>
        <v>2530000000</v>
      </c>
      <c r="D49" s="299">
        <v>2530000000</v>
      </c>
      <c r="E49" s="297">
        <f t="shared" si="5"/>
        <v>499016700</v>
      </c>
      <c r="F49" s="300">
        <v>499016700</v>
      </c>
      <c r="G49" s="300"/>
      <c r="H49" s="300">
        <f t="shared" si="1"/>
        <v>499016700</v>
      </c>
      <c r="I49" s="301">
        <v>0</v>
      </c>
      <c r="J49" s="301"/>
      <c r="K49" s="301">
        <f t="shared" si="4"/>
        <v>0</v>
      </c>
      <c r="L49" s="298"/>
      <c r="M49" s="298"/>
      <c r="O49" s="293">
        <f>+O48-F46</f>
        <v>56856303624</v>
      </c>
      <c r="P49" s="293">
        <f t="shared" si="6"/>
        <v>2030983300</v>
      </c>
    </row>
    <row r="50" spans="1:16" ht="30">
      <c r="A50" s="294" t="s">
        <v>322</v>
      </c>
      <c r="B50" s="295" t="s">
        <v>323</v>
      </c>
      <c r="C50" s="296">
        <f t="shared" si="7"/>
        <v>36635761429</v>
      </c>
      <c r="D50" s="299">
        <v>36635761429</v>
      </c>
      <c r="E50" s="297">
        <f t="shared" si="5"/>
        <v>36337358429</v>
      </c>
      <c r="F50" s="297">
        <v>36174607700</v>
      </c>
      <c r="G50" s="297">
        <v>11800072700</v>
      </c>
      <c r="H50" s="297">
        <f t="shared" si="1"/>
        <v>24374535000</v>
      </c>
      <c r="I50" s="296">
        <v>162750729</v>
      </c>
      <c r="J50" s="296"/>
      <c r="K50" s="296">
        <f t="shared" si="4"/>
        <v>162750729</v>
      </c>
      <c r="L50" s="298">
        <f>+E50/C50%</f>
        <v>99.185487107785903</v>
      </c>
      <c r="M50" s="298">
        <f>+E50/D50%</f>
        <v>99.185487107785903</v>
      </c>
      <c r="P50" s="293">
        <f t="shared" si="6"/>
        <v>298403000</v>
      </c>
    </row>
    <row r="51" spans="1:16" ht="21.75" customHeight="1">
      <c r="A51" s="294" t="s">
        <v>324</v>
      </c>
      <c r="B51" s="295" t="s">
        <v>325</v>
      </c>
      <c r="C51" s="296" t="str">
        <f t="shared" si="7"/>
        <v>0</v>
      </c>
      <c r="D51" s="299" t="s">
        <v>224</v>
      </c>
      <c r="E51" s="297">
        <f t="shared" si="5"/>
        <v>0</v>
      </c>
      <c r="F51" s="302" t="s">
        <v>224</v>
      </c>
      <c r="G51" s="302"/>
      <c r="H51" s="302">
        <f t="shared" si="1"/>
        <v>0</v>
      </c>
      <c r="I51" s="301" t="s">
        <v>224</v>
      </c>
      <c r="J51" s="301"/>
      <c r="K51" s="301">
        <f t="shared" si="4"/>
        <v>0</v>
      </c>
      <c r="L51" s="298"/>
      <c r="M51" s="298"/>
      <c r="P51" s="293">
        <f t="shared" si="6"/>
        <v>0</v>
      </c>
    </row>
    <row r="52" spans="1:16" ht="21.75" customHeight="1">
      <c r="A52" s="294" t="s">
        <v>326</v>
      </c>
      <c r="B52" s="295" t="s">
        <v>327</v>
      </c>
      <c r="C52" s="296">
        <f t="shared" si="7"/>
        <v>1209739000</v>
      </c>
      <c r="D52" s="299">
        <v>1209739000</v>
      </c>
      <c r="E52" s="297">
        <f t="shared" si="5"/>
        <v>1209739000</v>
      </c>
      <c r="F52" s="297">
        <v>0</v>
      </c>
      <c r="G52" s="297"/>
      <c r="H52" s="297">
        <f t="shared" si="1"/>
        <v>0</v>
      </c>
      <c r="I52" s="296">
        <v>1209739000</v>
      </c>
      <c r="J52" s="296">
        <v>159000000</v>
      </c>
      <c r="K52" s="296">
        <f t="shared" si="4"/>
        <v>1050739000</v>
      </c>
      <c r="L52" s="298"/>
      <c r="M52" s="298"/>
      <c r="P52" s="293">
        <f t="shared" si="6"/>
        <v>0</v>
      </c>
    </row>
    <row r="53" spans="1:16" ht="21.75" customHeight="1">
      <c r="A53" s="294" t="s">
        <v>328</v>
      </c>
      <c r="B53" s="295" t="s">
        <v>329</v>
      </c>
      <c r="C53" s="296">
        <f t="shared" si="7"/>
        <v>2330300000</v>
      </c>
      <c r="D53" s="299">
        <v>2330300000</v>
      </c>
      <c r="E53" s="297">
        <f t="shared" si="5"/>
        <v>2114035958</v>
      </c>
      <c r="F53" s="297">
        <v>283500715</v>
      </c>
      <c r="G53" s="297"/>
      <c r="H53" s="297">
        <f t="shared" si="1"/>
        <v>283500715</v>
      </c>
      <c r="I53" s="296">
        <v>1830535243</v>
      </c>
      <c r="J53" s="296"/>
      <c r="K53" s="296">
        <f t="shared" si="4"/>
        <v>1830535243</v>
      </c>
      <c r="L53" s="298"/>
      <c r="M53" s="298"/>
      <c r="P53" s="293">
        <f t="shared" si="6"/>
        <v>216264042</v>
      </c>
    </row>
    <row r="54" spans="1:16" ht="30">
      <c r="A54" s="294" t="s">
        <v>330</v>
      </c>
      <c r="B54" s="295" t="s">
        <v>331</v>
      </c>
      <c r="C54" s="296" t="str">
        <f t="shared" si="7"/>
        <v>0</v>
      </c>
      <c r="D54" s="299" t="s">
        <v>224</v>
      </c>
      <c r="E54" s="297">
        <f t="shared" si="5"/>
        <v>0</v>
      </c>
      <c r="F54" s="302" t="s">
        <v>224</v>
      </c>
      <c r="G54" s="302"/>
      <c r="H54" s="302">
        <f t="shared" si="1"/>
        <v>0</v>
      </c>
      <c r="I54" s="301" t="s">
        <v>224</v>
      </c>
      <c r="J54" s="301"/>
      <c r="K54" s="301">
        <f t="shared" si="4"/>
        <v>0</v>
      </c>
      <c r="L54" s="298"/>
      <c r="M54" s="298"/>
      <c r="P54" s="293">
        <f t="shared" si="6"/>
        <v>0</v>
      </c>
    </row>
    <row r="55" spans="1:16" ht="20.25" customHeight="1">
      <c r="A55" s="294" t="s">
        <v>332</v>
      </c>
      <c r="B55" s="295" t="s">
        <v>333</v>
      </c>
      <c r="C55" s="296">
        <f t="shared" si="7"/>
        <v>7594679624</v>
      </c>
      <c r="D55" s="299">
        <v>7594679624</v>
      </c>
      <c r="E55" s="297">
        <f t="shared" si="5"/>
        <v>7594679624</v>
      </c>
      <c r="F55" s="297">
        <v>394000000</v>
      </c>
      <c r="G55" s="297"/>
      <c r="H55" s="297">
        <f t="shared" si="1"/>
        <v>394000000</v>
      </c>
      <c r="I55" s="296">
        <v>7200679624</v>
      </c>
      <c r="J55" s="296"/>
      <c r="K55" s="296">
        <f t="shared" si="4"/>
        <v>7200679624</v>
      </c>
      <c r="L55" s="298"/>
      <c r="M55" s="298"/>
      <c r="P55" s="293">
        <f t="shared" si="6"/>
        <v>0</v>
      </c>
    </row>
    <row r="56" spans="1:16" ht="20.25" customHeight="1">
      <c r="A56" s="294" t="s">
        <v>334</v>
      </c>
      <c r="B56" s="295" t="s">
        <v>335</v>
      </c>
      <c r="C56" s="296">
        <f t="shared" si="7"/>
        <v>542000000</v>
      </c>
      <c r="D56" s="299">
        <v>542000000</v>
      </c>
      <c r="E56" s="297">
        <f t="shared" si="5"/>
        <v>542000000</v>
      </c>
      <c r="F56" s="297">
        <v>0</v>
      </c>
      <c r="G56" s="297"/>
      <c r="H56" s="297">
        <f t="shared" si="1"/>
        <v>0</v>
      </c>
      <c r="I56" s="296">
        <v>542000000</v>
      </c>
      <c r="J56" s="296"/>
      <c r="K56" s="296">
        <f t="shared" si="4"/>
        <v>542000000</v>
      </c>
      <c r="L56" s="298"/>
      <c r="M56" s="298"/>
      <c r="P56" s="293">
        <f t="shared" si="6"/>
        <v>0</v>
      </c>
    </row>
    <row r="57" spans="1:16" ht="20.25" customHeight="1">
      <c r="A57" s="303" t="s">
        <v>280</v>
      </c>
      <c r="B57" s="295" t="s">
        <v>123</v>
      </c>
      <c r="C57" s="296">
        <f t="shared" si="7"/>
        <v>134979352857</v>
      </c>
      <c r="D57" s="299">
        <v>134979352857</v>
      </c>
      <c r="E57" s="297">
        <f t="shared" si="5"/>
        <v>134682531421</v>
      </c>
      <c r="F57" s="297">
        <v>76958002282</v>
      </c>
      <c r="G57" s="297">
        <v>30190147700</v>
      </c>
      <c r="H57" s="297">
        <f t="shared" si="1"/>
        <v>46767854582</v>
      </c>
      <c r="I57" s="296">
        <v>57724529139</v>
      </c>
      <c r="J57" s="296">
        <v>5156435834</v>
      </c>
      <c r="K57" s="296">
        <f t="shared" si="4"/>
        <v>52568093305</v>
      </c>
      <c r="L57" s="298">
        <f>+E57/C57%</f>
        <v>99.78009863751943</v>
      </c>
      <c r="M57" s="298">
        <f>+E57/D57%</f>
        <v>99.78009863751943</v>
      </c>
      <c r="P57" s="293">
        <f t="shared" si="6"/>
        <v>296821436</v>
      </c>
    </row>
    <row r="58" spans="1:16" ht="45">
      <c r="A58" s="294" t="s">
        <v>336</v>
      </c>
      <c r="B58" s="295" t="s">
        <v>337</v>
      </c>
      <c r="C58" s="296">
        <f t="shared" si="7"/>
        <v>22754907238</v>
      </c>
      <c r="D58" s="299">
        <v>22754907238</v>
      </c>
      <c r="E58" s="297">
        <f t="shared" si="5"/>
        <v>22079551238</v>
      </c>
      <c r="F58" s="297">
        <v>14370595800</v>
      </c>
      <c r="G58" s="297"/>
      <c r="H58" s="297">
        <f t="shared" si="1"/>
        <v>14370595800</v>
      </c>
      <c r="I58" s="296">
        <v>7708955438</v>
      </c>
      <c r="J58" s="296"/>
      <c r="K58" s="296">
        <f t="shared" si="4"/>
        <v>7708955438</v>
      </c>
      <c r="L58" s="298"/>
      <c r="M58" s="298"/>
      <c r="P58" s="293">
        <f t="shared" si="6"/>
        <v>675356000</v>
      </c>
    </row>
    <row r="59" spans="1:16" ht="21.75" customHeight="1">
      <c r="A59" s="294" t="s">
        <v>338</v>
      </c>
      <c r="B59" s="295" t="s">
        <v>339</v>
      </c>
      <c r="C59" s="296">
        <f t="shared" si="7"/>
        <v>61076824</v>
      </c>
      <c r="D59" s="299">
        <v>61076824</v>
      </c>
      <c r="E59" s="297">
        <f t="shared" si="5"/>
        <v>61076824</v>
      </c>
      <c r="F59" s="297">
        <v>0</v>
      </c>
      <c r="G59" s="297"/>
      <c r="H59" s="297">
        <f t="shared" si="1"/>
        <v>0</v>
      </c>
      <c r="I59" s="296">
        <v>61076824</v>
      </c>
      <c r="J59" s="296"/>
      <c r="K59" s="296">
        <f t="shared" si="4"/>
        <v>61076824</v>
      </c>
      <c r="L59" s="298"/>
      <c r="M59" s="298"/>
      <c r="P59" s="293">
        <f t="shared" si="6"/>
        <v>0</v>
      </c>
    </row>
    <row r="60" spans="1:16" ht="21.75" customHeight="1">
      <c r="A60" s="294" t="s">
        <v>340</v>
      </c>
      <c r="B60" s="295" t="s">
        <v>341</v>
      </c>
      <c r="C60" s="296">
        <f t="shared" si="7"/>
        <v>0</v>
      </c>
      <c r="D60" s="299"/>
      <c r="E60" s="297">
        <f t="shared" si="5"/>
        <v>0</v>
      </c>
      <c r="F60" s="302" t="s">
        <v>224</v>
      </c>
      <c r="G60" s="302"/>
      <c r="H60" s="302">
        <f t="shared" si="1"/>
        <v>0</v>
      </c>
      <c r="I60" s="301" t="s">
        <v>224</v>
      </c>
      <c r="J60" s="301"/>
      <c r="K60" s="301">
        <f t="shared" si="4"/>
        <v>0</v>
      </c>
      <c r="L60" s="298"/>
      <c r="M60" s="298"/>
      <c r="P60" s="293">
        <f t="shared" si="6"/>
        <v>0</v>
      </c>
    </row>
    <row r="61" spans="1:16" ht="45">
      <c r="A61" s="294" t="s">
        <v>225</v>
      </c>
      <c r="B61" s="295" t="s">
        <v>342</v>
      </c>
      <c r="C61" s="296" t="str">
        <f t="shared" si="7"/>
        <v>0</v>
      </c>
      <c r="D61" s="299" t="s">
        <v>224</v>
      </c>
      <c r="E61" s="297">
        <f t="shared" si="5"/>
        <v>0</v>
      </c>
      <c r="F61" s="302" t="s">
        <v>224</v>
      </c>
      <c r="G61" s="302"/>
      <c r="H61" s="302">
        <f t="shared" si="1"/>
        <v>0</v>
      </c>
      <c r="I61" s="301" t="s">
        <v>224</v>
      </c>
      <c r="J61" s="301"/>
      <c r="K61" s="301">
        <f t="shared" si="4"/>
        <v>0</v>
      </c>
      <c r="L61" s="298"/>
      <c r="M61" s="298"/>
      <c r="P61" s="293">
        <f t="shared" si="6"/>
        <v>0</v>
      </c>
    </row>
    <row r="62" spans="1:16">
      <c r="A62" s="294" t="s">
        <v>227</v>
      </c>
      <c r="B62" s="295" t="s">
        <v>112</v>
      </c>
      <c r="C62" s="296">
        <f t="shared" si="7"/>
        <v>0</v>
      </c>
      <c r="D62" s="299"/>
      <c r="E62" s="297">
        <f t="shared" si="5"/>
        <v>0</v>
      </c>
      <c r="F62" s="297" t="s">
        <v>224</v>
      </c>
      <c r="G62" s="297"/>
      <c r="H62" s="297">
        <f t="shared" si="1"/>
        <v>0</v>
      </c>
      <c r="I62" s="296" t="s">
        <v>224</v>
      </c>
      <c r="J62" s="296"/>
      <c r="K62" s="296">
        <f t="shared" si="4"/>
        <v>0</v>
      </c>
      <c r="L62" s="298"/>
      <c r="M62" s="298"/>
      <c r="P62" s="293">
        <f t="shared" si="6"/>
        <v>0</v>
      </c>
    </row>
    <row r="63" spans="1:16" ht="28.5">
      <c r="A63" s="271" t="s">
        <v>19</v>
      </c>
      <c r="B63" s="275" t="s">
        <v>343</v>
      </c>
      <c r="C63" s="304" t="s">
        <v>224</v>
      </c>
      <c r="D63" s="304" t="s">
        <v>224</v>
      </c>
      <c r="E63" s="297">
        <f t="shared" si="5"/>
        <v>0</v>
      </c>
      <c r="F63" s="305" t="s">
        <v>224</v>
      </c>
      <c r="G63" s="305"/>
      <c r="H63" s="305">
        <f t="shared" si="1"/>
        <v>0</v>
      </c>
      <c r="I63" s="304" t="s">
        <v>224</v>
      </c>
      <c r="J63" s="304"/>
      <c r="K63" s="304">
        <f t="shared" si="4"/>
        <v>0</v>
      </c>
      <c r="L63" s="298"/>
      <c r="M63" s="298"/>
    </row>
    <row r="64" spans="1:16" ht="27" customHeight="1">
      <c r="A64" s="271" t="s">
        <v>22</v>
      </c>
      <c r="B64" s="275" t="s">
        <v>30</v>
      </c>
      <c r="C64" s="276">
        <f>SUM(C65:C77)</f>
        <v>530328000000</v>
      </c>
      <c r="D64" s="276">
        <f>SUM(D65:D77)</f>
        <v>530328000000</v>
      </c>
      <c r="E64" s="277">
        <f t="shared" si="5"/>
        <v>618163836104</v>
      </c>
      <c r="F64" s="277">
        <v>490677913338</v>
      </c>
      <c r="G64" s="277">
        <f>SUM(G65:G77)</f>
        <v>30027308798</v>
      </c>
      <c r="H64" s="277">
        <f>+F64-G64</f>
        <v>460650604540</v>
      </c>
      <c r="I64" s="276">
        <v>127485922766</v>
      </c>
      <c r="J64" s="276">
        <f>SUM(J65:J79)</f>
        <v>5272596162</v>
      </c>
      <c r="K64" s="276">
        <f t="shared" si="4"/>
        <v>122213326604</v>
      </c>
      <c r="L64" s="278">
        <f>+E64/C64%</f>
        <v>116.56254923443605</v>
      </c>
      <c r="M64" s="278">
        <f>+E64/D64%</f>
        <v>116.56254923443605</v>
      </c>
    </row>
    <row r="65" spans="1:16" ht="24" customHeight="1">
      <c r="A65" s="294" t="s">
        <v>291</v>
      </c>
      <c r="B65" s="295" t="s">
        <v>116</v>
      </c>
      <c r="C65" s="296">
        <f>16549000000-C66</f>
        <v>15799000000</v>
      </c>
      <c r="D65" s="296">
        <f>+C65</f>
        <v>15799000000</v>
      </c>
      <c r="E65" s="297">
        <f t="shared" si="5"/>
        <v>14386495318</v>
      </c>
      <c r="F65" s="297">
        <v>6432944788</v>
      </c>
      <c r="G65" s="297">
        <f>+O65+P65</f>
        <v>0</v>
      </c>
      <c r="H65" s="297">
        <f t="shared" si="1"/>
        <v>6432944788</v>
      </c>
      <c r="I65" s="296">
        <v>7953550530</v>
      </c>
      <c r="J65" s="296">
        <v>223112730</v>
      </c>
      <c r="K65" s="296">
        <f t="shared" si="4"/>
        <v>7730437800</v>
      </c>
      <c r="L65" s="298">
        <f>+E65/C65%</f>
        <v>91.059531096904863</v>
      </c>
      <c r="M65" s="298">
        <f>+E65/D65%</f>
        <v>91.059531096904863</v>
      </c>
    </row>
    <row r="66" spans="1:16" ht="30">
      <c r="A66" s="294" t="s">
        <v>293</v>
      </c>
      <c r="B66" s="295" t="s">
        <v>117</v>
      </c>
      <c r="C66" s="296">
        <v>750000000</v>
      </c>
      <c r="D66" s="296">
        <f t="shared" ref="D66:D77" si="8">+C66</f>
        <v>750000000</v>
      </c>
      <c r="E66" s="297">
        <f t="shared" si="5"/>
        <v>6588919210</v>
      </c>
      <c r="F66" s="297">
        <v>970200000</v>
      </c>
      <c r="G66" s="297">
        <f t="shared" ref="G66:G77" si="9">+O66+P66</f>
        <v>0</v>
      </c>
      <c r="H66" s="297">
        <f t="shared" si="1"/>
        <v>970200000</v>
      </c>
      <c r="I66" s="296">
        <v>5618719210</v>
      </c>
      <c r="J66" s="296">
        <v>171071000</v>
      </c>
      <c r="K66" s="296">
        <f t="shared" si="4"/>
        <v>5447648210</v>
      </c>
      <c r="L66" s="298">
        <f>+E66/C66%</f>
        <v>878.52256133333333</v>
      </c>
      <c r="M66" s="298">
        <f>+E66/D66%</f>
        <v>878.52256133333333</v>
      </c>
    </row>
    <row r="67" spans="1:16" ht="30">
      <c r="A67" s="294" t="s">
        <v>344</v>
      </c>
      <c r="B67" s="295" t="s">
        <v>323</v>
      </c>
      <c r="C67" s="296">
        <v>329426000000</v>
      </c>
      <c r="D67" s="296">
        <f t="shared" si="8"/>
        <v>329426000000</v>
      </c>
      <c r="E67" s="297">
        <f t="shared" si="5"/>
        <v>374922801843</v>
      </c>
      <c r="F67" s="297">
        <v>374711345843</v>
      </c>
      <c r="G67" s="297">
        <f t="shared" si="9"/>
        <v>22679039455</v>
      </c>
      <c r="H67" s="297">
        <f t="shared" si="1"/>
        <v>352032306388</v>
      </c>
      <c r="I67" s="296">
        <v>211456000</v>
      </c>
      <c r="J67" s="296"/>
      <c r="K67" s="296">
        <f t="shared" si="4"/>
        <v>211456000</v>
      </c>
      <c r="L67" s="298">
        <f>+E67/C67%</f>
        <v>113.81093230133627</v>
      </c>
      <c r="M67" s="298">
        <f>+E67/D67%</f>
        <v>113.81093230133627</v>
      </c>
      <c r="O67" s="6">
        <v>22401063304</v>
      </c>
      <c r="P67" s="6">
        <v>277976151</v>
      </c>
    </row>
    <row r="68" spans="1:16" ht="24" customHeight="1">
      <c r="A68" s="294" t="s">
        <v>345</v>
      </c>
      <c r="B68" s="295" t="s">
        <v>325</v>
      </c>
      <c r="C68" s="296"/>
      <c r="D68" s="296">
        <f t="shared" si="8"/>
        <v>0</v>
      </c>
      <c r="E68" s="297">
        <f t="shared" si="5"/>
        <v>0</v>
      </c>
      <c r="F68" s="297" t="s">
        <v>224</v>
      </c>
      <c r="G68" s="297">
        <f t="shared" si="9"/>
        <v>0</v>
      </c>
      <c r="H68" s="297">
        <f t="shared" si="1"/>
        <v>0</v>
      </c>
      <c r="I68" s="296" t="s">
        <v>224</v>
      </c>
      <c r="J68" s="296"/>
      <c r="K68" s="296">
        <f t="shared" si="4"/>
        <v>0</v>
      </c>
      <c r="L68" s="298"/>
      <c r="M68" s="298"/>
    </row>
    <row r="69" spans="1:16" ht="24" customHeight="1">
      <c r="A69" s="294" t="s">
        <v>346</v>
      </c>
      <c r="B69" s="295" t="s">
        <v>327</v>
      </c>
      <c r="C69" s="296">
        <v>1406000000</v>
      </c>
      <c r="D69" s="296">
        <f t="shared" si="8"/>
        <v>1406000000</v>
      </c>
      <c r="E69" s="297">
        <f t="shared" si="5"/>
        <v>3155581236</v>
      </c>
      <c r="F69" s="297">
        <v>3059581236</v>
      </c>
      <c r="G69" s="297">
        <f t="shared" si="9"/>
        <v>0</v>
      </c>
      <c r="H69" s="297">
        <f t="shared" si="1"/>
        <v>3059581236</v>
      </c>
      <c r="I69" s="296">
        <v>96000000</v>
      </c>
      <c r="J69" s="296"/>
      <c r="K69" s="296">
        <f t="shared" si="4"/>
        <v>96000000</v>
      </c>
      <c r="L69" s="298">
        <f t="shared" ref="L69:L77" si="10">+E69/C69%</f>
        <v>224.43678776671408</v>
      </c>
      <c r="M69" s="298">
        <f t="shared" ref="M69:M78" si="11">+E69/D69%</f>
        <v>224.43678776671408</v>
      </c>
    </row>
    <row r="70" spans="1:16" ht="24" customHeight="1">
      <c r="A70" s="294" t="s">
        <v>347</v>
      </c>
      <c r="B70" s="295" t="s">
        <v>329</v>
      </c>
      <c r="C70" s="296">
        <v>1050000000</v>
      </c>
      <c r="D70" s="296">
        <f t="shared" si="8"/>
        <v>1050000000</v>
      </c>
      <c r="E70" s="297">
        <f t="shared" si="5"/>
        <v>4154187366</v>
      </c>
      <c r="F70" s="297">
        <v>3313395566</v>
      </c>
      <c r="G70" s="297">
        <f t="shared" si="9"/>
        <v>0</v>
      </c>
      <c r="H70" s="297">
        <f t="shared" si="1"/>
        <v>3313395566</v>
      </c>
      <c r="I70" s="296">
        <v>840791800</v>
      </c>
      <c r="J70" s="296"/>
      <c r="K70" s="296">
        <f t="shared" si="4"/>
        <v>840791800</v>
      </c>
      <c r="L70" s="298">
        <f t="shared" si="10"/>
        <v>395.63689199999999</v>
      </c>
      <c r="M70" s="298">
        <f t="shared" si="11"/>
        <v>395.63689199999999</v>
      </c>
    </row>
    <row r="71" spans="1:16" ht="30">
      <c r="A71" s="294" t="s">
        <v>348</v>
      </c>
      <c r="B71" s="295" t="s">
        <v>331</v>
      </c>
      <c r="C71" s="296">
        <v>1150000000</v>
      </c>
      <c r="D71" s="296">
        <f t="shared" si="8"/>
        <v>1150000000</v>
      </c>
      <c r="E71" s="297">
        <f t="shared" si="5"/>
        <v>1034753868</v>
      </c>
      <c r="F71" s="297">
        <v>1034753868</v>
      </c>
      <c r="G71" s="297">
        <f t="shared" si="9"/>
        <v>0</v>
      </c>
      <c r="H71" s="297">
        <f t="shared" si="1"/>
        <v>1034753868</v>
      </c>
      <c r="I71" s="296">
        <v>0</v>
      </c>
      <c r="J71" s="296"/>
      <c r="K71" s="296">
        <f t="shared" si="4"/>
        <v>0</v>
      </c>
      <c r="L71" s="298">
        <f t="shared" si="10"/>
        <v>89.978597217391311</v>
      </c>
      <c r="M71" s="298">
        <f t="shared" si="11"/>
        <v>89.978597217391311</v>
      </c>
    </row>
    <row r="72" spans="1:16" ht="23.25" customHeight="1">
      <c r="A72" s="294" t="s">
        <v>349</v>
      </c>
      <c r="B72" s="295" t="s">
        <v>333</v>
      </c>
      <c r="C72" s="296">
        <v>750000000</v>
      </c>
      <c r="D72" s="296">
        <f t="shared" si="8"/>
        <v>750000000</v>
      </c>
      <c r="E72" s="297">
        <f t="shared" si="5"/>
        <v>662774660</v>
      </c>
      <c r="F72" s="297">
        <v>336610500</v>
      </c>
      <c r="G72" s="297">
        <f t="shared" si="9"/>
        <v>0</v>
      </c>
      <c r="H72" s="297">
        <f t="shared" si="1"/>
        <v>336610500</v>
      </c>
      <c r="I72" s="296">
        <v>326164160</v>
      </c>
      <c r="J72" s="296"/>
      <c r="K72" s="296">
        <f t="shared" si="4"/>
        <v>326164160</v>
      </c>
      <c r="L72" s="298">
        <f t="shared" si="10"/>
        <v>88.369954666666672</v>
      </c>
      <c r="M72" s="298">
        <f t="shared" si="11"/>
        <v>88.369954666666672</v>
      </c>
    </row>
    <row r="73" spans="1:16" ht="23.25" customHeight="1">
      <c r="A73" s="294" t="s">
        <v>350</v>
      </c>
      <c r="B73" s="295" t="s">
        <v>335</v>
      </c>
      <c r="C73" s="296">
        <v>9373000000</v>
      </c>
      <c r="D73" s="296">
        <f t="shared" si="8"/>
        <v>9373000000</v>
      </c>
      <c r="E73" s="297">
        <f t="shared" si="5"/>
        <v>8023454614</v>
      </c>
      <c r="F73" s="297">
        <v>7727254614</v>
      </c>
      <c r="G73" s="297">
        <f t="shared" si="9"/>
        <v>0</v>
      </c>
      <c r="H73" s="297">
        <f t="shared" si="1"/>
        <v>7727254614</v>
      </c>
      <c r="I73" s="296">
        <v>296200000</v>
      </c>
      <c r="J73" s="296"/>
      <c r="K73" s="296">
        <f t="shared" si="4"/>
        <v>296200000</v>
      </c>
      <c r="L73" s="298">
        <f t="shared" si="10"/>
        <v>85.601777595220312</v>
      </c>
      <c r="M73" s="298">
        <f t="shared" si="11"/>
        <v>85.601777595220312</v>
      </c>
    </row>
    <row r="74" spans="1:16" ht="23.25" customHeight="1">
      <c r="A74" s="294" t="s">
        <v>291</v>
      </c>
      <c r="B74" s="295" t="s">
        <v>123</v>
      </c>
      <c r="C74" s="296">
        <f>+(32675+4371)*1000000</f>
        <v>37046000000</v>
      </c>
      <c r="D74" s="296">
        <f t="shared" si="8"/>
        <v>37046000000</v>
      </c>
      <c r="E74" s="297">
        <f t="shared" si="5"/>
        <v>49237651690</v>
      </c>
      <c r="F74" s="297">
        <v>24654827083</v>
      </c>
      <c r="G74" s="297">
        <f t="shared" si="9"/>
        <v>5556379011</v>
      </c>
      <c r="H74" s="297">
        <f t="shared" si="1"/>
        <v>19098448072</v>
      </c>
      <c r="I74" s="296">
        <v>24582824607</v>
      </c>
      <c r="J74" s="296"/>
      <c r="K74" s="296">
        <f t="shared" si="4"/>
        <v>24582824607</v>
      </c>
      <c r="L74" s="298">
        <f t="shared" si="10"/>
        <v>132.90949546509745</v>
      </c>
      <c r="M74" s="298">
        <f t="shared" si="11"/>
        <v>132.90949546509745</v>
      </c>
      <c r="O74" s="6">
        <v>202631168</v>
      </c>
      <c r="P74" s="6">
        <f>7778747843-2425000000</f>
        <v>5353747843</v>
      </c>
    </row>
    <row r="75" spans="1:16" ht="45">
      <c r="A75" s="294" t="s">
        <v>351</v>
      </c>
      <c r="B75" s="295" t="s">
        <v>337</v>
      </c>
      <c r="C75" s="296">
        <v>104526000000</v>
      </c>
      <c r="D75" s="296">
        <f t="shared" si="8"/>
        <v>104526000000</v>
      </c>
      <c r="E75" s="297">
        <f t="shared" si="5"/>
        <v>127317133593</v>
      </c>
      <c r="F75" s="297">
        <v>40766238696</v>
      </c>
      <c r="G75" s="297">
        <f t="shared" si="9"/>
        <v>1791890332</v>
      </c>
      <c r="H75" s="297">
        <f t="shared" ref="H75:H86" si="12">+F75-G75</f>
        <v>38974348364</v>
      </c>
      <c r="I75" s="296">
        <v>86550894897</v>
      </c>
      <c r="J75" s="296">
        <v>4835079632</v>
      </c>
      <c r="K75" s="296">
        <f t="shared" si="4"/>
        <v>81715815265</v>
      </c>
      <c r="L75" s="298">
        <f t="shared" si="10"/>
        <v>121.80427223178921</v>
      </c>
      <c r="M75" s="298">
        <f t="shared" si="11"/>
        <v>121.80427223178921</v>
      </c>
      <c r="O75" s="6">
        <v>1791890332</v>
      </c>
    </row>
    <row r="76" spans="1:16" ht="21" customHeight="1">
      <c r="A76" s="294" t="s">
        <v>352</v>
      </c>
      <c r="B76" s="295" t="s">
        <v>339</v>
      </c>
      <c r="C76" s="296">
        <v>26591000000</v>
      </c>
      <c r="D76" s="296">
        <f t="shared" si="8"/>
        <v>26591000000</v>
      </c>
      <c r="E76" s="297">
        <f t="shared" si="5"/>
        <v>26671082706</v>
      </c>
      <c r="F76" s="297">
        <v>25661761144</v>
      </c>
      <c r="G76" s="297">
        <f t="shared" si="9"/>
        <v>0</v>
      </c>
      <c r="H76" s="297">
        <f t="shared" si="12"/>
        <v>25661761144</v>
      </c>
      <c r="I76" s="296">
        <v>1009321562</v>
      </c>
      <c r="J76" s="296">
        <v>24362000</v>
      </c>
      <c r="K76" s="296">
        <f t="shared" si="4"/>
        <v>984959562</v>
      </c>
      <c r="L76" s="298">
        <f t="shared" si="10"/>
        <v>100.3011647023429</v>
      </c>
      <c r="M76" s="298">
        <f t="shared" si="11"/>
        <v>100.3011647023429</v>
      </c>
    </row>
    <row r="77" spans="1:16" ht="21" customHeight="1">
      <c r="A77" s="294" t="s">
        <v>353</v>
      </c>
      <c r="B77" s="295" t="s">
        <v>354</v>
      </c>
      <c r="C77" s="296">
        <v>2461000000</v>
      </c>
      <c r="D77" s="296">
        <f t="shared" si="8"/>
        <v>2461000000</v>
      </c>
      <c r="E77" s="297">
        <f t="shared" si="5"/>
        <v>2009000000</v>
      </c>
      <c r="F77" s="297">
        <v>2009000000</v>
      </c>
      <c r="G77" s="297">
        <f t="shared" si="9"/>
        <v>0</v>
      </c>
      <c r="H77" s="297">
        <f t="shared" si="12"/>
        <v>2009000000</v>
      </c>
      <c r="I77" s="296">
        <v>0</v>
      </c>
      <c r="J77" s="296">
        <v>18970800</v>
      </c>
      <c r="K77" s="296">
        <f t="shared" si="4"/>
        <v>-18970800</v>
      </c>
      <c r="L77" s="298">
        <f t="shared" si="10"/>
        <v>81.633482324258438</v>
      </c>
      <c r="M77" s="298">
        <f t="shared" si="11"/>
        <v>81.633482324258438</v>
      </c>
    </row>
    <row r="78" spans="1:16" s="19" customFormat="1">
      <c r="A78" s="306" t="s">
        <v>114</v>
      </c>
      <c r="B78" s="307" t="s">
        <v>1101</v>
      </c>
      <c r="C78" s="308">
        <v>384182340</v>
      </c>
      <c r="D78" s="308">
        <v>384182340</v>
      </c>
      <c r="E78" s="309">
        <f t="shared" si="5"/>
        <v>384182340</v>
      </c>
      <c r="F78" s="309">
        <v>384182340</v>
      </c>
      <c r="H78" s="309">
        <v>384182340</v>
      </c>
      <c r="I78" s="308">
        <v>0</v>
      </c>
      <c r="J78" s="308">
        <v>0</v>
      </c>
      <c r="L78" s="310">
        <f>+E78/C78%</f>
        <v>100</v>
      </c>
      <c r="M78" s="310">
        <f t="shared" si="11"/>
        <v>100</v>
      </c>
    </row>
    <row r="79" spans="1:16" s="311" customFormat="1" ht="30" customHeight="1">
      <c r="A79" s="271" t="s">
        <v>26</v>
      </c>
      <c r="B79" s="275" t="s">
        <v>32</v>
      </c>
      <c r="C79" s="276" t="s">
        <v>224</v>
      </c>
      <c r="D79" s="276" t="s">
        <v>224</v>
      </c>
      <c r="E79" s="297">
        <f t="shared" si="5"/>
        <v>0</v>
      </c>
      <c r="F79" s="277" t="s">
        <v>224</v>
      </c>
      <c r="G79" s="277"/>
      <c r="H79" s="277">
        <f t="shared" si="12"/>
        <v>0</v>
      </c>
      <c r="I79" s="276" t="s">
        <v>224</v>
      </c>
      <c r="J79" s="276"/>
      <c r="K79" s="276">
        <f t="shared" si="4"/>
        <v>0</v>
      </c>
      <c r="L79" s="298"/>
      <c r="M79" s="298"/>
    </row>
    <row r="80" spans="1:16">
      <c r="A80" s="271" t="s">
        <v>114</v>
      </c>
      <c r="B80" s="275" t="s">
        <v>355</v>
      </c>
      <c r="C80" s="312">
        <v>18706000000</v>
      </c>
      <c r="D80" s="312">
        <f>+C80</f>
        <v>18706000000</v>
      </c>
      <c r="E80" s="313">
        <f t="shared" si="5"/>
        <v>133636837181</v>
      </c>
      <c r="F80" s="313">
        <v>116097580557</v>
      </c>
      <c r="G80" s="313">
        <v>20890315451</v>
      </c>
      <c r="H80" s="313">
        <f t="shared" si="12"/>
        <v>95207265106</v>
      </c>
      <c r="I80" s="314">
        <v>17539256624</v>
      </c>
      <c r="J80" s="314">
        <v>769083186</v>
      </c>
      <c r="K80" s="314">
        <f t="shared" si="4"/>
        <v>16770173438</v>
      </c>
      <c r="L80" s="278">
        <f>+E80/C80%</f>
        <v>714.40627168288245</v>
      </c>
      <c r="M80" s="278">
        <f>+E80/D80%</f>
        <v>714.40627168288245</v>
      </c>
    </row>
    <row r="81" spans="1:19" ht="28.5">
      <c r="A81" s="271" t="s">
        <v>10</v>
      </c>
      <c r="B81" s="275" t="s">
        <v>356</v>
      </c>
      <c r="C81" s="276">
        <f>+C82+C83</f>
        <v>75303073000</v>
      </c>
      <c r="D81" s="276">
        <f>+D82+D83</f>
        <v>75303073000</v>
      </c>
      <c r="E81" s="277">
        <f>+F81</f>
        <v>195952902012</v>
      </c>
      <c r="F81" s="277">
        <v>195952902012</v>
      </c>
      <c r="G81" s="277"/>
      <c r="H81" s="277">
        <v>195952902012</v>
      </c>
      <c r="I81" s="276">
        <v>0</v>
      </c>
      <c r="J81" s="276"/>
      <c r="K81" s="276">
        <f t="shared" si="4"/>
        <v>0</v>
      </c>
      <c r="L81" s="278">
        <f>+E81/C81%</f>
        <v>260.21899798431866</v>
      </c>
      <c r="M81" s="278">
        <f>+E81/D81%</f>
        <v>260.21899798431866</v>
      </c>
    </row>
    <row r="82" spans="1:19">
      <c r="A82" s="294" t="s">
        <v>223</v>
      </c>
      <c r="B82" s="295" t="s">
        <v>357</v>
      </c>
      <c r="C82" s="296">
        <v>75303073000</v>
      </c>
      <c r="D82" s="296">
        <f>+C82</f>
        <v>75303073000</v>
      </c>
      <c r="E82" s="297">
        <f>+F82</f>
        <v>74257264899</v>
      </c>
      <c r="F82" s="297">
        <v>74257264899</v>
      </c>
      <c r="G82" s="297"/>
      <c r="H82" s="297">
        <v>74257264899</v>
      </c>
      <c r="I82" s="296">
        <v>0</v>
      </c>
      <c r="J82" s="296"/>
      <c r="K82" s="296">
        <f t="shared" si="4"/>
        <v>0</v>
      </c>
      <c r="L82" s="298">
        <f>+E82/C82%</f>
        <v>98.611201297190092</v>
      </c>
      <c r="M82" s="298">
        <f>+E82/D82%</f>
        <v>98.611201297190092</v>
      </c>
    </row>
    <row r="83" spans="1:19">
      <c r="A83" s="294" t="s">
        <v>225</v>
      </c>
      <c r="B83" s="295" t="s">
        <v>60</v>
      </c>
      <c r="C83" s="296">
        <v>0</v>
      </c>
      <c r="D83" s="296">
        <v>0</v>
      </c>
      <c r="E83" s="297">
        <f t="shared" ref="E83:E84" si="13">+F83</f>
        <v>121695637113</v>
      </c>
      <c r="F83" s="297">
        <v>121695637113</v>
      </c>
      <c r="G83" s="297"/>
      <c r="H83" s="297">
        <v>121695637113</v>
      </c>
      <c r="I83" s="296">
        <v>0</v>
      </c>
      <c r="J83" s="296"/>
      <c r="K83" s="296">
        <f t="shared" si="4"/>
        <v>0</v>
      </c>
      <c r="L83" s="298"/>
      <c r="M83" s="298"/>
    </row>
    <row r="84" spans="1:19" ht="30">
      <c r="A84" s="294"/>
      <c r="B84" s="295" t="s">
        <v>358</v>
      </c>
      <c r="C84" s="296">
        <v>0</v>
      </c>
      <c r="D84" s="296">
        <v>0</v>
      </c>
      <c r="E84" s="297">
        <f t="shared" si="13"/>
        <v>121695637113</v>
      </c>
      <c r="F84" s="297">
        <v>121695637113</v>
      </c>
      <c r="G84" s="297"/>
      <c r="H84" s="297">
        <v>121695637113</v>
      </c>
      <c r="I84" s="296">
        <v>0</v>
      </c>
      <c r="J84" s="296"/>
      <c r="K84" s="296">
        <f t="shared" si="4"/>
        <v>0</v>
      </c>
      <c r="L84" s="298"/>
      <c r="M84" s="298"/>
    </row>
    <row r="85" spans="1:19">
      <c r="A85" s="294"/>
      <c r="B85" s="295" t="s">
        <v>359</v>
      </c>
      <c r="C85" s="296" t="s">
        <v>224</v>
      </c>
      <c r="D85" s="296" t="s">
        <v>224</v>
      </c>
      <c r="E85" s="297" t="s">
        <v>224</v>
      </c>
      <c r="F85" s="297" t="s">
        <v>224</v>
      </c>
      <c r="G85" s="297"/>
      <c r="H85" s="297">
        <f t="shared" si="12"/>
        <v>0</v>
      </c>
      <c r="I85" s="296" t="s">
        <v>224</v>
      </c>
      <c r="J85" s="296"/>
      <c r="K85" s="296">
        <f t="shared" si="4"/>
        <v>0</v>
      </c>
      <c r="L85" s="298"/>
      <c r="M85" s="298"/>
    </row>
    <row r="86" spans="1:19" s="311" customFormat="1" ht="28.5">
      <c r="A86" s="271" t="s">
        <v>39</v>
      </c>
      <c r="B86" s="275" t="s">
        <v>148</v>
      </c>
      <c r="C86" s="304">
        <v>0</v>
      </c>
      <c r="D86" s="304">
        <v>0</v>
      </c>
      <c r="E86" s="315">
        <f>+F86+I86</f>
        <v>6162396708</v>
      </c>
      <c r="F86" s="315">
        <v>5723356623</v>
      </c>
      <c r="G86" s="315"/>
      <c r="H86" s="315">
        <f t="shared" si="12"/>
        <v>5723356623</v>
      </c>
      <c r="I86" s="314">
        <v>439040085</v>
      </c>
      <c r="J86" s="314"/>
      <c r="K86" s="314">
        <f t="shared" si="4"/>
        <v>439040085</v>
      </c>
      <c r="L86" s="298"/>
      <c r="M86" s="298"/>
    </row>
    <row r="87" spans="1:19">
      <c r="A87" s="271"/>
      <c r="B87" s="275" t="s">
        <v>360</v>
      </c>
      <c r="C87" s="276">
        <f>+C86+C81+C10</f>
        <v>910608262972</v>
      </c>
      <c r="D87" s="276">
        <f>+D86+D81+D10</f>
        <v>910608262972</v>
      </c>
      <c r="E87" s="277">
        <f>+E86+E10+E81</f>
        <v>1159420143539</v>
      </c>
      <c r="F87" s="277">
        <f>+F86+F10+F81</f>
        <v>937515658067</v>
      </c>
      <c r="G87" s="277">
        <f t="shared" ref="G87:K87" si="14">+G86+G10+G81</f>
        <v>92907844649</v>
      </c>
      <c r="H87" s="277">
        <f t="shared" si="14"/>
        <v>844607813418</v>
      </c>
      <c r="I87" s="277">
        <f t="shared" si="14"/>
        <v>221904485472</v>
      </c>
      <c r="J87" s="277">
        <f t="shared" si="14"/>
        <v>11357115182</v>
      </c>
      <c r="K87" s="277">
        <f t="shared" si="14"/>
        <v>210547370290</v>
      </c>
      <c r="L87" s="278">
        <f>+E87/C87%</f>
        <v>127.32370116595908</v>
      </c>
      <c r="M87" s="278">
        <f t="shared" ref="M87" si="15">+E87/D87%</f>
        <v>127.32370116595908</v>
      </c>
    </row>
    <row r="88" spans="1:19" hidden="1">
      <c r="A88" s="316"/>
      <c r="B88" s="317"/>
      <c r="C88" s="318"/>
      <c r="D88" s="318"/>
      <c r="E88" s="319"/>
      <c r="F88" s="319"/>
      <c r="G88" s="319"/>
      <c r="H88" s="319"/>
      <c r="I88" s="318"/>
      <c r="J88" s="318"/>
      <c r="K88" s="318"/>
      <c r="L88" s="320"/>
      <c r="M88" s="320"/>
    </row>
    <row r="89" spans="1:19" hidden="1">
      <c r="A89" s="353" t="s">
        <v>1102</v>
      </c>
      <c r="B89" s="353"/>
      <c r="C89" s="353" t="s">
        <v>1103</v>
      </c>
      <c r="D89" s="353"/>
      <c r="E89" s="353"/>
      <c r="F89" s="354"/>
      <c r="G89" s="354"/>
      <c r="H89" s="354"/>
      <c r="I89" s="353" t="str">
        <f>+A89</f>
        <v>Ngày        tháng      năm 2024</v>
      </c>
      <c r="J89" s="355"/>
      <c r="K89" s="355"/>
      <c r="L89" s="355"/>
      <c r="M89" s="355"/>
    </row>
    <row r="90" spans="1:19" hidden="1">
      <c r="A90" s="356" t="s">
        <v>1104</v>
      </c>
      <c r="B90" s="356"/>
      <c r="C90" s="356" t="s">
        <v>1105</v>
      </c>
      <c r="D90" s="356"/>
      <c r="E90" s="356"/>
      <c r="F90" s="354"/>
      <c r="G90" s="354"/>
      <c r="H90" s="354"/>
      <c r="I90" s="356" t="s">
        <v>1106</v>
      </c>
      <c r="J90" s="355"/>
      <c r="K90" s="355"/>
      <c r="L90" s="355"/>
      <c r="M90" s="355"/>
    </row>
    <row r="91" spans="1:19" hidden="1"/>
    <row r="92" spans="1:19">
      <c r="G92" s="293"/>
    </row>
    <row r="93" spans="1:19">
      <c r="I93" s="334" t="s">
        <v>1084</v>
      </c>
      <c r="J93" s="94"/>
      <c r="K93" s="94"/>
      <c r="L93" s="94"/>
      <c r="M93" s="94"/>
      <c r="N93" s="333"/>
      <c r="O93" s="333"/>
      <c r="P93" s="333"/>
      <c r="Q93" s="333"/>
      <c r="R93" s="333"/>
      <c r="S93" s="333"/>
    </row>
    <row r="94" spans="1:19">
      <c r="C94" s="293"/>
      <c r="F94" s="241"/>
      <c r="G94" s="241"/>
      <c r="H94" s="241"/>
      <c r="I94" s="335" t="s">
        <v>1072</v>
      </c>
      <c r="J94" s="336"/>
      <c r="K94" s="336"/>
      <c r="L94" s="336"/>
      <c r="M94" s="336"/>
      <c r="N94" s="333"/>
      <c r="O94" s="333"/>
      <c r="P94" s="333"/>
      <c r="Q94" s="333"/>
      <c r="R94" s="333"/>
      <c r="S94" s="333"/>
    </row>
    <row r="95" spans="1:19">
      <c r="E95" s="293"/>
      <c r="I95" s="334" t="s">
        <v>1073</v>
      </c>
      <c r="J95" s="94"/>
      <c r="K95" s="94"/>
      <c r="L95" s="94"/>
      <c r="M95" s="94"/>
      <c r="N95" s="333"/>
      <c r="O95" s="333"/>
      <c r="P95" s="333"/>
      <c r="Q95" s="333"/>
      <c r="R95" s="333"/>
      <c r="S95" s="333"/>
    </row>
    <row r="97" spans="5:8">
      <c r="F97" s="241"/>
      <c r="G97" s="241"/>
      <c r="H97" s="241"/>
    </row>
    <row r="100" spans="5:8">
      <c r="E100" s="293"/>
    </row>
  </sheetData>
  <mergeCells count="20">
    <mergeCell ref="A89:B89"/>
    <mergeCell ref="C89:H89"/>
    <mergeCell ref="I89:M89"/>
    <mergeCell ref="A90:B90"/>
    <mergeCell ref="C90:H90"/>
    <mergeCell ref="I90:M90"/>
    <mergeCell ref="L1:M1"/>
    <mergeCell ref="A3:M3"/>
    <mergeCell ref="A4:M4"/>
    <mergeCell ref="A5:M5"/>
    <mergeCell ref="A7:A9"/>
    <mergeCell ref="B7:B9"/>
    <mergeCell ref="C7:D7"/>
    <mergeCell ref="E7:K7"/>
    <mergeCell ref="L7:M7"/>
    <mergeCell ref="C8:C9"/>
    <mergeCell ref="D8:D9"/>
    <mergeCell ref="E8:E9"/>
    <mergeCell ref="F8:H8"/>
    <mergeCell ref="I8:K8"/>
  </mergeCells>
  <pageMargins left="0.2" right="0.2" top="0.5" bottom="0.5" header="0.05" footer="0.05"/>
  <pageSetup paperSize="9" scale="73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</sheetPr>
  <dimension ref="A1:Z142"/>
  <sheetViews>
    <sheetView topLeftCell="A102" workbookViewId="0">
      <selection sqref="A1:W110"/>
    </sheetView>
  </sheetViews>
  <sheetFormatPr defaultRowHeight="15.75"/>
  <cols>
    <col min="1" max="1" width="5.5" customWidth="1"/>
    <col min="2" max="2" width="16.75" customWidth="1"/>
    <col min="3" max="3" width="14.875" customWidth="1"/>
    <col min="4" max="4" width="13.375" customWidth="1"/>
    <col min="5" max="5" width="14.625" customWidth="1"/>
    <col min="6" max="8" width="13.375" customWidth="1"/>
    <col min="9" max="9" width="6.375" customWidth="1"/>
    <col min="10" max="10" width="16.375" customWidth="1"/>
    <col min="11" max="11" width="14" customWidth="1"/>
    <col min="12" max="12" width="14.625" customWidth="1"/>
    <col min="13" max="15" width="13.375" customWidth="1"/>
    <col min="16" max="16" width="15" customWidth="1"/>
    <col min="17" max="17" width="7.75" customWidth="1"/>
    <col min="18" max="18" width="7.5" customWidth="1"/>
    <col min="19" max="19" width="11.125" customWidth="1"/>
    <col min="20" max="20" width="8" customWidth="1"/>
    <col min="21" max="21" width="7.375" customWidth="1"/>
    <col min="22" max="22" width="8" customWidth="1"/>
    <col min="23" max="23" width="6.75" customWidth="1"/>
    <col min="26" max="26" width="14.5" bestFit="1" customWidth="1"/>
  </cols>
  <sheetData>
    <row r="1" spans="1:26">
      <c r="A1" s="368"/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9" t="s">
        <v>408</v>
      </c>
      <c r="O1" s="369"/>
      <c r="P1" s="369"/>
      <c r="Q1" s="369"/>
      <c r="R1" s="369"/>
      <c r="S1" s="369"/>
      <c r="T1" s="369"/>
      <c r="U1" s="369"/>
      <c r="V1" s="369"/>
      <c r="W1" s="369"/>
    </row>
    <row r="2" spans="1:26">
      <c r="A2" s="370" t="s">
        <v>361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</row>
    <row r="3" spans="1:26">
      <c r="A3" s="371" t="s">
        <v>1110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</row>
    <row r="4" spans="1:26">
      <c r="A4" s="372" t="s">
        <v>271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</row>
    <row r="5" spans="1:26">
      <c r="A5" s="378" t="s">
        <v>2</v>
      </c>
      <c r="B5" s="378" t="s">
        <v>138</v>
      </c>
      <c r="C5" s="374" t="s">
        <v>139</v>
      </c>
      <c r="D5" s="375"/>
      <c r="E5" s="375"/>
      <c r="F5" s="375"/>
      <c r="G5" s="375"/>
      <c r="H5" s="375"/>
      <c r="I5" s="376"/>
      <c r="J5" s="374" t="s">
        <v>140</v>
      </c>
      <c r="K5" s="375"/>
      <c r="L5" s="375"/>
      <c r="M5" s="375"/>
      <c r="N5" s="375"/>
      <c r="O5" s="375"/>
      <c r="P5" s="376"/>
      <c r="Q5" s="374" t="s">
        <v>141</v>
      </c>
      <c r="R5" s="375"/>
      <c r="S5" s="375"/>
      <c r="T5" s="375"/>
      <c r="U5" s="375"/>
      <c r="V5" s="375"/>
      <c r="W5" s="376"/>
    </row>
    <row r="6" spans="1:26">
      <c r="A6" s="379"/>
      <c r="B6" s="379"/>
      <c r="C6" s="214"/>
      <c r="D6" s="214"/>
      <c r="E6" s="214"/>
      <c r="F6" s="374" t="s">
        <v>362</v>
      </c>
      <c r="G6" s="375"/>
      <c r="H6" s="376"/>
      <c r="I6" s="214"/>
      <c r="J6" s="214"/>
      <c r="K6" s="214"/>
      <c r="L6" s="214"/>
      <c r="M6" s="374" t="s">
        <v>362</v>
      </c>
      <c r="N6" s="375"/>
      <c r="O6" s="376"/>
      <c r="P6" s="214"/>
      <c r="Q6" s="214"/>
      <c r="R6" s="214"/>
      <c r="S6" s="214"/>
      <c r="T6" s="374" t="s">
        <v>362</v>
      </c>
      <c r="U6" s="375"/>
      <c r="V6" s="376"/>
      <c r="W6" s="214"/>
    </row>
    <row r="7" spans="1:26" s="229" customFormat="1" ht="94.5">
      <c r="A7" s="380"/>
      <c r="B7" s="380"/>
      <c r="C7" s="228" t="s">
        <v>131</v>
      </c>
      <c r="D7" s="228" t="s">
        <v>363</v>
      </c>
      <c r="E7" s="228" t="s">
        <v>143</v>
      </c>
      <c r="F7" s="228" t="s">
        <v>131</v>
      </c>
      <c r="G7" s="228" t="s">
        <v>364</v>
      </c>
      <c r="H7" s="228" t="s">
        <v>142</v>
      </c>
      <c r="I7" s="245" t="s">
        <v>132</v>
      </c>
      <c r="J7" s="228" t="s">
        <v>131</v>
      </c>
      <c r="K7" s="228" t="s">
        <v>363</v>
      </c>
      <c r="L7" s="228" t="s">
        <v>143</v>
      </c>
      <c r="M7" s="228" t="s">
        <v>131</v>
      </c>
      <c r="N7" s="228" t="s">
        <v>364</v>
      </c>
      <c r="O7" s="228" t="s">
        <v>142</v>
      </c>
      <c r="P7" s="228" t="s">
        <v>132</v>
      </c>
      <c r="Q7" s="228" t="s">
        <v>131</v>
      </c>
      <c r="R7" s="245" t="s">
        <v>363</v>
      </c>
      <c r="S7" s="228" t="s">
        <v>143</v>
      </c>
      <c r="T7" s="228" t="s">
        <v>131</v>
      </c>
      <c r="U7" s="228" t="s">
        <v>364</v>
      </c>
      <c r="V7" s="228" t="s">
        <v>142</v>
      </c>
      <c r="W7" s="245" t="s">
        <v>132</v>
      </c>
    </row>
    <row r="8" spans="1:26">
      <c r="A8" s="215" t="s">
        <v>9</v>
      </c>
      <c r="B8" s="215" t="s">
        <v>10</v>
      </c>
      <c r="C8" s="215" t="s">
        <v>223</v>
      </c>
      <c r="D8" s="215" t="s">
        <v>225</v>
      </c>
      <c r="E8" s="215" t="s">
        <v>227</v>
      </c>
      <c r="F8" s="215" t="s">
        <v>228</v>
      </c>
      <c r="G8" s="215" t="s">
        <v>229</v>
      </c>
      <c r="H8" s="215" t="s">
        <v>230</v>
      </c>
      <c r="I8" s="215" t="s">
        <v>247</v>
      </c>
      <c r="J8" s="215" t="s">
        <v>248</v>
      </c>
      <c r="K8" s="215" t="s">
        <v>250</v>
      </c>
      <c r="L8" s="215" t="s">
        <v>251</v>
      </c>
      <c r="M8" s="215" t="s">
        <v>252</v>
      </c>
      <c r="N8" s="215" t="s">
        <v>253</v>
      </c>
      <c r="O8" s="215" t="s">
        <v>254</v>
      </c>
      <c r="P8" s="215" t="s">
        <v>255</v>
      </c>
      <c r="Q8" s="215" t="s">
        <v>365</v>
      </c>
      <c r="R8" s="215" t="s">
        <v>366</v>
      </c>
      <c r="S8" s="215" t="s">
        <v>367</v>
      </c>
      <c r="T8" s="215" t="s">
        <v>368</v>
      </c>
      <c r="U8" s="215" t="s">
        <v>369</v>
      </c>
      <c r="V8" s="215" t="s">
        <v>370</v>
      </c>
      <c r="W8" s="215" t="s">
        <v>371</v>
      </c>
    </row>
    <row r="9" spans="1:26" s="19" customFormat="1">
      <c r="A9" s="216"/>
      <c r="B9" s="217" t="s">
        <v>131</v>
      </c>
      <c r="C9" s="218">
        <f t="shared" ref="C9:P9" si="0">+C10+C105+C106+C107+C109</f>
        <v>657187888632</v>
      </c>
      <c r="D9" s="218">
        <f t="shared" si="0"/>
        <v>82889309500</v>
      </c>
      <c r="E9" s="218">
        <f t="shared" si="0"/>
        <v>487579280289</v>
      </c>
      <c r="F9" s="218">
        <f t="shared" si="0"/>
        <v>86719298843</v>
      </c>
      <c r="G9" s="218">
        <f t="shared" si="0"/>
        <v>63569811000</v>
      </c>
      <c r="H9" s="218">
        <f t="shared" si="0"/>
        <v>23149487843</v>
      </c>
      <c r="I9" s="218">
        <f t="shared" si="0"/>
        <v>0</v>
      </c>
      <c r="J9" s="218">
        <f t="shared" si="0"/>
        <v>1039584692737</v>
      </c>
      <c r="K9" s="218">
        <f t="shared" si="0"/>
        <v>70406756197</v>
      </c>
      <c r="L9" s="218">
        <f t="shared" si="0"/>
        <v>475347025410</v>
      </c>
      <c r="M9" s="218">
        <f t="shared" si="0"/>
        <v>73988037268</v>
      </c>
      <c r="N9" s="218">
        <f t="shared" si="0"/>
        <v>58272967000</v>
      </c>
      <c r="O9" s="218">
        <f t="shared" si="0"/>
        <v>15715070268</v>
      </c>
      <c r="P9" s="218">
        <f t="shared" si="0"/>
        <v>111412140557</v>
      </c>
      <c r="Q9" s="219">
        <f>+J9/C9%</f>
        <v>158.18683069479505</v>
      </c>
      <c r="R9" s="219">
        <f t="shared" ref="R9:V9" si="1">+K9/D9%</f>
        <v>84.940695756429236</v>
      </c>
      <c r="S9" s="219">
        <f t="shared" si="1"/>
        <v>97.491227504222564</v>
      </c>
      <c r="T9" s="219">
        <f t="shared" si="1"/>
        <v>85.318998487235035</v>
      </c>
      <c r="U9" s="219">
        <f t="shared" si="1"/>
        <v>91.66767382712527</v>
      </c>
      <c r="V9" s="219">
        <f t="shared" si="1"/>
        <v>67.88517471565558</v>
      </c>
      <c r="W9" s="219"/>
    </row>
    <row r="10" spans="1:26" s="19" customFormat="1" ht="31.5">
      <c r="A10" s="215" t="s">
        <v>14</v>
      </c>
      <c r="B10" s="217" t="s">
        <v>372</v>
      </c>
      <c r="C10" s="218">
        <f t="shared" ref="C10:P10" si="2">SUM(C11:C104)</f>
        <v>657187888632</v>
      </c>
      <c r="D10" s="218">
        <f t="shared" si="2"/>
        <v>82889309500</v>
      </c>
      <c r="E10" s="218">
        <f t="shared" si="2"/>
        <v>487579280289</v>
      </c>
      <c r="F10" s="218">
        <f t="shared" si="2"/>
        <v>86719298843</v>
      </c>
      <c r="G10" s="218">
        <f t="shared" si="2"/>
        <v>63569811000</v>
      </c>
      <c r="H10" s="218">
        <f t="shared" si="2"/>
        <v>23149487843</v>
      </c>
      <c r="I10" s="218">
        <f t="shared" si="2"/>
        <v>0</v>
      </c>
      <c r="J10" s="218">
        <f t="shared" si="2"/>
        <v>731153959432</v>
      </c>
      <c r="K10" s="218">
        <f t="shared" si="2"/>
        <v>70406756197</v>
      </c>
      <c r="L10" s="218">
        <f t="shared" si="2"/>
        <v>475347025410</v>
      </c>
      <c r="M10" s="218">
        <f t="shared" si="2"/>
        <v>73988037268</v>
      </c>
      <c r="N10" s="218">
        <f t="shared" si="2"/>
        <v>58272967000</v>
      </c>
      <c r="O10" s="218">
        <f t="shared" si="2"/>
        <v>15715070268</v>
      </c>
      <c r="P10" s="218">
        <f t="shared" si="2"/>
        <v>111412140557</v>
      </c>
      <c r="Q10" s="219">
        <f t="shared" ref="Q10:Q35" si="3">+J10/C10%</f>
        <v>111.25493516838351</v>
      </c>
      <c r="R10" s="219">
        <f t="shared" ref="R10:R28" si="4">+K10/D10%</f>
        <v>84.940695756429236</v>
      </c>
      <c r="S10" s="219">
        <f t="shared" ref="S10:S35" si="5">+L10/E10%</f>
        <v>97.491227504222564</v>
      </c>
      <c r="T10" s="219">
        <f t="shared" ref="T10:T28" si="6">+M10/F10%</f>
        <v>85.318998487235035</v>
      </c>
      <c r="U10" s="219">
        <f t="shared" ref="U10" si="7">+N10/G10%</f>
        <v>91.66767382712527</v>
      </c>
      <c r="V10" s="219">
        <f t="shared" ref="V10:V28" si="8">+O10/H10%</f>
        <v>67.88517471565558</v>
      </c>
      <c r="W10" s="219"/>
      <c r="Z10" s="57">
        <f>+K10+L10+M10+P10</f>
        <v>731153959432</v>
      </c>
    </row>
    <row r="11" spans="1:26" ht="47.25">
      <c r="A11" s="220" t="s">
        <v>223</v>
      </c>
      <c r="B11" s="214" t="s">
        <v>373</v>
      </c>
      <c r="C11" s="221">
        <f t="shared" ref="C11:C13" si="9">+D11+E11+F11+I11</f>
        <v>9236007889</v>
      </c>
      <c r="D11" s="221">
        <v>0</v>
      </c>
      <c r="E11" s="221">
        <v>9236007889</v>
      </c>
      <c r="F11" s="221">
        <v>0</v>
      </c>
      <c r="G11" s="221">
        <v>0</v>
      </c>
      <c r="H11" s="221">
        <v>0</v>
      </c>
      <c r="I11" s="221">
        <v>0</v>
      </c>
      <c r="J11" s="221">
        <f>+K11+L11+M11+P11</f>
        <v>9069930719</v>
      </c>
      <c r="K11" s="221"/>
      <c r="L11" s="221">
        <v>9069930719</v>
      </c>
      <c r="M11" s="221">
        <f>+N11+O11</f>
        <v>0</v>
      </c>
      <c r="N11" s="221">
        <v>0</v>
      </c>
      <c r="O11" s="221">
        <v>0</v>
      </c>
      <c r="P11" s="221">
        <v>0</v>
      </c>
      <c r="Q11" s="222">
        <f t="shared" si="3"/>
        <v>98.20185114612346</v>
      </c>
      <c r="R11" s="222"/>
      <c r="S11" s="222">
        <f t="shared" si="5"/>
        <v>98.20185114612346</v>
      </c>
      <c r="T11" s="222"/>
      <c r="U11" s="222"/>
      <c r="V11" s="222"/>
      <c r="W11" s="222"/>
      <c r="Z11" s="56"/>
    </row>
    <row r="12" spans="1:26" ht="47.25">
      <c r="A12" s="220" t="s">
        <v>225</v>
      </c>
      <c r="B12" s="214" t="s">
        <v>374</v>
      </c>
      <c r="C12" s="221">
        <f>+D12+E12+F12+I12</f>
        <v>15914741566</v>
      </c>
      <c r="D12" s="221">
        <v>0</v>
      </c>
      <c r="E12" s="221">
        <v>10894741566</v>
      </c>
      <c r="F12" s="221">
        <f>+H12</f>
        <v>5020000000</v>
      </c>
      <c r="G12" s="221">
        <v>0</v>
      </c>
      <c r="H12" s="221">
        <f>422000000+P12</f>
        <v>5020000000</v>
      </c>
      <c r="I12" s="221">
        <v>0</v>
      </c>
      <c r="J12" s="221">
        <f t="shared" ref="J12:J75" si="10">+K12+L12+M12+P12</f>
        <v>15392675092</v>
      </c>
      <c r="K12" s="221">
        <v>0</v>
      </c>
      <c r="L12" s="221">
        <v>10373844232</v>
      </c>
      <c r="M12" s="221">
        <f t="shared" ref="M12:M75" si="11">+N12+O12</f>
        <v>420830860</v>
      </c>
      <c r="N12" s="221">
        <v>0</v>
      </c>
      <c r="O12" s="221">
        <v>420830860</v>
      </c>
      <c r="P12" s="221">
        <v>4598000000</v>
      </c>
      <c r="Q12" s="222">
        <f t="shared" si="3"/>
        <v>96.719604450785837</v>
      </c>
      <c r="R12" s="222"/>
      <c r="S12" s="222">
        <f t="shared" si="5"/>
        <v>95.218818814155256</v>
      </c>
      <c r="T12" s="222">
        <f t="shared" si="6"/>
        <v>8.3830848605577692</v>
      </c>
      <c r="U12" s="222"/>
      <c r="V12" s="222">
        <f t="shared" si="8"/>
        <v>8.3830848605577692</v>
      </c>
      <c r="W12" s="222"/>
    </row>
    <row r="13" spans="1:26">
      <c r="A13" s="220" t="s">
        <v>227</v>
      </c>
      <c r="B13" s="214" t="s">
        <v>375</v>
      </c>
      <c r="C13" s="221">
        <f t="shared" si="9"/>
        <v>887581985</v>
      </c>
      <c r="D13" s="221">
        <v>0</v>
      </c>
      <c r="E13" s="221">
        <v>787581985</v>
      </c>
      <c r="F13" s="221">
        <v>100000000</v>
      </c>
      <c r="G13" s="221">
        <v>0</v>
      </c>
      <c r="H13" s="221">
        <v>100000000</v>
      </c>
      <c r="I13" s="221">
        <v>0</v>
      </c>
      <c r="J13" s="221">
        <f t="shared" si="10"/>
        <v>887581985</v>
      </c>
      <c r="K13" s="221">
        <v>0</v>
      </c>
      <c r="L13" s="221">
        <v>787581985</v>
      </c>
      <c r="M13" s="221">
        <f t="shared" si="11"/>
        <v>100000000</v>
      </c>
      <c r="N13" s="221">
        <v>0</v>
      </c>
      <c r="O13" s="221">
        <v>100000000</v>
      </c>
      <c r="P13" s="221">
        <v>0</v>
      </c>
      <c r="Q13" s="222">
        <f t="shared" si="3"/>
        <v>100</v>
      </c>
      <c r="R13" s="222"/>
      <c r="S13" s="222">
        <f t="shared" si="5"/>
        <v>100</v>
      </c>
      <c r="T13" s="222">
        <f t="shared" si="6"/>
        <v>100</v>
      </c>
      <c r="U13" s="222"/>
      <c r="V13" s="222">
        <f t="shared" si="8"/>
        <v>100</v>
      </c>
      <c r="W13" s="222"/>
    </row>
    <row r="14" spans="1:26" ht="31.5">
      <c r="A14" s="220" t="s">
        <v>228</v>
      </c>
      <c r="B14" s="214" t="s">
        <v>376</v>
      </c>
      <c r="C14" s="221">
        <f>+D14+E14+F14+I14</f>
        <v>2442166933</v>
      </c>
      <c r="D14" s="221">
        <v>100000000</v>
      </c>
      <c r="E14" s="221">
        <v>2342166933</v>
      </c>
      <c r="F14" s="221">
        <v>0</v>
      </c>
      <c r="G14" s="221">
        <v>0</v>
      </c>
      <c r="H14" s="221">
        <v>0</v>
      </c>
      <c r="I14" s="221">
        <v>0</v>
      </c>
      <c r="J14" s="221">
        <f t="shared" si="10"/>
        <v>2415496108</v>
      </c>
      <c r="K14" s="221">
        <v>98412000</v>
      </c>
      <c r="L14" s="221">
        <v>2317084108</v>
      </c>
      <c r="M14" s="221">
        <f t="shared" si="11"/>
        <v>0</v>
      </c>
      <c r="N14" s="221">
        <v>0</v>
      </c>
      <c r="O14" s="221">
        <v>0</v>
      </c>
      <c r="P14" s="221">
        <v>0</v>
      </c>
      <c r="Q14" s="222">
        <f t="shared" si="3"/>
        <v>98.907903278862392</v>
      </c>
      <c r="R14" s="222">
        <f t="shared" si="4"/>
        <v>98.412000000000006</v>
      </c>
      <c r="S14" s="222">
        <f t="shared" si="5"/>
        <v>98.929076119784852</v>
      </c>
      <c r="T14" s="222"/>
      <c r="U14" s="222"/>
      <c r="V14" s="222"/>
      <c r="W14" s="222"/>
    </row>
    <row r="15" spans="1:26" ht="31.5">
      <c r="A15" s="220" t="s">
        <v>229</v>
      </c>
      <c r="B15" s="214" t="s">
        <v>377</v>
      </c>
      <c r="C15" s="221">
        <f t="shared" ref="C15:C35" si="12">+D15+E15+F15+I15</f>
        <v>7860505827</v>
      </c>
      <c r="D15" s="221">
        <v>2668634000</v>
      </c>
      <c r="E15" s="221">
        <v>5191871827</v>
      </c>
      <c r="F15" s="221">
        <v>0</v>
      </c>
      <c r="G15" s="221">
        <v>0</v>
      </c>
      <c r="H15" s="221">
        <v>0</v>
      </c>
      <c r="I15" s="221">
        <v>0</v>
      </c>
      <c r="J15" s="221">
        <f t="shared" si="10"/>
        <v>5634709010</v>
      </c>
      <c r="K15" s="221">
        <v>1790717132</v>
      </c>
      <c r="L15" s="221">
        <v>3843991878</v>
      </c>
      <c r="M15" s="221">
        <f t="shared" si="11"/>
        <v>0</v>
      </c>
      <c r="N15" s="221"/>
      <c r="O15" s="221">
        <v>0</v>
      </c>
      <c r="P15" s="221">
        <v>0</v>
      </c>
      <c r="Q15" s="222">
        <f t="shared" si="3"/>
        <v>71.683796615802706</v>
      </c>
      <c r="R15" s="222">
        <f t="shared" si="4"/>
        <v>67.102387663501247</v>
      </c>
      <c r="S15" s="222">
        <f t="shared" si="5"/>
        <v>74.038651301242908</v>
      </c>
      <c r="T15" s="222"/>
      <c r="U15" s="222"/>
      <c r="V15" s="222"/>
      <c r="W15" s="222"/>
    </row>
    <row r="16" spans="1:26" ht="31.5">
      <c r="A16" s="220" t="s">
        <v>230</v>
      </c>
      <c r="B16" s="214" t="s">
        <v>378</v>
      </c>
      <c r="C16" s="221">
        <f t="shared" si="12"/>
        <v>31048883111</v>
      </c>
      <c r="D16" s="221">
        <v>0</v>
      </c>
      <c r="E16" s="221">
        <f>366503707312-SUM(E44:E103)</f>
        <v>28665883111</v>
      </c>
      <c r="F16" s="221">
        <v>2383000000</v>
      </c>
      <c r="G16" s="221">
        <v>0</v>
      </c>
      <c r="H16" s="221">
        <v>2383000000</v>
      </c>
      <c r="I16" s="221">
        <v>0</v>
      </c>
      <c r="J16" s="221">
        <f t="shared" si="10"/>
        <v>30298491568</v>
      </c>
      <c r="K16" s="221">
        <v>0</v>
      </c>
      <c r="L16" s="221">
        <f>361081528683-SUM(L44:L103)</f>
        <v>27975078568</v>
      </c>
      <c r="M16" s="221">
        <f t="shared" si="11"/>
        <v>2323413000</v>
      </c>
      <c r="N16" s="221">
        <v>0</v>
      </c>
      <c r="O16" s="221">
        <v>2323413000</v>
      </c>
      <c r="P16" s="221">
        <v>0</v>
      </c>
      <c r="Q16" s="222">
        <f t="shared" si="3"/>
        <v>97.583193120611313</v>
      </c>
      <c r="R16" s="222"/>
      <c r="S16" s="222">
        <f t="shared" si="5"/>
        <v>97.590150841245432</v>
      </c>
      <c r="T16" s="222">
        <f t="shared" si="6"/>
        <v>97.499496433067563</v>
      </c>
      <c r="U16" s="222"/>
      <c r="V16" s="222">
        <f t="shared" si="8"/>
        <v>97.499496433067563</v>
      </c>
      <c r="W16" s="222"/>
    </row>
    <row r="17" spans="1:23">
      <c r="A17" s="220" t="s">
        <v>247</v>
      </c>
      <c r="B17" s="214" t="s">
        <v>379</v>
      </c>
      <c r="C17" s="221">
        <f t="shared" si="12"/>
        <v>2312757955</v>
      </c>
      <c r="D17" s="221">
        <v>0</v>
      </c>
      <c r="E17" s="221">
        <v>545757955</v>
      </c>
      <c r="F17" s="221">
        <v>1767000000</v>
      </c>
      <c r="G17" s="221">
        <v>0</v>
      </c>
      <c r="H17" s="221">
        <v>1767000000</v>
      </c>
      <c r="I17" s="221">
        <v>0</v>
      </c>
      <c r="J17" s="221">
        <f t="shared" si="10"/>
        <v>2182156681</v>
      </c>
      <c r="K17" s="221">
        <v>0</v>
      </c>
      <c r="L17" s="221">
        <v>544439895</v>
      </c>
      <c r="M17" s="221">
        <f t="shared" si="11"/>
        <v>1637716786</v>
      </c>
      <c r="N17" s="221">
        <v>0</v>
      </c>
      <c r="O17" s="221">
        <v>1637716786</v>
      </c>
      <c r="P17" s="221">
        <v>0</v>
      </c>
      <c r="Q17" s="222">
        <f t="shared" si="3"/>
        <v>94.353007251898092</v>
      </c>
      <c r="R17" s="222"/>
      <c r="S17" s="222">
        <f t="shared" si="5"/>
        <v>99.758490006801651</v>
      </c>
      <c r="T17" s="222">
        <f t="shared" si="6"/>
        <v>92.683462705149978</v>
      </c>
      <c r="U17" s="222"/>
      <c r="V17" s="222">
        <f t="shared" si="8"/>
        <v>92.683462705149978</v>
      </c>
      <c r="W17" s="222"/>
    </row>
    <row r="18" spans="1:23" ht="47.25">
      <c r="A18" s="220" t="s">
        <v>248</v>
      </c>
      <c r="B18" s="214" t="s">
        <v>380</v>
      </c>
      <c r="C18" s="221">
        <f t="shared" si="12"/>
        <v>31175430155</v>
      </c>
      <c r="D18" s="221">
        <v>0</v>
      </c>
      <c r="E18" s="221">
        <v>27876942312</v>
      </c>
      <c r="F18" s="221">
        <f>+H18</f>
        <v>3298487843</v>
      </c>
      <c r="G18" s="221">
        <v>0</v>
      </c>
      <c r="H18" s="221">
        <f>2809487843+P18</f>
        <v>3298487843</v>
      </c>
      <c r="I18" s="221">
        <v>0</v>
      </c>
      <c r="J18" s="221">
        <f t="shared" si="10"/>
        <v>27758666310</v>
      </c>
      <c r="K18" s="221">
        <v>0</v>
      </c>
      <c r="L18" s="221">
        <v>25510762086</v>
      </c>
      <c r="M18" s="221">
        <f t="shared" si="11"/>
        <v>1758904224</v>
      </c>
      <c r="N18" s="221">
        <v>0</v>
      </c>
      <c r="O18" s="221">
        <v>1758904224</v>
      </c>
      <c r="P18" s="221">
        <v>489000000</v>
      </c>
      <c r="Q18" s="222">
        <f t="shared" si="3"/>
        <v>89.040203044473429</v>
      </c>
      <c r="R18" s="222"/>
      <c r="S18" s="222">
        <f t="shared" si="5"/>
        <v>91.512052507346013</v>
      </c>
      <c r="T18" s="222">
        <f t="shared" si="6"/>
        <v>53.324562882131566</v>
      </c>
      <c r="U18" s="222"/>
      <c r="V18" s="222">
        <f t="shared" si="8"/>
        <v>53.324562882131566</v>
      </c>
      <c r="W18" s="222"/>
    </row>
    <row r="19" spans="1:23" ht="31.5">
      <c r="A19" s="220" t="s">
        <v>250</v>
      </c>
      <c r="B19" s="214" t="s">
        <v>381</v>
      </c>
      <c r="C19" s="221">
        <f t="shared" si="12"/>
        <v>2856955150</v>
      </c>
      <c r="D19" s="221">
        <v>0</v>
      </c>
      <c r="E19" s="221">
        <v>2167955150</v>
      </c>
      <c r="F19" s="221">
        <v>689000000</v>
      </c>
      <c r="G19" s="221">
        <v>0</v>
      </c>
      <c r="H19" s="221">
        <v>689000000</v>
      </c>
      <c r="I19" s="221">
        <v>0</v>
      </c>
      <c r="J19" s="221">
        <f t="shared" si="10"/>
        <v>2802718281</v>
      </c>
      <c r="K19" s="221">
        <v>0</v>
      </c>
      <c r="L19" s="221">
        <v>2113993441</v>
      </c>
      <c r="M19" s="221">
        <f t="shared" si="11"/>
        <v>688724840</v>
      </c>
      <c r="N19" s="221">
        <v>0</v>
      </c>
      <c r="O19" s="221">
        <v>688724840</v>
      </c>
      <c r="P19" s="221">
        <v>0</v>
      </c>
      <c r="Q19" s="222">
        <f t="shared" si="3"/>
        <v>98.101584863871594</v>
      </c>
      <c r="R19" s="222"/>
      <c r="S19" s="222">
        <f t="shared" si="5"/>
        <v>97.510939790428779</v>
      </c>
      <c r="T19" s="222">
        <f t="shared" si="6"/>
        <v>99.960063860667631</v>
      </c>
      <c r="U19" s="222"/>
      <c r="V19" s="222">
        <f t="shared" si="8"/>
        <v>99.960063860667631</v>
      </c>
      <c r="W19" s="222"/>
    </row>
    <row r="20" spans="1:23" ht="31.5">
      <c r="A20" s="220" t="s">
        <v>251</v>
      </c>
      <c r="B20" s="214" t="s">
        <v>382</v>
      </c>
      <c r="C20" s="221">
        <f t="shared" si="12"/>
        <v>5904974817</v>
      </c>
      <c r="D20" s="221">
        <v>0</v>
      </c>
      <c r="E20" s="221">
        <v>5904974817</v>
      </c>
      <c r="F20" s="221">
        <v>0</v>
      </c>
      <c r="G20" s="221">
        <v>0</v>
      </c>
      <c r="H20" s="221">
        <v>0</v>
      </c>
      <c r="I20" s="221">
        <v>0</v>
      </c>
      <c r="J20" s="221">
        <f t="shared" si="10"/>
        <v>5840711441</v>
      </c>
      <c r="K20" s="221">
        <v>0</v>
      </c>
      <c r="L20" s="221">
        <v>5840711441</v>
      </c>
      <c r="M20" s="221">
        <f t="shared" si="11"/>
        <v>0</v>
      </c>
      <c r="N20" s="221">
        <v>0</v>
      </c>
      <c r="O20" s="221">
        <v>0</v>
      </c>
      <c r="P20" s="221">
        <v>0</v>
      </c>
      <c r="Q20" s="222">
        <f t="shared" si="3"/>
        <v>98.911707873588369</v>
      </c>
      <c r="R20" s="222"/>
      <c r="S20" s="222">
        <f t="shared" si="5"/>
        <v>98.911707873588369</v>
      </c>
      <c r="T20" s="222"/>
      <c r="U20" s="222"/>
      <c r="V20" s="222"/>
      <c r="W20" s="222"/>
    </row>
    <row r="21" spans="1:23">
      <c r="A21" s="220" t="s">
        <v>252</v>
      </c>
      <c r="B21" s="214" t="s">
        <v>383</v>
      </c>
      <c r="C21" s="221">
        <f t="shared" si="12"/>
        <v>3022924480</v>
      </c>
      <c r="D21" s="221">
        <v>0</v>
      </c>
      <c r="E21" s="221">
        <v>3022924480</v>
      </c>
      <c r="F21" s="221">
        <v>0</v>
      </c>
      <c r="G21" s="221">
        <v>0</v>
      </c>
      <c r="H21" s="221">
        <v>0</v>
      </c>
      <c r="I21" s="221">
        <v>0</v>
      </c>
      <c r="J21" s="221">
        <f t="shared" si="10"/>
        <v>2813460142</v>
      </c>
      <c r="K21" s="221">
        <v>0</v>
      </c>
      <c r="L21" s="221">
        <v>2813460142</v>
      </c>
      <c r="M21" s="221">
        <f t="shared" si="11"/>
        <v>0</v>
      </c>
      <c r="N21" s="221">
        <v>0</v>
      </c>
      <c r="O21" s="221">
        <v>0</v>
      </c>
      <c r="P21" s="221">
        <v>0</v>
      </c>
      <c r="Q21" s="222">
        <f t="shared" si="3"/>
        <v>93.070804798934304</v>
      </c>
      <c r="R21" s="222"/>
      <c r="S21" s="222">
        <f t="shared" si="5"/>
        <v>93.070804798934304</v>
      </c>
      <c r="T21" s="222"/>
      <c r="U21" s="222"/>
      <c r="V21" s="222"/>
      <c r="W21" s="222"/>
    </row>
    <row r="22" spans="1:23">
      <c r="A22" s="220" t="s">
        <v>253</v>
      </c>
      <c r="B22" s="214" t="s">
        <v>384</v>
      </c>
      <c r="C22" s="221">
        <f t="shared" si="12"/>
        <v>924268958</v>
      </c>
      <c r="D22" s="221">
        <v>0</v>
      </c>
      <c r="E22" s="221">
        <v>924268958</v>
      </c>
      <c r="F22" s="221">
        <v>0</v>
      </c>
      <c r="G22" s="221">
        <v>0</v>
      </c>
      <c r="H22" s="221">
        <v>0</v>
      </c>
      <c r="I22" s="221">
        <v>0</v>
      </c>
      <c r="J22" s="221">
        <f t="shared" si="10"/>
        <v>921949958</v>
      </c>
      <c r="K22" s="221">
        <v>0</v>
      </c>
      <c r="L22" s="221">
        <v>921949958</v>
      </c>
      <c r="M22" s="221">
        <f t="shared" si="11"/>
        <v>0</v>
      </c>
      <c r="N22" s="221">
        <v>0</v>
      </c>
      <c r="O22" s="221">
        <v>0</v>
      </c>
      <c r="P22" s="221">
        <v>0</v>
      </c>
      <c r="Q22" s="222">
        <f t="shared" si="3"/>
        <v>99.749099006308938</v>
      </c>
      <c r="R22" s="222"/>
      <c r="S22" s="222">
        <f t="shared" si="5"/>
        <v>99.749099006308938</v>
      </c>
      <c r="T22" s="222"/>
      <c r="U22" s="222"/>
      <c r="V22" s="222"/>
      <c r="W22" s="222"/>
    </row>
    <row r="23" spans="1:23">
      <c r="A23" s="220" t="s">
        <v>254</v>
      </c>
      <c r="B23" s="214" t="s">
        <v>385</v>
      </c>
      <c r="C23" s="221">
        <f>+D23+E23+F23+I23</f>
        <v>1561324155</v>
      </c>
      <c r="D23" s="221">
        <v>0</v>
      </c>
      <c r="E23" s="221">
        <v>761324155</v>
      </c>
      <c r="F23" s="221">
        <f>+H23</f>
        <v>800000000</v>
      </c>
      <c r="G23" s="221">
        <v>0</v>
      </c>
      <c r="H23" s="221">
        <f>641351558+P23</f>
        <v>800000000</v>
      </c>
      <c r="I23" s="221">
        <v>0</v>
      </c>
      <c r="J23" s="221">
        <f t="shared" si="10"/>
        <v>1428054375</v>
      </c>
      <c r="K23" s="221">
        <v>0</v>
      </c>
      <c r="L23" s="221">
        <v>703327115</v>
      </c>
      <c r="M23" s="221">
        <f t="shared" si="11"/>
        <v>566078818</v>
      </c>
      <c r="N23" s="221">
        <v>0</v>
      </c>
      <c r="O23" s="221">
        <v>566078818</v>
      </c>
      <c r="P23" s="221">
        <v>158648442</v>
      </c>
      <c r="Q23" s="222">
        <f t="shared" si="3"/>
        <v>91.464310625489546</v>
      </c>
      <c r="R23" s="222"/>
      <c r="S23" s="222">
        <f t="shared" si="5"/>
        <v>92.382083292759845</v>
      </c>
      <c r="T23" s="222">
        <f t="shared" si="6"/>
        <v>70.759852249999994</v>
      </c>
      <c r="U23" s="222"/>
      <c r="V23" s="222">
        <f t="shared" si="8"/>
        <v>70.759852249999994</v>
      </c>
      <c r="W23" s="222"/>
    </row>
    <row r="24" spans="1:23">
      <c r="A24" s="220" t="s">
        <v>255</v>
      </c>
      <c r="B24" s="214" t="s">
        <v>386</v>
      </c>
      <c r="C24" s="221">
        <v>12698954594</v>
      </c>
      <c r="D24" s="221">
        <v>0</v>
      </c>
      <c r="E24" s="221">
        <v>12698954594</v>
      </c>
      <c r="F24" s="221">
        <v>0</v>
      </c>
      <c r="G24" s="221">
        <v>0</v>
      </c>
      <c r="H24" s="221">
        <v>0</v>
      </c>
      <c r="I24" s="221">
        <v>0</v>
      </c>
      <c r="J24" s="221">
        <f t="shared" si="10"/>
        <v>12698954594</v>
      </c>
      <c r="K24" s="221">
        <v>0</v>
      </c>
      <c r="L24" s="221">
        <v>12698954594</v>
      </c>
      <c r="M24" s="221">
        <f t="shared" si="11"/>
        <v>0</v>
      </c>
      <c r="N24" s="221">
        <v>0</v>
      </c>
      <c r="O24" s="221">
        <v>0</v>
      </c>
      <c r="P24" s="221">
        <v>0</v>
      </c>
      <c r="Q24" s="222">
        <f t="shared" si="3"/>
        <v>100</v>
      </c>
      <c r="R24" s="222"/>
      <c r="S24" s="222">
        <f t="shared" si="5"/>
        <v>100</v>
      </c>
      <c r="T24" s="222"/>
      <c r="U24" s="222"/>
      <c r="V24" s="222"/>
      <c r="W24" s="222"/>
    </row>
    <row r="25" spans="1:23" ht="31.5">
      <c r="A25" s="220" t="s">
        <v>261</v>
      </c>
      <c r="B25" s="214" t="s">
        <v>387</v>
      </c>
      <c r="C25" s="221">
        <f t="shared" si="12"/>
        <v>1021153605</v>
      </c>
      <c r="D25" s="221">
        <v>0</v>
      </c>
      <c r="E25" s="221">
        <v>985153605</v>
      </c>
      <c r="F25" s="221">
        <v>36000000</v>
      </c>
      <c r="G25" s="221">
        <v>0</v>
      </c>
      <c r="H25" s="221">
        <v>36000000</v>
      </c>
      <c r="I25" s="221">
        <v>0</v>
      </c>
      <c r="J25" s="221">
        <f t="shared" si="10"/>
        <v>1021153605</v>
      </c>
      <c r="K25" s="221">
        <v>0</v>
      </c>
      <c r="L25" s="221">
        <v>985153605</v>
      </c>
      <c r="M25" s="221">
        <f t="shared" si="11"/>
        <v>36000000</v>
      </c>
      <c r="N25" s="221">
        <v>0</v>
      </c>
      <c r="O25" s="221">
        <v>36000000</v>
      </c>
      <c r="P25" s="221">
        <v>0</v>
      </c>
      <c r="Q25" s="222">
        <f t="shared" si="3"/>
        <v>99.999999999999986</v>
      </c>
      <c r="R25" s="222"/>
      <c r="S25" s="222">
        <f t="shared" si="5"/>
        <v>99.999999999999986</v>
      </c>
      <c r="T25" s="222">
        <f t="shared" si="6"/>
        <v>100</v>
      </c>
      <c r="U25" s="222"/>
      <c r="V25" s="222">
        <f t="shared" si="8"/>
        <v>100</v>
      </c>
      <c r="W25" s="222"/>
    </row>
    <row r="26" spans="1:23" ht="47.25">
      <c r="A26" s="220" t="s">
        <v>262</v>
      </c>
      <c r="B26" s="214" t="s">
        <v>388</v>
      </c>
      <c r="C26" s="221">
        <f t="shared" si="12"/>
        <v>1333716000</v>
      </c>
      <c r="D26" s="221">
        <v>0</v>
      </c>
      <c r="E26" s="221">
        <v>533716000</v>
      </c>
      <c r="F26" s="221">
        <v>800000000</v>
      </c>
      <c r="G26" s="221">
        <v>0</v>
      </c>
      <c r="H26" s="221">
        <v>800000000</v>
      </c>
      <c r="I26" s="221">
        <v>0</v>
      </c>
      <c r="J26" s="221">
        <f t="shared" si="10"/>
        <v>1333716000</v>
      </c>
      <c r="K26" s="221">
        <v>0</v>
      </c>
      <c r="L26" s="221">
        <v>533716000</v>
      </c>
      <c r="M26" s="221">
        <f t="shared" si="11"/>
        <v>800000000</v>
      </c>
      <c r="N26" s="221">
        <v>0</v>
      </c>
      <c r="O26" s="221">
        <v>800000000</v>
      </c>
      <c r="P26" s="221">
        <v>0</v>
      </c>
      <c r="Q26" s="222">
        <f t="shared" si="3"/>
        <v>100</v>
      </c>
      <c r="R26" s="222"/>
      <c r="S26" s="222">
        <f t="shared" si="5"/>
        <v>100</v>
      </c>
      <c r="T26" s="222">
        <f t="shared" si="6"/>
        <v>100</v>
      </c>
      <c r="U26" s="222"/>
      <c r="V26" s="222">
        <f t="shared" si="8"/>
        <v>100</v>
      </c>
      <c r="W26" s="222"/>
    </row>
    <row r="27" spans="1:23" ht="31.5">
      <c r="A27" s="220" t="s">
        <v>263</v>
      </c>
      <c r="B27" s="214" t="s">
        <v>389</v>
      </c>
      <c r="C27" s="221">
        <f>+D27+E27+F27+I27</f>
        <v>4359279317</v>
      </c>
      <c r="D27" s="221">
        <v>0</v>
      </c>
      <c r="E27" s="221">
        <v>746279317</v>
      </c>
      <c r="F27" s="221">
        <f>+H27</f>
        <v>3613000000</v>
      </c>
      <c r="G27" s="221">
        <v>0</v>
      </c>
      <c r="H27" s="221">
        <f>3148000000+P27</f>
        <v>3613000000</v>
      </c>
      <c r="I27" s="221">
        <v>0</v>
      </c>
      <c r="J27" s="221">
        <f t="shared" si="10"/>
        <v>4341686030</v>
      </c>
      <c r="K27" s="221">
        <v>0</v>
      </c>
      <c r="L27" s="221">
        <v>738314030</v>
      </c>
      <c r="M27" s="221">
        <f t="shared" si="11"/>
        <v>3138372000</v>
      </c>
      <c r="N27" s="221">
        <v>0</v>
      </c>
      <c r="O27" s="221">
        <v>3138372000</v>
      </c>
      <c r="P27" s="221">
        <v>465000000</v>
      </c>
      <c r="Q27" s="222">
        <f t="shared" si="3"/>
        <v>99.596417533251625</v>
      </c>
      <c r="R27" s="222"/>
      <c r="S27" s="222">
        <f t="shared" si="5"/>
        <v>98.932666788620111</v>
      </c>
      <c r="T27" s="222">
        <f t="shared" si="6"/>
        <v>86.863326875172987</v>
      </c>
      <c r="U27" s="222"/>
      <c r="V27" s="222">
        <f t="shared" si="8"/>
        <v>86.863326875172987</v>
      </c>
      <c r="W27" s="222"/>
    </row>
    <row r="28" spans="1:23">
      <c r="A28" s="220" t="s">
        <v>264</v>
      </c>
      <c r="B28" s="214" t="s">
        <v>390</v>
      </c>
      <c r="C28" s="221">
        <f t="shared" si="12"/>
        <v>1650861647</v>
      </c>
      <c r="D28" s="221">
        <v>300000000</v>
      </c>
      <c r="E28" s="213">
        <v>750861647</v>
      </c>
      <c r="F28" s="221">
        <v>600000000</v>
      </c>
      <c r="G28" s="221">
        <v>0</v>
      </c>
      <c r="H28" s="221">
        <v>600000000</v>
      </c>
      <c r="I28" s="221">
        <v>0</v>
      </c>
      <c r="J28" s="221">
        <f t="shared" si="10"/>
        <v>1650781647</v>
      </c>
      <c r="K28" s="221">
        <v>300000000</v>
      </c>
      <c r="L28" s="221">
        <v>750861647</v>
      </c>
      <c r="M28" s="221">
        <f t="shared" si="11"/>
        <v>599920000</v>
      </c>
      <c r="N28" s="221">
        <v>0</v>
      </c>
      <c r="O28" s="221">
        <v>599920000</v>
      </c>
      <c r="P28" s="221">
        <v>0</v>
      </c>
      <c r="Q28" s="222">
        <f>+J28/C28%</f>
        <v>99.995154045758738</v>
      </c>
      <c r="R28" s="222">
        <f t="shared" si="4"/>
        <v>100</v>
      </c>
      <c r="S28" s="222">
        <f t="shared" si="5"/>
        <v>100</v>
      </c>
      <c r="T28" s="222">
        <f t="shared" si="6"/>
        <v>99.986666666666665</v>
      </c>
      <c r="U28" s="222"/>
      <c r="V28" s="222">
        <f t="shared" si="8"/>
        <v>99.986666666666665</v>
      </c>
      <c r="W28" s="222"/>
    </row>
    <row r="29" spans="1:23" ht="31.5">
      <c r="A29" s="220" t="s">
        <v>266</v>
      </c>
      <c r="B29" s="214" t="s">
        <v>391</v>
      </c>
      <c r="C29" s="221">
        <f t="shared" si="12"/>
        <v>531667970</v>
      </c>
      <c r="D29" s="221">
        <v>0</v>
      </c>
      <c r="E29" s="221">
        <v>531667970</v>
      </c>
      <c r="F29" s="221">
        <v>0</v>
      </c>
      <c r="G29" s="221">
        <v>0</v>
      </c>
      <c r="H29" s="221">
        <v>0</v>
      </c>
      <c r="I29" s="221">
        <v>0</v>
      </c>
      <c r="J29" s="221">
        <f t="shared" si="10"/>
        <v>531667970</v>
      </c>
      <c r="K29" s="221">
        <v>0</v>
      </c>
      <c r="L29" s="221">
        <v>531667970</v>
      </c>
      <c r="M29" s="221">
        <f t="shared" si="11"/>
        <v>0</v>
      </c>
      <c r="N29" s="221">
        <v>0</v>
      </c>
      <c r="O29" s="221">
        <v>0</v>
      </c>
      <c r="P29" s="221">
        <v>0</v>
      </c>
      <c r="Q29" s="222">
        <f t="shared" si="3"/>
        <v>100</v>
      </c>
      <c r="R29" s="222"/>
      <c r="S29" s="222">
        <f t="shared" si="5"/>
        <v>100</v>
      </c>
      <c r="T29" s="222"/>
      <c r="U29" s="222"/>
      <c r="V29" s="222"/>
      <c r="W29" s="222"/>
    </row>
    <row r="30" spans="1:23">
      <c r="A30" s="220" t="s">
        <v>268</v>
      </c>
      <c r="B30" s="214" t="s">
        <v>392</v>
      </c>
      <c r="C30" s="221">
        <f t="shared" si="12"/>
        <v>488731770</v>
      </c>
      <c r="D30" s="221">
        <v>0</v>
      </c>
      <c r="E30" s="221">
        <v>488731770</v>
      </c>
      <c r="F30" s="221">
        <v>0</v>
      </c>
      <c r="G30" s="221">
        <v>0</v>
      </c>
      <c r="H30" s="221">
        <v>0</v>
      </c>
      <c r="I30" s="221">
        <v>0</v>
      </c>
      <c r="J30" s="221">
        <f t="shared" si="10"/>
        <v>488731770</v>
      </c>
      <c r="K30" s="221">
        <v>0</v>
      </c>
      <c r="L30" s="221">
        <v>488731770</v>
      </c>
      <c r="M30" s="221">
        <f t="shared" si="11"/>
        <v>0</v>
      </c>
      <c r="N30" s="221">
        <v>0</v>
      </c>
      <c r="O30" s="221">
        <v>0</v>
      </c>
      <c r="P30" s="221">
        <v>0</v>
      </c>
      <c r="Q30" s="222">
        <f t="shared" si="3"/>
        <v>100</v>
      </c>
      <c r="R30" s="222"/>
      <c r="S30" s="222">
        <f t="shared" si="5"/>
        <v>100</v>
      </c>
      <c r="T30" s="222"/>
      <c r="U30" s="222"/>
      <c r="V30" s="222"/>
      <c r="W30" s="222"/>
    </row>
    <row r="31" spans="1:23">
      <c r="A31" s="220" t="s">
        <v>393</v>
      </c>
      <c r="B31" s="214" t="s">
        <v>394</v>
      </c>
      <c r="C31" s="221">
        <f t="shared" si="12"/>
        <v>73000000</v>
      </c>
      <c r="D31" s="221">
        <v>0</v>
      </c>
      <c r="E31" s="221">
        <v>73000000</v>
      </c>
      <c r="F31" s="221">
        <v>0</v>
      </c>
      <c r="G31" s="221">
        <v>0</v>
      </c>
      <c r="H31" s="221">
        <v>0</v>
      </c>
      <c r="I31" s="221">
        <v>0</v>
      </c>
      <c r="J31" s="221">
        <f t="shared" si="10"/>
        <v>73000000</v>
      </c>
      <c r="K31" s="221">
        <v>0</v>
      </c>
      <c r="L31" s="221">
        <v>73000000</v>
      </c>
      <c r="M31" s="221">
        <f t="shared" si="11"/>
        <v>0</v>
      </c>
      <c r="N31" s="221">
        <v>0</v>
      </c>
      <c r="O31" s="221">
        <v>0</v>
      </c>
      <c r="P31" s="221">
        <v>0</v>
      </c>
      <c r="Q31" s="222">
        <f t="shared" si="3"/>
        <v>100</v>
      </c>
      <c r="R31" s="222"/>
      <c r="S31" s="222">
        <f t="shared" si="5"/>
        <v>100</v>
      </c>
      <c r="T31" s="222"/>
      <c r="U31" s="222"/>
      <c r="V31" s="222"/>
      <c r="W31" s="222"/>
    </row>
    <row r="32" spans="1:23">
      <c r="A32" s="220" t="s">
        <v>395</v>
      </c>
      <c r="B32" s="214" t="s">
        <v>396</v>
      </c>
      <c r="C32" s="221">
        <f t="shared" si="12"/>
        <v>78761600</v>
      </c>
      <c r="D32" s="221">
        <v>0</v>
      </c>
      <c r="E32" s="221">
        <v>78761600</v>
      </c>
      <c r="F32" s="221"/>
      <c r="G32" s="221">
        <v>0</v>
      </c>
      <c r="H32" s="221">
        <v>0</v>
      </c>
      <c r="I32" s="221">
        <v>0</v>
      </c>
      <c r="J32" s="221">
        <f t="shared" si="10"/>
        <v>78735300</v>
      </c>
      <c r="K32" s="221">
        <v>0</v>
      </c>
      <c r="L32" s="221">
        <v>78735300</v>
      </c>
      <c r="M32" s="221">
        <f t="shared" si="11"/>
        <v>0</v>
      </c>
      <c r="N32" s="221">
        <v>0</v>
      </c>
      <c r="O32" s="221">
        <v>0</v>
      </c>
      <c r="P32" s="221">
        <v>0</v>
      </c>
      <c r="Q32" s="222">
        <f t="shared" si="3"/>
        <v>99.966608093284037</v>
      </c>
      <c r="R32" s="222"/>
      <c r="S32" s="222">
        <f t="shared" si="5"/>
        <v>99.966608093284037</v>
      </c>
      <c r="T32" s="222"/>
      <c r="U32" s="222"/>
      <c r="V32" s="222"/>
      <c r="W32" s="222"/>
    </row>
    <row r="33" spans="1:23" ht="31.5">
      <c r="A33" s="220" t="s">
        <v>397</v>
      </c>
      <c r="B33" s="214" t="s">
        <v>398</v>
      </c>
      <c r="C33" s="221">
        <f t="shared" si="12"/>
        <v>211039600</v>
      </c>
      <c r="D33" s="221">
        <v>0</v>
      </c>
      <c r="E33" s="221">
        <v>211039600</v>
      </c>
      <c r="F33" s="221">
        <v>0</v>
      </c>
      <c r="G33" s="221">
        <v>0</v>
      </c>
      <c r="H33" s="221">
        <v>0</v>
      </c>
      <c r="I33" s="221">
        <v>0</v>
      </c>
      <c r="J33" s="221">
        <f t="shared" si="10"/>
        <v>210740200</v>
      </c>
      <c r="K33" s="221">
        <v>0</v>
      </c>
      <c r="L33" s="221">
        <v>210740200</v>
      </c>
      <c r="M33" s="221">
        <f t="shared" si="11"/>
        <v>0</v>
      </c>
      <c r="N33" s="221">
        <v>0</v>
      </c>
      <c r="O33" s="221">
        <v>0</v>
      </c>
      <c r="P33" s="221">
        <v>0</v>
      </c>
      <c r="Q33" s="222">
        <f t="shared" si="3"/>
        <v>99.858130891074467</v>
      </c>
      <c r="R33" s="222"/>
      <c r="S33" s="222">
        <f t="shared" si="5"/>
        <v>99.858130891074467</v>
      </c>
      <c r="T33" s="222"/>
      <c r="U33" s="222"/>
      <c r="V33" s="222"/>
      <c r="W33" s="222"/>
    </row>
    <row r="34" spans="1:23" ht="31.5">
      <c r="A34" s="220" t="s">
        <v>399</v>
      </c>
      <c r="B34" s="214" t="s">
        <v>400</v>
      </c>
      <c r="C34" s="221">
        <f t="shared" si="12"/>
        <v>126039600</v>
      </c>
      <c r="D34" s="221">
        <v>0</v>
      </c>
      <c r="E34" s="221">
        <v>126039600</v>
      </c>
      <c r="F34" s="221">
        <v>0</v>
      </c>
      <c r="G34" s="221">
        <v>0</v>
      </c>
      <c r="H34" s="221">
        <v>0</v>
      </c>
      <c r="I34" s="221">
        <v>0</v>
      </c>
      <c r="J34" s="221">
        <f t="shared" si="10"/>
        <v>126039600</v>
      </c>
      <c r="K34" s="221">
        <v>0</v>
      </c>
      <c r="L34" s="221">
        <v>126039600</v>
      </c>
      <c r="M34" s="221">
        <f t="shared" si="11"/>
        <v>0</v>
      </c>
      <c r="N34" s="221">
        <v>0</v>
      </c>
      <c r="O34" s="221">
        <v>0</v>
      </c>
      <c r="P34" s="221">
        <v>0</v>
      </c>
      <c r="Q34" s="222">
        <f t="shared" si="3"/>
        <v>100</v>
      </c>
      <c r="R34" s="222"/>
      <c r="S34" s="222">
        <f t="shared" si="5"/>
        <v>100</v>
      </c>
      <c r="T34" s="222"/>
      <c r="U34" s="222"/>
      <c r="V34" s="222"/>
      <c r="W34" s="222"/>
    </row>
    <row r="35" spans="1:23">
      <c r="A35" s="220" t="s">
        <v>401</v>
      </c>
      <c r="B35" s="214" t="s">
        <v>402</v>
      </c>
      <c r="C35" s="221">
        <f t="shared" si="12"/>
        <v>141039600</v>
      </c>
      <c r="D35" s="221">
        <v>0</v>
      </c>
      <c r="E35" s="221">
        <v>141039600</v>
      </c>
      <c r="F35" s="221">
        <v>0</v>
      </c>
      <c r="G35" s="221">
        <v>0</v>
      </c>
      <c r="H35" s="221">
        <v>0</v>
      </c>
      <c r="I35" s="221">
        <v>0</v>
      </c>
      <c r="J35" s="221">
        <f t="shared" si="10"/>
        <v>140955400</v>
      </c>
      <c r="K35" s="221">
        <v>0</v>
      </c>
      <c r="L35" s="221">
        <v>140955400</v>
      </c>
      <c r="M35" s="221">
        <f t="shared" si="11"/>
        <v>0</v>
      </c>
      <c r="N35" s="221">
        <v>0</v>
      </c>
      <c r="O35" s="221">
        <v>0</v>
      </c>
      <c r="P35" s="221">
        <v>0</v>
      </c>
      <c r="Q35" s="222">
        <f t="shared" si="3"/>
        <v>99.940300454624094</v>
      </c>
      <c r="R35" s="222"/>
      <c r="S35" s="222">
        <f t="shared" si="5"/>
        <v>99.940300454624094</v>
      </c>
      <c r="T35" s="222"/>
      <c r="U35" s="222"/>
      <c r="V35" s="222"/>
      <c r="W35" s="222"/>
    </row>
    <row r="36" spans="1:23" ht="31.5">
      <c r="A36" s="220" t="s">
        <v>403</v>
      </c>
      <c r="B36" s="214" t="s">
        <v>411</v>
      </c>
      <c r="C36" s="221">
        <f t="shared" ref="C36:C38" si="13">+D36+E36+F36+I36</f>
        <v>501515583</v>
      </c>
      <c r="D36" s="221">
        <v>0</v>
      </c>
      <c r="E36" s="221">
        <v>501515583</v>
      </c>
      <c r="F36" s="221">
        <f t="shared" ref="F36:F38" si="14">+G36+H36</f>
        <v>0</v>
      </c>
      <c r="G36" s="221">
        <v>0</v>
      </c>
      <c r="H36" s="221">
        <v>0</v>
      </c>
      <c r="I36" s="221">
        <v>0</v>
      </c>
      <c r="J36" s="221">
        <f t="shared" si="10"/>
        <v>501515583</v>
      </c>
      <c r="K36" s="221">
        <v>0</v>
      </c>
      <c r="L36" s="221">
        <v>501515583</v>
      </c>
      <c r="M36" s="221">
        <f t="shared" si="11"/>
        <v>0</v>
      </c>
      <c r="N36" s="221">
        <v>0</v>
      </c>
      <c r="O36" s="221">
        <v>0</v>
      </c>
      <c r="P36" s="221">
        <v>0</v>
      </c>
      <c r="Q36" s="222">
        <f t="shared" ref="Q36:Q39" si="15">+J36/C36%</f>
        <v>100</v>
      </c>
      <c r="R36" s="222"/>
      <c r="S36" s="222">
        <f t="shared" ref="S36:S38" si="16">+L36/E36%</f>
        <v>100</v>
      </c>
      <c r="T36" s="222"/>
      <c r="U36" s="222"/>
      <c r="V36" s="222"/>
      <c r="W36" s="222"/>
    </row>
    <row r="37" spans="1:23" ht="31.5">
      <c r="A37" s="220" t="s">
        <v>405</v>
      </c>
      <c r="B37" s="214" t="s">
        <v>412</v>
      </c>
      <c r="C37" s="221">
        <f t="shared" si="13"/>
        <v>3046107226</v>
      </c>
      <c r="D37" s="221">
        <v>0</v>
      </c>
      <c r="E37" s="221">
        <v>3046107226</v>
      </c>
      <c r="F37" s="221">
        <f t="shared" si="14"/>
        <v>0</v>
      </c>
      <c r="G37" s="221">
        <v>0</v>
      </c>
      <c r="H37" s="221">
        <v>0</v>
      </c>
      <c r="I37" s="221">
        <v>0</v>
      </c>
      <c r="J37" s="221">
        <f t="shared" si="10"/>
        <v>3046107226</v>
      </c>
      <c r="K37" s="221">
        <v>0</v>
      </c>
      <c r="L37" s="221">
        <v>3046107226</v>
      </c>
      <c r="M37" s="221">
        <f t="shared" si="11"/>
        <v>0</v>
      </c>
      <c r="N37" s="221">
        <v>0</v>
      </c>
      <c r="O37" s="221">
        <v>0</v>
      </c>
      <c r="P37" s="221">
        <v>0</v>
      </c>
      <c r="Q37" s="222">
        <f t="shared" si="15"/>
        <v>100</v>
      </c>
      <c r="R37" s="222"/>
      <c r="S37" s="222">
        <f t="shared" si="16"/>
        <v>100</v>
      </c>
      <c r="T37" s="222"/>
      <c r="U37" s="222"/>
      <c r="V37" s="222"/>
      <c r="W37" s="222"/>
    </row>
    <row r="38" spans="1:23" ht="47.25">
      <c r="A38" s="220" t="s">
        <v>409</v>
      </c>
      <c r="B38" s="214" t="s">
        <v>413</v>
      </c>
      <c r="C38" s="221">
        <f t="shared" si="13"/>
        <v>4995544500</v>
      </c>
      <c r="D38" s="221">
        <v>0</v>
      </c>
      <c r="E38" s="221">
        <v>3995544500</v>
      </c>
      <c r="F38" s="221">
        <f t="shared" si="14"/>
        <v>1000000000</v>
      </c>
      <c r="G38" s="221">
        <v>0</v>
      </c>
      <c r="H38" s="221">
        <v>1000000000</v>
      </c>
      <c r="I38" s="221">
        <v>0</v>
      </c>
      <c r="J38" s="221">
        <f t="shared" si="10"/>
        <v>4966259105</v>
      </c>
      <c r="K38" s="221">
        <v>0</v>
      </c>
      <c r="L38" s="221">
        <v>3968782965</v>
      </c>
      <c r="M38" s="221">
        <f t="shared" si="11"/>
        <v>997476140</v>
      </c>
      <c r="N38" s="221">
        <v>0</v>
      </c>
      <c r="O38" s="221">
        <v>997476140</v>
      </c>
      <c r="P38" s="221">
        <v>0</v>
      </c>
      <c r="Q38" s="222">
        <f t="shared" si="15"/>
        <v>99.413769710188745</v>
      </c>
      <c r="R38" s="222"/>
      <c r="S38" s="222">
        <f t="shared" si="16"/>
        <v>99.330215568866777</v>
      </c>
      <c r="T38" s="222">
        <f t="shared" ref="T38:T39" si="17">+M38/F38%</f>
        <v>99.747613999999999</v>
      </c>
      <c r="U38" s="222"/>
      <c r="V38" s="222">
        <f t="shared" ref="V38:V39" si="18">+O38/H38%</f>
        <v>99.747613999999999</v>
      </c>
      <c r="W38" s="222"/>
    </row>
    <row r="39" spans="1:23" ht="47.25">
      <c r="A39" s="220" t="s">
        <v>418</v>
      </c>
      <c r="B39" s="214" t="s">
        <v>414</v>
      </c>
      <c r="C39" s="221">
        <f>+D39+E39+F39+I39</f>
        <v>5422468291</v>
      </c>
      <c r="D39" s="221">
        <v>0</v>
      </c>
      <c r="E39" s="221">
        <v>3704468291</v>
      </c>
      <c r="F39" s="221">
        <f>+G39+H39</f>
        <v>1718000000</v>
      </c>
      <c r="G39" s="221">
        <v>0</v>
      </c>
      <c r="H39" s="221">
        <f>1325000000+P39</f>
        <v>1718000000</v>
      </c>
      <c r="I39" s="221">
        <v>0</v>
      </c>
      <c r="J39" s="221">
        <f>+K39+L39+M39+P39</f>
        <v>5406117053</v>
      </c>
      <c r="K39" s="221">
        <v>0</v>
      </c>
      <c r="L39" s="221">
        <v>3688623453</v>
      </c>
      <c r="M39" s="221">
        <f t="shared" si="11"/>
        <v>1324493600</v>
      </c>
      <c r="N39" s="221">
        <v>0</v>
      </c>
      <c r="O39" s="221">
        <v>1324493600</v>
      </c>
      <c r="P39" s="221">
        <v>393000000</v>
      </c>
      <c r="Q39" s="222">
        <f t="shared" si="15"/>
        <v>99.698453967409293</v>
      </c>
      <c r="R39" s="222"/>
      <c r="S39" s="222">
        <f>+L39/E39%</f>
        <v>99.572277672385681</v>
      </c>
      <c r="T39" s="222">
        <f t="shared" si="17"/>
        <v>77.095087310826543</v>
      </c>
      <c r="U39" s="222"/>
      <c r="V39" s="222">
        <f t="shared" si="18"/>
        <v>77.095087310826543</v>
      </c>
      <c r="W39" s="222"/>
    </row>
    <row r="40" spans="1:23">
      <c r="A40" s="220" t="s">
        <v>419</v>
      </c>
      <c r="B40" s="214" t="s">
        <v>415</v>
      </c>
      <c r="C40" s="221">
        <f t="shared" ref="C40:C43" si="19">+D40+E40+F40+I40</f>
        <v>970200000</v>
      </c>
      <c r="D40" s="221">
        <v>0</v>
      </c>
      <c r="E40" s="221">
        <f>970200000-H40</f>
        <v>920200000</v>
      </c>
      <c r="F40" s="221">
        <f t="shared" ref="F40:F43" si="20">+G40+H40</f>
        <v>50000000</v>
      </c>
      <c r="G40" s="221">
        <v>0</v>
      </c>
      <c r="H40" s="221">
        <v>50000000</v>
      </c>
      <c r="I40" s="221">
        <v>0</v>
      </c>
      <c r="J40" s="221">
        <f t="shared" si="10"/>
        <v>970200000</v>
      </c>
      <c r="K40" s="221">
        <v>0</v>
      </c>
      <c r="L40" s="221">
        <f>+E40</f>
        <v>920200000</v>
      </c>
      <c r="M40" s="221">
        <f t="shared" si="11"/>
        <v>50000000</v>
      </c>
      <c r="N40" s="221"/>
      <c r="O40" s="221">
        <v>50000000</v>
      </c>
      <c r="P40" s="221">
        <v>0</v>
      </c>
      <c r="Q40" s="222">
        <f t="shared" ref="Q40:Q43" si="21">+J40/C40%</f>
        <v>100</v>
      </c>
      <c r="R40" s="222"/>
      <c r="S40" s="222">
        <f t="shared" ref="S40:S43" si="22">+L40/E40%</f>
        <v>100</v>
      </c>
      <c r="T40" s="222">
        <f t="shared" ref="T40:T43" si="23">+M40/F40%</f>
        <v>100</v>
      </c>
      <c r="U40" s="222"/>
      <c r="V40" s="222">
        <f t="shared" ref="V40:V43" si="24">+O40/H40%</f>
        <v>100</v>
      </c>
      <c r="W40" s="222"/>
    </row>
    <row r="41" spans="1:23">
      <c r="A41" s="220" t="s">
        <v>420</v>
      </c>
      <c r="B41" s="214" t="s">
        <v>416</v>
      </c>
      <c r="C41" s="221">
        <f>+D41+E41+F41+I41</f>
        <v>6317944788</v>
      </c>
      <c r="D41" s="221">
        <v>0</v>
      </c>
      <c r="E41" s="221">
        <v>6317944788</v>
      </c>
      <c r="F41" s="221">
        <f t="shared" si="20"/>
        <v>0</v>
      </c>
      <c r="G41" s="221">
        <v>0</v>
      </c>
      <c r="H41" s="221">
        <v>0</v>
      </c>
      <c r="I41" s="221">
        <v>0</v>
      </c>
      <c r="J41" s="221">
        <f t="shared" si="10"/>
        <v>6317944788</v>
      </c>
      <c r="K41" s="221">
        <v>0</v>
      </c>
      <c r="L41" s="221">
        <v>6317944788</v>
      </c>
      <c r="M41" s="221">
        <f t="shared" si="11"/>
        <v>0</v>
      </c>
      <c r="N41" s="221">
        <v>0</v>
      </c>
      <c r="O41" s="221">
        <v>0</v>
      </c>
      <c r="P41" s="221">
        <v>0</v>
      </c>
      <c r="Q41" s="222">
        <f t="shared" si="21"/>
        <v>100</v>
      </c>
      <c r="R41" s="222"/>
      <c r="S41" s="222">
        <f t="shared" si="22"/>
        <v>100</v>
      </c>
      <c r="T41" s="222"/>
      <c r="U41" s="222"/>
      <c r="V41" s="222"/>
      <c r="W41" s="222"/>
    </row>
    <row r="42" spans="1:23" ht="31.5">
      <c r="A42" s="220" t="s">
        <v>421</v>
      </c>
      <c r="B42" s="214" t="s">
        <v>410</v>
      </c>
      <c r="C42" s="221">
        <f t="shared" si="19"/>
        <v>147884135866</v>
      </c>
      <c r="D42" s="221">
        <v>77290675500</v>
      </c>
      <c r="E42" s="221">
        <v>7023649366</v>
      </c>
      <c r="F42" s="221">
        <f t="shared" si="20"/>
        <v>63569811000</v>
      </c>
      <c r="G42" s="221">
        <f>58272967000+P42</f>
        <v>63569811000</v>
      </c>
      <c r="H42" s="221">
        <v>0</v>
      </c>
      <c r="I42" s="221">
        <v>0</v>
      </c>
      <c r="J42" s="221">
        <f t="shared" si="10"/>
        <v>137961948153</v>
      </c>
      <c r="K42" s="221">
        <f>68217627065-K104</f>
        <v>67718610365</v>
      </c>
      <c r="L42" s="221">
        <v>6673526788</v>
      </c>
      <c r="M42" s="221">
        <f t="shared" si="11"/>
        <v>58272967000</v>
      </c>
      <c r="N42" s="221">
        <v>58272967000</v>
      </c>
      <c r="O42" s="221">
        <v>0</v>
      </c>
      <c r="P42" s="221">
        <v>5296844000</v>
      </c>
      <c r="Q42" s="222">
        <f t="shared" si="21"/>
        <v>93.290566527033945</v>
      </c>
      <c r="R42" s="222">
        <f t="shared" ref="R42" si="25">+K42/D42%</f>
        <v>87.615498152814041</v>
      </c>
      <c r="S42" s="222">
        <f t="shared" si="22"/>
        <v>95.01509030768436</v>
      </c>
      <c r="T42" s="222">
        <f t="shared" si="23"/>
        <v>91.66767382712527</v>
      </c>
      <c r="U42" s="222">
        <f t="shared" ref="U42" si="26">+N42/G42%</f>
        <v>91.66767382712527</v>
      </c>
      <c r="V42" s="222"/>
      <c r="W42" s="222"/>
    </row>
    <row r="43" spans="1:23" ht="31.5">
      <c r="A43" s="220" t="s">
        <v>422</v>
      </c>
      <c r="B43" s="214" t="s">
        <v>417</v>
      </c>
      <c r="C43" s="221">
        <f t="shared" si="19"/>
        <v>6946227553</v>
      </c>
      <c r="D43" s="221">
        <v>0</v>
      </c>
      <c r="E43" s="221">
        <v>5671227553</v>
      </c>
      <c r="F43" s="221">
        <f t="shared" si="20"/>
        <v>1275000000</v>
      </c>
      <c r="G43" s="221">
        <v>0</v>
      </c>
      <c r="H43" s="221">
        <v>1275000000</v>
      </c>
      <c r="I43" s="221">
        <v>0</v>
      </c>
      <c r="J43" s="221">
        <f t="shared" si="10"/>
        <v>5350836468</v>
      </c>
      <c r="K43" s="221">
        <v>0</v>
      </c>
      <c r="L43" s="221">
        <v>4077696468</v>
      </c>
      <c r="M43" s="221">
        <f t="shared" si="11"/>
        <v>1273140000</v>
      </c>
      <c r="N43" s="221">
        <v>0</v>
      </c>
      <c r="O43" s="221">
        <v>1273140000</v>
      </c>
      <c r="P43" s="221">
        <v>0</v>
      </c>
      <c r="Q43" s="222">
        <f t="shared" si="21"/>
        <v>77.032265746736613</v>
      </c>
      <c r="R43" s="222"/>
      <c r="S43" s="222">
        <f t="shared" si="22"/>
        <v>71.901478646240449</v>
      </c>
      <c r="T43" s="222">
        <f t="shared" si="23"/>
        <v>99.854117647058828</v>
      </c>
      <c r="U43" s="222"/>
      <c r="V43" s="222">
        <f t="shared" si="24"/>
        <v>99.854117647058828</v>
      </c>
      <c r="W43" s="222"/>
    </row>
    <row r="44" spans="1:23">
      <c r="A44" s="220" t="s">
        <v>423</v>
      </c>
      <c r="B44" s="214" t="s">
        <v>424</v>
      </c>
      <c r="C44" s="221">
        <f t="shared" ref="C44:C103" si="27">+D44+E44+F44+I44</f>
        <v>5265127000</v>
      </c>
      <c r="D44" s="221"/>
      <c r="E44" s="221">
        <v>5265127000</v>
      </c>
      <c r="F44" s="221"/>
      <c r="G44" s="221"/>
      <c r="H44" s="221"/>
      <c r="I44" s="221"/>
      <c r="J44" s="221">
        <f t="shared" si="10"/>
        <v>5201811835</v>
      </c>
      <c r="K44" s="221"/>
      <c r="L44" s="221">
        <v>5201811835</v>
      </c>
      <c r="M44" s="221">
        <f t="shared" si="11"/>
        <v>0</v>
      </c>
      <c r="N44" s="221"/>
      <c r="O44" s="221"/>
      <c r="P44" s="221"/>
      <c r="Q44" s="222">
        <f>+S44</f>
        <v>98.797461770627748</v>
      </c>
      <c r="R44" s="222"/>
      <c r="S44" s="222">
        <f t="shared" ref="S44:S103" si="28">+L44/E44%</f>
        <v>98.797461770627748</v>
      </c>
      <c r="T44" s="222"/>
      <c r="U44" s="222"/>
      <c r="V44" s="222"/>
      <c r="W44" s="222"/>
    </row>
    <row r="45" spans="1:23">
      <c r="A45" s="220" t="s">
        <v>452</v>
      </c>
      <c r="B45" s="214" t="s">
        <v>425</v>
      </c>
      <c r="C45" s="221">
        <f t="shared" si="27"/>
        <v>3878404500</v>
      </c>
      <c r="D45" s="221"/>
      <c r="E45" s="221">
        <v>3878404500</v>
      </c>
      <c r="F45" s="221"/>
      <c r="G45" s="221"/>
      <c r="H45" s="221"/>
      <c r="I45" s="221"/>
      <c r="J45" s="221">
        <f t="shared" si="10"/>
        <v>3831061670</v>
      </c>
      <c r="K45" s="221"/>
      <c r="L45" s="221">
        <v>3831061670</v>
      </c>
      <c r="M45" s="221">
        <f t="shared" si="11"/>
        <v>0</v>
      </c>
      <c r="N45" s="221"/>
      <c r="O45" s="221"/>
      <c r="P45" s="221"/>
      <c r="Q45" s="222">
        <f t="shared" ref="Q45:Q103" si="29">+S45</f>
        <v>98.779322012440943</v>
      </c>
      <c r="R45" s="222"/>
      <c r="S45" s="222">
        <f t="shared" si="28"/>
        <v>98.779322012440943</v>
      </c>
      <c r="T45" s="222"/>
      <c r="U45" s="222"/>
      <c r="V45" s="222"/>
      <c r="W45" s="222"/>
    </row>
    <row r="46" spans="1:23">
      <c r="A46" s="220" t="s">
        <v>454</v>
      </c>
      <c r="B46" s="214" t="s">
        <v>426</v>
      </c>
      <c r="C46" s="221">
        <f t="shared" si="27"/>
        <v>3966106500</v>
      </c>
      <c r="D46" s="221"/>
      <c r="E46" s="221">
        <v>3966106500</v>
      </c>
      <c r="F46" s="221"/>
      <c r="G46" s="221"/>
      <c r="H46" s="221"/>
      <c r="I46" s="221"/>
      <c r="J46" s="221">
        <f t="shared" si="10"/>
        <v>3843818400</v>
      </c>
      <c r="K46" s="221"/>
      <c r="L46" s="221">
        <v>3843818400</v>
      </c>
      <c r="M46" s="221">
        <f t="shared" si="11"/>
        <v>0</v>
      </c>
      <c r="N46" s="221"/>
      <c r="O46" s="221"/>
      <c r="P46" s="221"/>
      <c r="Q46" s="222">
        <f t="shared" si="29"/>
        <v>96.91667129967388</v>
      </c>
      <c r="R46" s="222"/>
      <c r="S46" s="222">
        <f t="shared" si="28"/>
        <v>96.91667129967388</v>
      </c>
      <c r="T46" s="222"/>
      <c r="U46" s="222"/>
      <c r="V46" s="222"/>
      <c r="W46" s="222"/>
    </row>
    <row r="47" spans="1:23">
      <c r="A47" s="220" t="s">
        <v>456</v>
      </c>
      <c r="B47" s="214" t="s">
        <v>427</v>
      </c>
      <c r="C47" s="221">
        <f t="shared" si="27"/>
        <v>5278276000</v>
      </c>
      <c r="D47" s="221"/>
      <c r="E47" s="221">
        <v>5278276000</v>
      </c>
      <c r="F47" s="221"/>
      <c r="G47" s="221"/>
      <c r="H47" s="221"/>
      <c r="I47" s="221"/>
      <c r="J47" s="221">
        <f t="shared" si="10"/>
        <v>5219224976</v>
      </c>
      <c r="K47" s="221"/>
      <c r="L47" s="221">
        <v>5219224976</v>
      </c>
      <c r="M47" s="221">
        <f t="shared" si="11"/>
        <v>0</v>
      </c>
      <c r="N47" s="221"/>
      <c r="O47" s="221"/>
      <c r="P47" s="221"/>
      <c r="Q47" s="222">
        <f t="shared" si="29"/>
        <v>98.881244103188237</v>
      </c>
      <c r="R47" s="222"/>
      <c r="S47" s="222">
        <f t="shared" si="28"/>
        <v>98.881244103188237</v>
      </c>
      <c r="T47" s="222"/>
      <c r="U47" s="222"/>
      <c r="V47" s="222"/>
      <c r="W47" s="222"/>
    </row>
    <row r="48" spans="1:23">
      <c r="A48" s="220" t="s">
        <v>458</v>
      </c>
      <c r="B48" s="214" t="s">
        <v>428</v>
      </c>
      <c r="C48" s="221">
        <f t="shared" si="27"/>
        <v>5228479560</v>
      </c>
      <c r="D48" s="221"/>
      <c r="E48" s="221">
        <v>5228479560</v>
      </c>
      <c r="F48" s="221"/>
      <c r="G48" s="221"/>
      <c r="H48" s="221"/>
      <c r="I48" s="221"/>
      <c r="J48" s="221">
        <f t="shared" si="10"/>
        <v>5153067045</v>
      </c>
      <c r="K48" s="221"/>
      <c r="L48" s="221">
        <v>5153067045</v>
      </c>
      <c r="M48" s="221">
        <f t="shared" si="11"/>
        <v>0</v>
      </c>
      <c r="N48" s="221"/>
      <c r="O48" s="221"/>
      <c r="P48" s="221"/>
      <c r="Q48" s="222">
        <f t="shared" si="29"/>
        <v>98.557658796699968</v>
      </c>
      <c r="R48" s="222"/>
      <c r="S48" s="222">
        <f t="shared" si="28"/>
        <v>98.557658796699968</v>
      </c>
      <c r="T48" s="222"/>
      <c r="U48" s="222"/>
      <c r="V48" s="222"/>
      <c r="W48" s="222"/>
    </row>
    <row r="49" spans="1:23">
      <c r="A49" s="220" t="s">
        <v>460</v>
      </c>
      <c r="B49" s="214" t="s">
        <v>429</v>
      </c>
      <c r="C49" s="221">
        <f t="shared" si="27"/>
        <v>5047124750</v>
      </c>
      <c r="D49" s="221"/>
      <c r="E49" s="221">
        <v>5047124750</v>
      </c>
      <c r="F49" s="221"/>
      <c r="G49" s="221"/>
      <c r="H49" s="221"/>
      <c r="I49" s="221"/>
      <c r="J49" s="221">
        <f t="shared" si="10"/>
        <v>4881488790</v>
      </c>
      <c r="K49" s="221"/>
      <c r="L49" s="221">
        <v>4881488790</v>
      </c>
      <c r="M49" s="221">
        <f t="shared" si="11"/>
        <v>0</v>
      </c>
      <c r="N49" s="221"/>
      <c r="O49" s="221"/>
      <c r="P49" s="221"/>
      <c r="Q49" s="222">
        <f t="shared" si="29"/>
        <v>96.718211492592886</v>
      </c>
      <c r="R49" s="222"/>
      <c r="S49" s="222">
        <f t="shared" si="28"/>
        <v>96.718211492592886</v>
      </c>
      <c r="T49" s="222"/>
      <c r="U49" s="222"/>
      <c r="V49" s="222"/>
      <c r="W49" s="222"/>
    </row>
    <row r="50" spans="1:23">
      <c r="A50" s="220" t="s">
        <v>462</v>
      </c>
      <c r="B50" s="214" t="s">
        <v>430</v>
      </c>
      <c r="C50" s="221">
        <f t="shared" si="27"/>
        <v>3204644000</v>
      </c>
      <c r="D50" s="221"/>
      <c r="E50" s="221">
        <v>3204644000</v>
      </c>
      <c r="F50" s="221"/>
      <c r="G50" s="221"/>
      <c r="H50" s="221"/>
      <c r="I50" s="221"/>
      <c r="J50" s="221">
        <f t="shared" si="10"/>
        <v>3120180942</v>
      </c>
      <c r="K50" s="221"/>
      <c r="L50" s="221">
        <v>3120180942</v>
      </c>
      <c r="M50" s="221">
        <f t="shared" si="11"/>
        <v>0</v>
      </c>
      <c r="N50" s="221"/>
      <c r="O50" s="221"/>
      <c r="P50" s="221"/>
      <c r="Q50" s="222">
        <f t="shared" si="29"/>
        <v>97.364354418150654</v>
      </c>
      <c r="R50" s="222"/>
      <c r="S50" s="222">
        <f t="shared" si="28"/>
        <v>97.364354418150654</v>
      </c>
      <c r="T50" s="222"/>
      <c r="U50" s="222"/>
      <c r="V50" s="222"/>
      <c r="W50" s="222"/>
    </row>
    <row r="51" spans="1:23">
      <c r="A51" s="220" t="s">
        <v>464</v>
      </c>
      <c r="B51" s="214" t="s">
        <v>431</v>
      </c>
      <c r="C51" s="221">
        <f t="shared" si="27"/>
        <v>5556311000</v>
      </c>
      <c r="D51" s="221"/>
      <c r="E51" s="221">
        <v>5556311000</v>
      </c>
      <c r="F51" s="221"/>
      <c r="G51" s="221"/>
      <c r="H51" s="221"/>
      <c r="I51" s="221"/>
      <c r="J51" s="221">
        <f t="shared" si="10"/>
        <v>5493182940</v>
      </c>
      <c r="K51" s="221"/>
      <c r="L51" s="221">
        <v>5493182940</v>
      </c>
      <c r="M51" s="221">
        <f t="shared" si="11"/>
        <v>0</v>
      </c>
      <c r="N51" s="221"/>
      <c r="O51" s="221"/>
      <c r="P51" s="221"/>
      <c r="Q51" s="222">
        <f t="shared" si="29"/>
        <v>98.863849413756711</v>
      </c>
      <c r="R51" s="222"/>
      <c r="S51" s="222">
        <f t="shared" si="28"/>
        <v>98.863849413756711</v>
      </c>
      <c r="T51" s="222"/>
      <c r="U51" s="222"/>
      <c r="V51" s="222"/>
      <c r="W51" s="222"/>
    </row>
    <row r="52" spans="1:23">
      <c r="A52" s="220" t="s">
        <v>466</v>
      </c>
      <c r="B52" s="214" t="s">
        <v>432</v>
      </c>
      <c r="C52" s="221">
        <f t="shared" si="27"/>
        <v>6387336500</v>
      </c>
      <c r="D52" s="221"/>
      <c r="E52" s="221">
        <v>6387336500</v>
      </c>
      <c r="F52" s="221"/>
      <c r="G52" s="221"/>
      <c r="H52" s="221"/>
      <c r="I52" s="221"/>
      <c r="J52" s="221">
        <f t="shared" si="10"/>
        <v>6226212935</v>
      </c>
      <c r="K52" s="221"/>
      <c r="L52" s="221">
        <v>6226212935</v>
      </c>
      <c r="M52" s="221">
        <f t="shared" si="11"/>
        <v>0</v>
      </c>
      <c r="N52" s="221"/>
      <c r="O52" s="221"/>
      <c r="P52" s="221"/>
      <c r="Q52" s="222">
        <f t="shared" si="29"/>
        <v>97.477453004080814</v>
      </c>
      <c r="R52" s="222"/>
      <c r="S52" s="222">
        <f t="shared" si="28"/>
        <v>97.477453004080814</v>
      </c>
      <c r="T52" s="222"/>
      <c r="U52" s="222"/>
      <c r="V52" s="222"/>
      <c r="W52" s="222"/>
    </row>
    <row r="53" spans="1:23">
      <c r="A53" s="220" t="s">
        <v>468</v>
      </c>
      <c r="B53" s="214" t="s">
        <v>433</v>
      </c>
      <c r="C53" s="221">
        <f t="shared" si="27"/>
        <v>2596311500</v>
      </c>
      <c r="D53" s="221"/>
      <c r="E53" s="221">
        <v>2596311500</v>
      </c>
      <c r="F53" s="221"/>
      <c r="G53" s="221"/>
      <c r="H53" s="221"/>
      <c r="I53" s="221"/>
      <c r="J53" s="221">
        <f t="shared" si="10"/>
        <v>2448569300</v>
      </c>
      <c r="K53" s="221"/>
      <c r="L53" s="221">
        <v>2448569300</v>
      </c>
      <c r="M53" s="221">
        <f t="shared" si="11"/>
        <v>0</v>
      </c>
      <c r="N53" s="221"/>
      <c r="O53" s="221"/>
      <c r="P53" s="221"/>
      <c r="Q53" s="222">
        <f t="shared" si="29"/>
        <v>94.309534892095954</v>
      </c>
      <c r="R53" s="222"/>
      <c r="S53" s="222">
        <f t="shared" si="28"/>
        <v>94.309534892095954</v>
      </c>
      <c r="T53" s="222"/>
      <c r="U53" s="222"/>
      <c r="V53" s="222"/>
      <c r="W53" s="222"/>
    </row>
    <row r="54" spans="1:23">
      <c r="A54" s="220" t="s">
        <v>470</v>
      </c>
      <c r="B54" s="214" t="s">
        <v>434</v>
      </c>
      <c r="C54" s="221">
        <f t="shared" si="27"/>
        <v>3091470500</v>
      </c>
      <c r="D54" s="221"/>
      <c r="E54" s="221">
        <v>3091470500</v>
      </c>
      <c r="F54" s="221"/>
      <c r="G54" s="221"/>
      <c r="H54" s="221"/>
      <c r="I54" s="221"/>
      <c r="J54" s="221">
        <f t="shared" si="10"/>
        <v>2998125940</v>
      </c>
      <c r="K54" s="221"/>
      <c r="L54" s="221">
        <v>2998125940</v>
      </c>
      <c r="M54" s="221">
        <f t="shared" si="11"/>
        <v>0</v>
      </c>
      <c r="N54" s="221"/>
      <c r="O54" s="221"/>
      <c r="P54" s="221"/>
      <c r="Q54" s="222">
        <f t="shared" si="29"/>
        <v>96.980577366014003</v>
      </c>
      <c r="R54" s="222"/>
      <c r="S54" s="222">
        <f t="shared" si="28"/>
        <v>96.980577366014003</v>
      </c>
      <c r="T54" s="222"/>
      <c r="U54" s="222"/>
      <c r="V54" s="222"/>
      <c r="W54" s="222"/>
    </row>
    <row r="55" spans="1:23">
      <c r="A55" s="220" t="s">
        <v>472</v>
      </c>
      <c r="B55" s="214" t="s">
        <v>435</v>
      </c>
      <c r="C55" s="221">
        <f t="shared" si="27"/>
        <v>3470344277</v>
      </c>
      <c r="D55" s="221"/>
      <c r="E55" s="221">
        <v>3470344277</v>
      </c>
      <c r="F55" s="221"/>
      <c r="G55" s="221"/>
      <c r="H55" s="221"/>
      <c r="I55" s="221"/>
      <c r="J55" s="221">
        <f t="shared" si="10"/>
        <v>3365007477</v>
      </c>
      <c r="K55" s="221"/>
      <c r="L55" s="221">
        <v>3365007477</v>
      </c>
      <c r="M55" s="221">
        <f t="shared" si="11"/>
        <v>0</v>
      </c>
      <c r="N55" s="221"/>
      <c r="O55" s="221"/>
      <c r="P55" s="221"/>
      <c r="Q55" s="222">
        <f t="shared" si="29"/>
        <v>96.964658500940985</v>
      </c>
      <c r="R55" s="222"/>
      <c r="S55" s="222">
        <f t="shared" si="28"/>
        <v>96.964658500940985</v>
      </c>
      <c r="T55" s="222"/>
      <c r="U55" s="222"/>
      <c r="V55" s="222"/>
      <c r="W55" s="222"/>
    </row>
    <row r="56" spans="1:23">
      <c r="A56" s="220" t="s">
        <v>474</v>
      </c>
      <c r="B56" s="214" t="s">
        <v>436</v>
      </c>
      <c r="C56" s="221">
        <f t="shared" si="27"/>
        <v>5072614000</v>
      </c>
      <c r="D56" s="221"/>
      <c r="E56" s="221">
        <v>5072614000</v>
      </c>
      <c r="F56" s="221"/>
      <c r="G56" s="221"/>
      <c r="H56" s="221"/>
      <c r="I56" s="221"/>
      <c r="J56" s="221">
        <f t="shared" si="10"/>
        <v>4955444000</v>
      </c>
      <c r="K56" s="221"/>
      <c r="L56" s="221">
        <v>4955444000</v>
      </c>
      <c r="M56" s="221">
        <f t="shared" si="11"/>
        <v>0</v>
      </c>
      <c r="N56" s="221"/>
      <c r="O56" s="221"/>
      <c r="P56" s="221"/>
      <c r="Q56" s="222">
        <f t="shared" si="29"/>
        <v>97.690145554146241</v>
      </c>
      <c r="R56" s="222"/>
      <c r="S56" s="222">
        <f t="shared" si="28"/>
        <v>97.690145554146241</v>
      </c>
      <c r="T56" s="222"/>
      <c r="U56" s="222"/>
      <c r="V56" s="222"/>
      <c r="W56" s="222"/>
    </row>
    <row r="57" spans="1:23">
      <c r="A57" s="220" t="s">
        <v>476</v>
      </c>
      <c r="B57" s="214" t="s">
        <v>437</v>
      </c>
      <c r="C57" s="221">
        <f t="shared" si="27"/>
        <v>5435110000</v>
      </c>
      <c r="D57" s="221"/>
      <c r="E57" s="221">
        <v>5435110000</v>
      </c>
      <c r="F57" s="221"/>
      <c r="G57" s="221"/>
      <c r="H57" s="221"/>
      <c r="I57" s="221"/>
      <c r="J57" s="221">
        <f t="shared" si="10"/>
        <v>5344244440</v>
      </c>
      <c r="K57" s="221"/>
      <c r="L57" s="221">
        <v>5344244440</v>
      </c>
      <c r="M57" s="221">
        <f t="shared" si="11"/>
        <v>0</v>
      </c>
      <c r="N57" s="221"/>
      <c r="O57" s="221"/>
      <c r="P57" s="221"/>
      <c r="Q57" s="222">
        <f t="shared" si="29"/>
        <v>98.328174406773741</v>
      </c>
      <c r="R57" s="222"/>
      <c r="S57" s="222">
        <f t="shared" si="28"/>
        <v>98.328174406773741</v>
      </c>
      <c r="T57" s="222"/>
      <c r="U57" s="222"/>
      <c r="V57" s="222"/>
      <c r="W57" s="222"/>
    </row>
    <row r="58" spans="1:23">
      <c r="A58" s="220" t="s">
        <v>478</v>
      </c>
      <c r="B58" s="214" t="s">
        <v>438</v>
      </c>
      <c r="C58" s="221">
        <f t="shared" si="27"/>
        <v>4327409000</v>
      </c>
      <c r="D58" s="221"/>
      <c r="E58" s="221">
        <v>4327409000</v>
      </c>
      <c r="F58" s="221"/>
      <c r="G58" s="221"/>
      <c r="H58" s="221"/>
      <c r="I58" s="221"/>
      <c r="J58" s="221">
        <f t="shared" si="10"/>
        <v>4229187400</v>
      </c>
      <c r="K58" s="221"/>
      <c r="L58" s="221">
        <v>4229187400</v>
      </c>
      <c r="M58" s="221">
        <f t="shared" si="11"/>
        <v>0</v>
      </c>
      <c r="N58" s="221"/>
      <c r="O58" s="221"/>
      <c r="P58" s="221"/>
      <c r="Q58" s="222">
        <f t="shared" si="29"/>
        <v>97.73024458746562</v>
      </c>
      <c r="R58" s="222"/>
      <c r="S58" s="222">
        <f t="shared" si="28"/>
        <v>97.73024458746562</v>
      </c>
      <c r="T58" s="222"/>
      <c r="U58" s="222"/>
      <c r="V58" s="222"/>
      <c r="W58" s="222"/>
    </row>
    <row r="59" spans="1:23">
      <c r="A59" s="220" t="s">
        <v>480</v>
      </c>
      <c r="B59" s="214" t="s">
        <v>439</v>
      </c>
      <c r="C59" s="221">
        <f t="shared" si="27"/>
        <v>5103833000</v>
      </c>
      <c r="D59" s="221"/>
      <c r="E59" s="221">
        <v>5103833000</v>
      </c>
      <c r="F59" s="221"/>
      <c r="G59" s="221"/>
      <c r="H59" s="221"/>
      <c r="I59" s="221"/>
      <c r="J59" s="221">
        <f t="shared" si="10"/>
        <v>5051284400</v>
      </c>
      <c r="K59" s="221"/>
      <c r="L59" s="221">
        <v>5051284400</v>
      </c>
      <c r="M59" s="221">
        <f t="shared" si="11"/>
        <v>0</v>
      </c>
      <c r="N59" s="221"/>
      <c r="O59" s="221"/>
      <c r="P59" s="221"/>
      <c r="Q59" s="222">
        <f t="shared" si="29"/>
        <v>98.970409102335438</v>
      </c>
      <c r="R59" s="222"/>
      <c r="S59" s="222">
        <f t="shared" si="28"/>
        <v>98.970409102335438</v>
      </c>
      <c r="T59" s="222"/>
      <c r="U59" s="222"/>
      <c r="V59" s="222"/>
      <c r="W59" s="222"/>
    </row>
    <row r="60" spans="1:23">
      <c r="A60" s="220" t="s">
        <v>482</v>
      </c>
      <c r="B60" s="214" t="s">
        <v>440</v>
      </c>
      <c r="C60" s="221">
        <f t="shared" si="27"/>
        <v>4714918000</v>
      </c>
      <c r="D60" s="221"/>
      <c r="E60" s="221">
        <v>4714918000</v>
      </c>
      <c r="F60" s="221"/>
      <c r="G60" s="221"/>
      <c r="H60" s="221"/>
      <c r="I60" s="221"/>
      <c r="J60" s="221">
        <f t="shared" si="10"/>
        <v>4659501300</v>
      </c>
      <c r="K60" s="221"/>
      <c r="L60" s="221">
        <v>4659501300</v>
      </c>
      <c r="M60" s="221">
        <f t="shared" si="11"/>
        <v>0</v>
      </c>
      <c r="N60" s="221"/>
      <c r="O60" s="221"/>
      <c r="P60" s="221"/>
      <c r="Q60" s="222">
        <f t="shared" si="29"/>
        <v>98.824651881538557</v>
      </c>
      <c r="R60" s="222"/>
      <c r="S60" s="222">
        <f t="shared" si="28"/>
        <v>98.824651881538557</v>
      </c>
      <c r="T60" s="222"/>
      <c r="U60" s="222"/>
      <c r="V60" s="222"/>
      <c r="W60" s="222"/>
    </row>
    <row r="61" spans="1:23">
      <c r="A61" s="220" t="s">
        <v>484</v>
      </c>
      <c r="B61" s="214" t="s">
        <v>441</v>
      </c>
      <c r="C61" s="221">
        <f t="shared" si="27"/>
        <v>4217055000</v>
      </c>
      <c r="D61" s="221"/>
      <c r="E61" s="221">
        <v>4217055000</v>
      </c>
      <c r="F61" s="221"/>
      <c r="G61" s="221"/>
      <c r="H61" s="221"/>
      <c r="I61" s="221"/>
      <c r="J61" s="221">
        <f t="shared" si="10"/>
        <v>3939722600</v>
      </c>
      <c r="K61" s="221"/>
      <c r="L61" s="221">
        <v>3939722600</v>
      </c>
      <c r="M61" s="221">
        <f t="shared" si="11"/>
        <v>0</v>
      </c>
      <c r="N61" s="221"/>
      <c r="O61" s="221"/>
      <c r="P61" s="221"/>
      <c r="Q61" s="222">
        <f t="shared" si="29"/>
        <v>93.423552692578113</v>
      </c>
      <c r="R61" s="222"/>
      <c r="S61" s="222">
        <f t="shared" si="28"/>
        <v>93.423552692578113</v>
      </c>
      <c r="T61" s="222"/>
      <c r="U61" s="222"/>
      <c r="V61" s="222"/>
      <c r="W61" s="222"/>
    </row>
    <row r="62" spans="1:23">
      <c r="A62" s="220" t="s">
        <v>486</v>
      </c>
      <c r="B62" s="214" t="s">
        <v>442</v>
      </c>
      <c r="C62" s="221">
        <f t="shared" si="27"/>
        <v>7567926973</v>
      </c>
      <c r="D62" s="221"/>
      <c r="E62" s="221">
        <v>7567926973</v>
      </c>
      <c r="F62" s="221"/>
      <c r="G62" s="221"/>
      <c r="H62" s="221"/>
      <c r="I62" s="221"/>
      <c r="J62" s="221">
        <f t="shared" si="10"/>
        <v>7423859973</v>
      </c>
      <c r="K62" s="221"/>
      <c r="L62" s="221">
        <v>7423859973</v>
      </c>
      <c r="M62" s="221">
        <f t="shared" si="11"/>
        <v>0</v>
      </c>
      <c r="N62" s="221"/>
      <c r="O62" s="221"/>
      <c r="P62" s="221"/>
      <c r="Q62" s="222">
        <f t="shared" si="29"/>
        <v>98.096347909883562</v>
      </c>
      <c r="R62" s="222"/>
      <c r="S62" s="222">
        <f t="shared" si="28"/>
        <v>98.096347909883562</v>
      </c>
      <c r="T62" s="222"/>
      <c r="U62" s="222"/>
      <c r="V62" s="222"/>
      <c r="W62" s="222"/>
    </row>
    <row r="63" spans="1:23">
      <c r="A63" s="220" t="s">
        <v>488</v>
      </c>
      <c r="B63" s="214" t="s">
        <v>443</v>
      </c>
      <c r="C63" s="221">
        <f t="shared" si="27"/>
        <v>4679412000</v>
      </c>
      <c r="D63" s="221"/>
      <c r="E63" s="221">
        <v>4679412000</v>
      </c>
      <c r="F63" s="221"/>
      <c r="G63" s="221"/>
      <c r="H63" s="221"/>
      <c r="I63" s="221"/>
      <c r="J63" s="221">
        <f t="shared" si="10"/>
        <v>4594466700</v>
      </c>
      <c r="K63" s="221"/>
      <c r="L63" s="221">
        <v>4594466700</v>
      </c>
      <c r="M63" s="221">
        <f t="shared" si="11"/>
        <v>0</v>
      </c>
      <c r="N63" s="221"/>
      <c r="O63" s="221"/>
      <c r="P63" s="221"/>
      <c r="Q63" s="222">
        <f t="shared" si="29"/>
        <v>98.184701411202951</v>
      </c>
      <c r="R63" s="222"/>
      <c r="S63" s="222">
        <f t="shared" si="28"/>
        <v>98.184701411202951</v>
      </c>
      <c r="T63" s="222"/>
      <c r="U63" s="222"/>
      <c r="V63" s="222"/>
      <c r="W63" s="222"/>
    </row>
    <row r="64" spans="1:23">
      <c r="A64" s="220" t="s">
        <v>490</v>
      </c>
      <c r="B64" s="214" t="s">
        <v>444</v>
      </c>
      <c r="C64" s="221">
        <f t="shared" si="27"/>
        <v>8395070145</v>
      </c>
      <c r="D64" s="221"/>
      <c r="E64" s="221">
        <v>8395070145</v>
      </c>
      <c r="F64" s="221"/>
      <c r="G64" s="221"/>
      <c r="H64" s="221"/>
      <c r="I64" s="221"/>
      <c r="J64" s="221">
        <f t="shared" si="10"/>
        <v>8381189388</v>
      </c>
      <c r="K64" s="221"/>
      <c r="L64" s="221">
        <v>8381189388</v>
      </c>
      <c r="M64" s="221">
        <f t="shared" si="11"/>
        <v>0</v>
      </c>
      <c r="N64" s="221"/>
      <c r="O64" s="221"/>
      <c r="P64" s="221"/>
      <c r="Q64" s="222">
        <f t="shared" si="29"/>
        <v>99.834655854444918</v>
      </c>
      <c r="R64" s="222"/>
      <c r="S64" s="222">
        <f t="shared" si="28"/>
        <v>99.834655854444918</v>
      </c>
      <c r="T64" s="222"/>
      <c r="U64" s="222"/>
      <c r="V64" s="222"/>
      <c r="W64" s="222"/>
    </row>
    <row r="65" spans="1:23">
      <c r="A65" s="220" t="s">
        <v>492</v>
      </c>
      <c r="B65" s="214" t="s">
        <v>445</v>
      </c>
      <c r="C65" s="221">
        <f t="shared" si="27"/>
        <v>6197521280</v>
      </c>
      <c r="D65" s="221"/>
      <c r="E65" s="221">
        <v>6197521280</v>
      </c>
      <c r="F65" s="221"/>
      <c r="G65" s="221"/>
      <c r="H65" s="221"/>
      <c r="I65" s="221"/>
      <c r="J65" s="221">
        <f t="shared" si="10"/>
        <v>6143889520</v>
      </c>
      <c r="K65" s="221"/>
      <c r="L65" s="221">
        <v>6143889520</v>
      </c>
      <c r="M65" s="221">
        <f t="shared" si="11"/>
        <v>0</v>
      </c>
      <c r="N65" s="221"/>
      <c r="O65" s="221"/>
      <c r="P65" s="221"/>
      <c r="Q65" s="222">
        <f t="shared" si="29"/>
        <v>99.134625641817891</v>
      </c>
      <c r="R65" s="222"/>
      <c r="S65" s="222">
        <f t="shared" si="28"/>
        <v>99.134625641817891</v>
      </c>
      <c r="T65" s="222"/>
      <c r="U65" s="222"/>
      <c r="V65" s="222"/>
      <c r="W65" s="222"/>
    </row>
    <row r="66" spans="1:23">
      <c r="A66" s="220" t="s">
        <v>494</v>
      </c>
      <c r="B66" s="214" t="s">
        <v>446</v>
      </c>
      <c r="C66" s="221">
        <f t="shared" si="27"/>
        <v>12807550700</v>
      </c>
      <c r="D66" s="221"/>
      <c r="E66" s="221">
        <v>12807550700</v>
      </c>
      <c r="F66" s="221"/>
      <c r="G66" s="221"/>
      <c r="H66" s="221"/>
      <c r="I66" s="221"/>
      <c r="J66" s="221">
        <f t="shared" si="10"/>
        <v>12779714426</v>
      </c>
      <c r="K66" s="221"/>
      <c r="L66" s="221">
        <v>12779714426</v>
      </c>
      <c r="M66" s="221">
        <f t="shared" si="11"/>
        <v>0</v>
      </c>
      <c r="N66" s="221"/>
      <c r="O66" s="221"/>
      <c r="P66" s="221"/>
      <c r="Q66" s="222">
        <f t="shared" si="29"/>
        <v>99.782657319482638</v>
      </c>
      <c r="R66" s="222"/>
      <c r="S66" s="222">
        <f t="shared" si="28"/>
        <v>99.782657319482638</v>
      </c>
      <c r="T66" s="222"/>
      <c r="U66" s="222"/>
      <c r="V66" s="222"/>
      <c r="W66" s="222"/>
    </row>
    <row r="67" spans="1:23">
      <c r="A67" s="220" t="s">
        <v>496</v>
      </c>
      <c r="B67" s="214" t="s">
        <v>447</v>
      </c>
      <c r="C67" s="221">
        <f t="shared" si="27"/>
        <v>7650992454</v>
      </c>
      <c r="D67" s="221"/>
      <c r="E67" s="221">
        <v>7650992454</v>
      </c>
      <c r="F67" s="221"/>
      <c r="G67" s="221"/>
      <c r="H67" s="221"/>
      <c r="I67" s="221"/>
      <c r="J67" s="221">
        <f t="shared" si="10"/>
        <v>7640347253</v>
      </c>
      <c r="K67" s="221"/>
      <c r="L67" s="221">
        <v>7640347253</v>
      </c>
      <c r="M67" s="221">
        <f t="shared" si="11"/>
        <v>0</v>
      </c>
      <c r="N67" s="221"/>
      <c r="O67" s="221"/>
      <c r="P67" s="221"/>
      <c r="Q67" s="222">
        <f t="shared" si="29"/>
        <v>99.860865096077376</v>
      </c>
      <c r="R67" s="222"/>
      <c r="S67" s="222">
        <f t="shared" si="28"/>
        <v>99.860865096077376</v>
      </c>
      <c r="T67" s="222"/>
      <c r="U67" s="222"/>
      <c r="V67" s="222"/>
      <c r="W67" s="222"/>
    </row>
    <row r="68" spans="1:23" ht="31.5">
      <c r="A68" s="220" t="s">
        <v>498</v>
      </c>
      <c r="B68" s="214" t="s">
        <v>448</v>
      </c>
      <c r="C68" s="221">
        <f t="shared" si="27"/>
        <v>7000483798</v>
      </c>
      <c r="D68" s="221"/>
      <c r="E68" s="221">
        <v>7000483798</v>
      </c>
      <c r="F68" s="221"/>
      <c r="G68" s="221"/>
      <c r="H68" s="221"/>
      <c r="I68" s="221"/>
      <c r="J68" s="221">
        <f t="shared" si="10"/>
        <v>6997769609</v>
      </c>
      <c r="K68" s="221"/>
      <c r="L68" s="221">
        <v>6967935231</v>
      </c>
      <c r="M68" s="221">
        <f t="shared" si="11"/>
        <v>0</v>
      </c>
      <c r="N68" s="221"/>
      <c r="O68" s="221"/>
      <c r="P68" s="221">
        <v>29834378</v>
      </c>
      <c r="Q68" s="222">
        <f t="shared" si="29"/>
        <v>99.535052605802761</v>
      </c>
      <c r="R68" s="222"/>
      <c r="S68" s="222">
        <f t="shared" si="28"/>
        <v>99.535052605802761</v>
      </c>
      <c r="T68" s="222"/>
      <c r="U68" s="222"/>
      <c r="V68" s="222"/>
      <c r="W68" s="222"/>
    </row>
    <row r="69" spans="1:23" s="6" customFormat="1">
      <c r="A69" s="223" t="s">
        <v>500</v>
      </c>
      <c r="B69" s="224" t="s">
        <v>449</v>
      </c>
      <c r="C69" s="225">
        <f t="shared" si="27"/>
        <v>7097411628</v>
      </c>
      <c r="D69" s="225"/>
      <c r="E69" s="225">
        <v>7097411628</v>
      </c>
      <c r="F69" s="225"/>
      <c r="G69" s="225"/>
      <c r="H69" s="225"/>
      <c r="I69" s="225"/>
      <c r="J69" s="225">
        <f t="shared" si="10"/>
        <v>7057177402</v>
      </c>
      <c r="K69" s="225"/>
      <c r="L69" s="225">
        <v>7057177402</v>
      </c>
      <c r="M69" s="225">
        <f t="shared" si="11"/>
        <v>0</v>
      </c>
      <c r="N69" s="225"/>
      <c r="O69" s="225"/>
      <c r="P69" s="225"/>
      <c r="Q69" s="226">
        <f t="shared" si="29"/>
        <v>99.433114096957937</v>
      </c>
      <c r="R69" s="226"/>
      <c r="S69" s="226">
        <f t="shared" si="28"/>
        <v>99.433114096957937</v>
      </c>
      <c r="T69" s="226"/>
      <c r="U69" s="226"/>
      <c r="V69" s="226"/>
      <c r="W69" s="226"/>
    </row>
    <row r="70" spans="1:23">
      <c r="A70" s="220" t="s">
        <v>502</v>
      </c>
      <c r="B70" s="214" t="s">
        <v>450</v>
      </c>
      <c r="C70" s="221">
        <f t="shared" si="27"/>
        <v>4210165000</v>
      </c>
      <c r="D70" s="221"/>
      <c r="E70" s="221">
        <v>4210165000</v>
      </c>
      <c r="F70" s="221"/>
      <c r="G70" s="221"/>
      <c r="H70" s="221"/>
      <c r="I70" s="221"/>
      <c r="J70" s="221">
        <f t="shared" si="10"/>
        <v>4190830792</v>
      </c>
      <c r="K70" s="221"/>
      <c r="L70" s="221">
        <v>4190830792</v>
      </c>
      <c r="M70" s="221">
        <f t="shared" si="11"/>
        <v>0</v>
      </c>
      <c r="N70" s="221"/>
      <c r="O70" s="221"/>
      <c r="P70" s="221"/>
      <c r="Q70" s="222">
        <f t="shared" si="29"/>
        <v>99.540773152596159</v>
      </c>
      <c r="R70" s="222"/>
      <c r="S70" s="222">
        <f t="shared" si="28"/>
        <v>99.540773152596159</v>
      </c>
      <c r="T70" s="222"/>
      <c r="U70" s="222"/>
      <c r="V70" s="222"/>
      <c r="W70" s="222"/>
    </row>
    <row r="71" spans="1:23">
      <c r="A71" s="220" t="s">
        <v>504</v>
      </c>
      <c r="B71" s="214" t="s">
        <v>451</v>
      </c>
      <c r="C71" s="221">
        <f t="shared" si="27"/>
        <v>5480231247</v>
      </c>
      <c r="D71" s="221"/>
      <c r="E71" s="221">
        <v>5480231247</v>
      </c>
      <c r="F71" s="221"/>
      <c r="G71" s="221"/>
      <c r="H71" s="221"/>
      <c r="I71" s="221"/>
      <c r="J71" s="221">
        <f t="shared" si="10"/>
        <v>5464710029</v>
      </c>
      <c r="K71" s="221"/>
      <c r="L71" s="221">
        <v>5464710029</v>
      </c>
      <c r="M71" s="221">
        <f t="shared" si="11"/>
        <v>0</v>
      </c>
      <c r="N71" s="221"/>
      <c r="O71" s="221"/>
      <c r="P71" s="221"/>
      <c r="Q71" s="222">
        <f t="shared" si="29"/>
        <v>99.716778046391809</v>
      </c>
      <c r="R71" s="222"/>
      <c r="S71" s="222">
        <f t="shared" si="28"/>
        <v>99.716778046391809</v>
      </c>
      <c r="T71" s="222"/>
      <c r="U71" s="222"/>
      <c r="V71" s="222"/>
      <c r="W71" s="222"/>
    </row>
    <row r="72" spans="1:23">
      <c r="A72" s="220" t="s">
        <v>506</v>
      </c>
      <c r="B72" s="214" t="s">
        <v>453</v>
      </c>
      <c r="C72" s="221">
        <f t="shared" si="27"/>
        <v>7039548595</v>
      </c>
      <c r="D72" s="221"/>
      <c r="E72" s="221">
        <v>7039548595</v>
      </c>
      <c r="F72" s="221"/>
      <c r="G72" s="221"/>
      <c r="H72" s="221"/>
      <c r="I72" s="221"/>
      <c r="J72" s="221">
        <f t="shared" si="10"/>
        <v>7016148838</v>
      </c>
      <c r="K72" s="221"/>
      <c r="L72" s="221">
        <v>7016148838</v>
      </c>
      <c r="M72" s="221">
        <f t="shared" si="11"/>
        <v>0</v>
      </c>
      <c r="N72" s="221"/>
      <c r="O72" s="221"/>
      <c r="P72" s="221"/>
      <c r="Q72" s="222">
        <f t="shared" si="29"/>
        <v>99.667595774299784</v>
      </c>
      <c r="R72" s="222"/>
      <c r="S72" s="222">
        <f t="shared" si="28"/>
        <v>99.667595774299784</v>
      </c>
      <c r="T72" s="222"/>
      <c r="U72" s="222"/>
      <c r="V72" s="222"/>
      <c r="W72" s="222"/>
    </row>
    <row r="73" spans="1:23">
      <c r="A73" s="220" t="s">
        <v>508</v>
      </c>
      <c r="B73" s="214" t="s">
        <v>455</v>
      </c>
      <c r="C73" s="221">
        <f t="shared" si="27"/>
        <v>4416866100</v>
      </c>
      <c r="D73" s="221"/>
      <c r="E73" s="221">
        <v>4416866100</v>
      </c>
      <c r="F73" s="221"/>
      <c r="G73" s="221"/>
      <c r="H73" s="221"/>
      <c r="I73" s="221"/>
      <c r="J73" s="221">
        <f t="shared" si="10"/>
        <v>4416466100</v>
      </c>
      <c r="K73" s="221"/>
      <c r="L73" s="221">
        <v>4416466100</v>
      </c>
      <c r="M73" s="221">
        <f t="shared" si="11"/>
        <v>0</v>
      </c>
      <c r="N73" s="221"/>
      <c r="O73" s="221"/>
      <c r="P73" s="221"/>
      <c r="Q73" s="222">
        <f t="shared" si="29"/>
        <v>99.990943805156334</v>
      </c>
      <c r="R73" s="222"/>
      <c r="S73" s="222">
        <f t="shared" si="28"/>
        <v>99.990943805156334</v>
      </c>
      <c r="T73" s="222"/>
      <c r="U73" s="222"/>
      <c r="V73" s="222"/>
      <c r="W73" s="222"/>
    </row>
    <row r="74" spans="1:23">
      <c r="A74" s="220" t="s">
        <v>510</v>
      </c>
      <c r="B74" s="214" t="s">
        <v>457</v>
      </c>
      <c r="C74" s="221">
        <f t="shared" si="27"/>
        <v>4826581497</v>
      </c>
      <c r="D74" s="221"/>
      <c r="E74" s="221">
        <v>4826581497</v>
      </c>
      <c r="F74" s="221"/>
      <c r="G74" s="221"/>
      <c r="H74" s="221"/>
      <c r="I74" s="221"/>
      <c r="J74" s="221">
        <f t="shared" si="10"/>
        <v>4817836270</v>
      </c>
      <c r="K74" s="221"/>
      <c r="L74" s="221">
        <v>4817836270</v>
      </c>
      <c r="M74" s="221">
        <f t="shared" si="11"/>
        <v>0</v>
      </c>
      <c r="N74" s="221"/>
      <c r="O74" s="221"/>
      <c r="P74" s="221"/>
      <c r="Q74" s="222">
        <f t="shared" si="29"/>
        <v>99.818811160540108</v>
      </c>
      <c r="R74" s="222"/>
      <c r="S74" s="222">
        <f t="shared" si="28"/>
        <v>99.818811160540108</v>
      </c>
      <c r="T74" s="222"/>
      <c r="U74" s="222"/>
      <c r="V74" s="222"/>
      <c r="W74" s="222"/>
    </row>
    <row r="75" spans="1:23">
      <c r="A75" s="220" t="s">
        <v>512</v>
      </c>
      <c r="B75" s="214" t="s">
        <v>459</v>
      </c>
      <c r="C75" s="221">
        <f t="shared" si="27"/>
        <v>6409947556</v>
      </c>
      <c r="D75" s="221"/>
      <c r="E75" s="221">
        <v>6409947556</v>
      </c>
      <c r="F75" s="221"/>
      <c r="G75" s="221"/>
      <c r="H75" s="221"/>
      <c r="I75" s="221"/>
      <c r="J75" s="221">
        <f t="shared" si="10"/>
        <v>6395137365</v>
      </c>
      <c r="K75" s="221"/>
      <c r="L75" s="221">
        <v>6395137365</v>
      </c>
      <c r="M75" s="221">
        <f t="shared" si="11"/>
        <v>0</v>
      </c>
      <c r="N75" s="221"/>
      <c r="O75" s="221"/>
      <c r="P75" s="221"/>
      <c r="Q75" s="222">
        <f t="shared" si="29"/>
        <v>99.768949888113553</v>
      </c>
      <c r="R75" s="222"/>
      <c r="S75" s="222">
        <f t="shared" si="28"/>
        <v>99.768949888113553</v>
      </c>
      <c r="T75" s="222"/>
      <c r="U75" s="222"/>
      <c r="V75" s="222"/>
      <c r="W75" s="222"/>
    </row>
    <row r="76" spans="1:23">
      <c r="A76" s="220" t="s">
        <v>514</v>
      </c>
      <c r="B76" s="214" t="s">
        <v>461</v>
      </c>
      <c r="C76" s="221">
        <f t="shared" si="27"/>
        <v>8884410684</v>
      </c>
      <c r="D76" s="221"/>
      <c r="E76" s="221">
        <v>8884410684</v>
      </c>
      <c r="F76" s="221"/>
      <c r="G76" s="221"/>
      <c r="H76" s="221"/>
      <c r="I76" s="221"/>
      <c r="J76" s="221">
        <f t="shared" ref="J76:J104" si="30">+K76+L76+M76+P76</f>
        <v>8871304698</v>
      </c>
      <c r="K76" s="221"/>
      <c r="L76" s="221">
        <v>8871304698</v>
      </c>
      <c r="M76" s="221">
        <f t="shared" ref="M76:M104" si="31">+N76+O76</f>
        <v>0</v>
      </c>
      <c r="N76" s="221"/>
      <c r="O76" s="221"/>
      <c r="P76" s="221"/>
      <c r="Q76" s="222">
        <f t="shared" si="29"/>
        <v>99.852483338893791</v>
      </c>
      <c r="R76" s="222"/>
      <c r="S76" s="222">
        <f t="shared" si="28"/>
        <v>99.852483338893791</v>
      </c>
      <c r="T76" s="222"/>
      <c r="U76" s="222"/>
      <c r="V76" s="222"/>
      <c r="W76" s="222"/>
    </row>
    <row r="77" spans="1:23">
      <c r="A77" s="220" t="s">
        <v>516</v>
      </c>
      <c r="B77" s="214" t="s">
        <v>463</v>
      </c>
      <c r="C77" s="221">
        <f t="shared" si="27"/>
        <v>6195705477</v>
      </c>
      <c r="D77" s="221"/>
      <c r="E77" s="221">
        <v>6195705477</v>
      </c>
      <c r="F77" s="221"/>
      <c r="G77" s="221"/>
      <c r="H77" s="221"/>
      <c r="I77" s="221"/>
      <c r="J77" s="221">
        <f t="shared" si="30"/>
        <v>6154830868</v>
      </c>
      <c r="K77" s="221"/>
      <c r="L77" s="221">
        <v>6154830868</v>
      </c>
      <c r="M77" s="221">
        <f t="shared" si="31"/>
        <v>0</v>
      </c>
      <c r="N77" s="221"/>
      <c r="O77" s="221"/>
      <c r="P77" s="221"/>
      <c r="Q77" s="222">
        <f t="shared" si="29"/>
        <v>99.340275144586244</v>
      </c>
      <c r="R77" s="222"/>
      <c r="S77" s="222">
        <f t="shared" si="28"/>
        <v>99.340275144586244</v>
      </c>
      <c r="T77" s="222"/>
      <c r="U77" s="222"/>
      <c r="V77" s="222"/>
      <c r="W77" s="222"/>
    </row>
    <row r="78" spans="1:23">
      <c r="A78" s="220" t="s">
        <v>517</v>
      </c>
      <c r="B78" s="214" t="s">
        <v>465</v>
      </c>
      <c r="C78" s="221">
        <f t="shared" si="27"/>
        <v>10453331524</v>
      </c>
      <c r="D78" s="221"/>
      <c r="E78" s="221">
        <v>10453331524</v>
      </c>
      <c r="F78" s="221"/>
      <c r="G78" s="221"/>
      <c r="H78" s="221"/>
      <c r="I78" s="221"/>
      <c r="J78" s="221">
        <f t="shared" si="30"/>
        <v>10436694915</v>
      </c>
      <c r="K78" s="221"/>
      <c r="L78" s="221">
        <v>10436694915</v>
      </c>
      <c r="M78" s="221">
        <f t="shared" si="31"/>
        <v>0</v>
      </c>
      <c r="N78" s="221"/>
      <c r="O78" s="221"/>
      <c r="P78" s="221"/>
      <c r="Q78" s="222">
        <f t="shared" si="29"/>
        <v>99.840848738396915</v>
      </c>
      <c r="R78" s="222"/>
      <c r="S78" s="222">
        <f t="shared" si="28"/>
        <v>99.840848738396915</v>
      </c>
      <c r="T78" s="222"/>
      <c r="U78" s="222"/>
      <c r="V78" s="222"/>
      <c r="W78" s="222"/>
    </row>
    <row r="79" spans="1:23">
      <c r="A79" s="220" t="s">
        <v>518</v>
      </c>
      <c r="B79" s="214" t="s">
        <v>467</v>
      </c>
      <c r="C79" s="221">
        <f t="shared" si="27"/>
        <v>5388322132</v>
      </c>
      <c r="D79" s="221"/>
      <c r="E79" s="221">
        <v>5388322132</v>
      </c>
      <c r="F79" s="221"/>
      <c r="G79" s="221"/>
      <c r="H79" s="221"/>
      <c r="I79" s="221"/>
      <c r="J79" s="221">
        <f t="shared" si="30"/>
        <v>5369207953</v>
      </c>
      <c r="K79" s="221"/>
      <c r="L79" s="221">
        <v>5369207953</v>
      </c>
      <c r="M79" s="221">
        <f t="shared" si="31"/>
        <v>0</v>
      </c>
      <c r="N79" s="221"/>
      <c r="O79" s="221"/>
      <c r="P79" s="221"/>
      <c r="Q79" s="222">
        <f t="shared" si="29"/>
        <v>99.645266587042272</v>
      </c>
      <c r="R79" s="222"/>
      <c r="S79" s="222">
        <f t="shared" si="28"/>
        <v>99.645266587042272</v>
      </c>
      <c r="T79" s="222"/>
      <c r="U79" s="222"/>
      <c r="V79" s="222"/>
      <c r="W79" s="222"/>
    </row>
    <row r="80" spans="1:23">
      <c r="A80" s="220" t="s">
        <v>519</v>
      </c>
      <c r="B80" s="214" t="s">
        <v>469</v>
      </c>
      <c r="C80" s="221">
        <f t="shared" si="27"/>
        <v>3838134158</v>
      </c>
      <c r="D80" s="221"/>
      <c r="E80" s="221">
        <v>3838134158</v>
      </c>
      <c r="F80" s="221"/>
      <c r="G80" s="221"/>
      <c r="H80" s="221"/>
      <c r="I80" s="221"/>
      <c r="J80" s="221">
        <f t="shared" si="30"/>
        <v>3797692858</v>
      </c>
      <c r="K80" s="221"/>
      <c r="L80" s="221">
        <v>3797692858</v>
      </c>
      <c r="M80" s="221">
        <f t="shared" si="31"/>
        <v>0</v>
      </c>
      <c r="N80" s="221"/>
      <c r="O80" s="221"/>
      <c r="P80" s="221"/>
      <c r="Q80" s="222">
        <f t="shared" si="29"/>
        <v>98.946329171019045</v>
      </c>
      <c r="R80" s="222"/>
      <c r="S80" s="222">
        <f t="shared" si="28"/>
        <v>98.946329171019045</v>
      </c>
      <c r="T80" s="222"/>
      <c r="U80" s="222"/>
      <c r="V80" s="222"/>
      <c r="W80" s="222"/>
    </row>
    <row r="81" spans="1:23">
      <c r="A81" s="220" t="s">
        <v>520</v>
      </c>
      <c r="B81" s="214" t="s">
        <v>471</v>
      </c>
      <c r="C81" s="221">
        <f t="shared" si="27"/>
        <v>9648031696</v>
      </c>
      <c r="D81" s="221"/>
      <c r="E81" s="221">
        <v>9648031696</v>
      </c>
      <c r="F81" s="221"/>
      <c r="G81" s="221"/>
      <c r="H81" s="221"/>
      <c r="I81" s="221"/>
      <c r="J81" s="221">
        <f t="shared" si="30"/>
        <v>9621407215</v>
      </c>
      <c r="K81" s="221"/>
      <c r="L81" s="221">
        <v>9621407215</v>
      </c>
      <c r="M81" s="221">
        <f t="shared" si="31"/>
        <v>0</v>
      </c>
      <c r="N81" s="221"/>
      <c r="O81" s="221"/>
      <c r="P81" s="221"/>
      <c r="Q81" s="222">
        <f t="shared" si="29"/>
        <v>99.724042355592204</v>
      </c>
      <c r="R81" s="222"/>
      <c r="S81" s="222">
        <f t="shared" si="28"/>
        <v>99.724042355592204</v>
      </c>
      <c r="T81" s="222"/>
      <c r="U81" s="222"/>
      <c r="V81" s="222"/>
      <c r="W81" s="222"/>
    </row>
    <row r="82" spans="1:23">
      <c r="A82" s="220" t="s">
        <v>521</v>
      </c>
      <c r="B82" s="214" t="s">
        <v>473</v>
      </c>
      <c r="C82" s="221">
        <f t="shared" si="27"/>
        <v>4515711000</v>
      </c>
      <c r="D82" s="221"/>
      <c r="E82" s="221">
        <v>4515711000</v>
      </c>
      <c r="F82" s="221"/>
      <c r="G82" s="221"/>
      <c r="H82" s="221"/>
      <c r="I82" s="221"/>
      <c r="J82" s="221">
        <f t="shared" si="30"/>
        <v>4505059917</v>
      </c>
      <c r="K82" s="221"/>
      <c r="L82" s="221">
        <v>4505059917</v>
      </c>
      <c r="M82" s="221">
        <f t="shared" si="31"/>
        <v>0</v>
      </c>
      <c r="N82" s="221"/>
      <c r="O82" s="221"/>
      <c r="P82" s="221"/>
      <c r="Q82" s="222">
        <f t="shared" si="29"/>
        <v>99.76413275783149</v>
      </c>
      <c r="R82" s="222"/>
      <c r="S82" s="222">
        <f t="shared" si="28"/>
        <v>99.76413275783149</v>
      </c>
      <c r="T82" s="222"/>
      <c r="U82" s="222"/>
      <c r="V82" s="222"/>
      <c r="W82" s="222"/>
    </row>
    <row r="83" spans="1:23">
      <c r="A83" s="220" t="s">
        <v>522</v>
      </c>
      <c r="B83" s="214" t="s">
        <v>475</v>
      </c>
      <c r="C83" s="221">
        <f t="shared" si="27"/>
        <v>4417135800</v>
      </c>
      <c r="D83" s="221"/>
      <c r="E83" s="221">
        <v>4417135800</v>
      </c>
      <c r="F83" s="221"/>
      <c r="G83" s="221"/>
      <c r="H83" s="221"/>
      <c r="I83" s="221"/>
      <c r="J83" s="221">
        <f t="shared" si="30"/>
        <v>4385019020</v>
      </c>
      <c r="K83" s="221"/>
      <c r="L83" s="221">
        <v>4385019020</v>
      </c>
      <c r="M83" s="221">
        <f t="shared" si="31"/>
        <v>0</v>
      </c>
      <c r="N83" s="221"/>
      <c r="O83" s="221"/>
      <c r="P83" s="221"/>
      <c r="Q83" s="222">
        <f t="shared" si="29"/>
        <v>99.272904853864802</v>
      </c>
      <c r="R83" s="222"/>
      <c r="S83" s="222">
        <f t="shared" si="28"/>
        <v>99.272904853864802</v>
      </c>
      <c r="T83" s="222"/>
      <c r="U83" s="222"/>
      <c r="V83" s="222"/>
      <c r="W83" s="222"/>
    </row>
    <row r="84" spans="1:23">
      <c r="A84" s="220" t="s">
        <v>523</v>
      </c>
      <c r="B84" s="214" t="s">
        <v>477</v>
      </c>
      <c r="C84" s="221">
        <f t="shared" si="27"/>
        <v>3862233700</v>
      </c>
      <c r="D84" s="221"/>
      <c r="E84" s="221">
        <v>3862233700</v>
      </c>
      <c r="F84" s="221"/>
      <c r="G84" s="221"/>
      <c r="H84" s="221"/>
      <c r="I84" s="221"/>
      <c r="J84" s="221">
        <f t="shared" si="30"/>
        <v>3855557970</v>
      </c>
      <c r="K84" s="221"/>
      <c r="L84" s="221">
        <v>3855557970</v>
      </c>
      <c r="M84" s="221">
        <f t="shared" si="31"/>
        <v>0</v>
      </c>
      <c r="N84" s="221"/>
      <c r="O84" s="221"/>
      <c r="P84" s="221"/>
      <c r="Q84" s="222">
        <f t="shared" si="29"/>
        <v>99.827153649454203</v>
      </c>
      <c r="R84" s="222"/>
      <c r="S84" s="222">
        <f t="shared" si="28"/>
        <v>99.827153649454203</v>
      </c>
      <c r="T84" s="222"/>
      <c r="U84" s="222"/>
      <c r="V84" s="222"/>
      <c r="W84" s="222"/>
    </row>
    <row r="85" spans="1:23" ht="31.5">
      <c r="A85" s="220" t="s">
        <v>524</v>
      </c>
      <c r="B85" s="214" t="s">
        <v>479</v>
      </c>
      <c r="C85" s="221">
        <f t="shared" si="27"/>
        <v>4516556000</v>
      </c>
      <c r="D85" s="221"/>
      <c r="E85" s="221">
        <v>4516556000</v>
      </c>
      <c r="F85" s="221"/>
      <c r="G85" s="221"/>
      <c r="H85" s="221"/>
      <c r="I85" s="221"/>
      <c r="J85" s="221">
        <f t="shared" si="30"/>
        <v>4511406784</v>
      </c>
      <c r="K85" s="221"/>
      <c r="L85" s="221">
        <v>4511406784</v>
      </c>
      <c r="M85" s="221">
        <f t="shared" si="31"/>
        <v>0</v>
      </c>
      <c r="N85" s="221"/>
      <c r="O85" s="221"/>
      <c r="P85" s="221"/>
      <c r="Q85" s="222">
        <f t="shared" si="29"/>
        <v>99.885992424316228</v>
      </c>
      <c r="R85" s="222"/>
      <c r="S85" s="222">
        <f t="shared" si="28"/>
        <v>99.885992424316228</v>
      </c>
      <c r="T85" s="222"/>
      <c r="U85" s="222"/>
      <c r="V85" s="222"/>
      <c r="W85" s="222"/>
    </row>
    <row r="86" spans="1:23" ht="31.5">
      <c r="A86" s="220" t="s">
        <v>525</v>
      </c>
      <c r="B86" s="214" t="s">
        <v>481</v>
      </c>
      <c r="C86" s="221">
        <f t="shared" si="27"/>
        <v>5149224923</v>
      </c>
      <c r="D86" s="221"/>
      <c r="E86" s="221">
        <v>5149224923</v>
      </c>
      <c r="F86" s="221"/>
      <c r="G86" s="221"/>
      <c r="H86" s="221"/>
      <c r="I86" s="221"/>
      <c r="J86" s="221">
        <f t="shared" si="30"/>
        <v>5109127865</v>
      </c>
      <c r="K86" s="221"/>
      <c r="L86" s="221">
        <v>5109127865</v>
      </c>
      <c r="M86" s="221">
        <f t="shared" si="31"/>
        <v>0</v>
      </c>
      <c r="N86" s="221"/>
      <c r="O86" s="221"/>
      <c r="P86" s="221"/>
      <c r="Q86" s="222">
        <f t="shared" si="29"/>
        <v>99.22129915473495</v>
      </c>
      <c r="R86" s="222"/>
      <c r="S86" s="222">
        <f t="shared" si="28"/>
        <v>99.22129915473495</v>
      </c>
      <c r="T86" s="222"/>
      <c r="U86" s="222"/>
      <c r="V86" s="222"/>
      <c r="W86" s="222"/>
    </row>
    <row r="87" spans="1:23" ht="31.5">
      <c r="A87" s="220" t="s">
        <v>526</v>
      </c>
      <c r="B87" s="214" t="s">
        <v>483</v>
      </c>
      <c r="C87" s="221">
        <f t="shared" si="27"/>
        <v>4231482589</v>
      </c>
      <c r="D87" s="221"/>
      <c r="E87" s="221">
        <v>4231482589</v>
      </c>
      <c r="F87" s="221"/>
      <c r="G87" s="221"/>
      <c r="H87" s="221"/>
      <c r="I87" s="221"/>
      <c r="J87" s="221">
        <f t="shared" si="30"/>
        <v>4128272962</v>
      </c>
      <c r="K87" s="221"/>
      <c r="L87" s="221">
        <v>4128272962</v>
      </c>
      <c r="M87" s="221">
        <f t="shared" si="31"/>
        <v>0</v>
      </c>
      <c r="N87" s="221"/>
      <c r="O87" s="221"/>
      <c r="P87" s="221"/>
      <c r="Q87" s="222">
        <f t="shared" si="29"/>
        <v>97.5609109849985</v>
      </c>
      <c r="R87" s="222"/>
      <c r="S87" s="222">
        <f t="shared" si="28"/>
        <v>97.5609109849985</v>
      </c>
      <c r="T87" s="222"/>
      <c r="U87" s="222"/>
      <c r="V87" s="222"/>
      <c r="W87" s="222"/>
    </row>
    <row r="88" spans="1:23" ht="31.5">
      <c r="A88" s="220" t="s">
        <v>527</v>
      </c>
      <c r="B88" s="214" t="s">
        <v>485</v>
      </c>
      <c r="C88" s="221">
        <f t="shared" si="27"/>
        <v>4663242700</v>
      </c>
      <c r="D88" s="221"/>
      <c r="E88" s="221">
        <v>4663242700</v>
      </c>
      <c r="F88" s="221"/>
      <c r="G88" s="221"/>
      <c r="H88" s="221"/>
      <c r="I88" s="221"/>
      <c r="J88" s="221">
        <f t="shared" si="30"/>
        <v>4652105970</v>
      </c>
      <c r="K88" s="221"/>
      <c r="L88" s="221">
        <v>4652105970</v>
      </c>
      <c r="M88" s="221">
        <f t="shared" si="31"/>
        <v>0</v>
      </c>
      <c r="N88" s="221"/>
      <c r="O88" s="221"/>
      <c r="P88" s="221"/>
      <c r="Q88" s="222">
        <f t="shared" si="29"/>
        <v>99.761180562186908</v>
      </c>
      <c r="R88" s="222"/>
      <c r="S88" s="222">
        <f t="shared" si="28"/>
        <v>99.761180562186908</v>
      </c>
      <c r="T88" s="222"/>
      <c r="U88" s="222"/>
      <c r="V88" s="222"/>
      <c r="W88" s="222"/>
    </row>
    <row r="89" spans="1:23">
      <c r="A89" s="220" t="s">
        <v>528</v>
      </c>
      <c r="B89" s="214" t="s">
        <v>487</v>
      </c>
      <c r="C89" s="221">
        <f t="shared" si="27"/>
        <v>3516753000</v>
      </c>
      <c r="D89" s="221"/>
      <c r="E89" s="221">
        <v>3516753000</v>
      </c>
      <c r="F89" s="221"/>
      <c r="G89" s="221"/>
      <c r="H89" s="221"/>
      <c r="I89" s="221"/>
      <c r="J89" s="221">
        <f t="shared" si="30"/>
        <v>3396719934</v>
      </c>
      <c r="K89" s="221"/>
      <c r="L89" s="221">
        <v>3396719934</v>
      </c>
      <c r="M89" s="221">
        <f t="shared" si="31"/>
        <v>0</v>
      </c>
      <c r="N89" s="221"/>
      <c r="O89" s="221"/>
      <c r="P89" s="221"/>
      <c r="Q89" s="222">
        <f t="shared" si="29"/>
        <v>96.586821252445077</v>
      </c>
      <c r="R89" s="222"/>
      <c r="S89" s="222">
        <f t="shared" si="28"/>
        <v>96.586821252445077</v>
      </c>
      <c r="T89" s="222"/>
      <c r="U89" s="222"/>
      <c r="V89" s="222"/>
      <c r="W89" s="222"/>
    </row>
    <row r="90" spans="1:23">
      <c r="A90" s="220" t="s">
        <v>529</v>
      </c>
      <c r="B90" s="214" t="s">
        <v>489</v>
      </c>
      <c r="C90" s="221">
        <f t="shared" si="27"/>
        <v>4613980710</v>
      </c>
      <c r="D90" s="221"/>
      <c r="E90" s="221">
        <v>4613980710</v>
      </c>
      <c r="F90" s="221"/>
      <c r="G90" s="221"/>
      <c r="H90" s="221"/>
      <c r="I90" s="221"/>
      <c r="J90" s="221">
        <f t="shared" si="30"/>
        <v>4439140150</v>
      </c>
      <c r="K90" s="221"/>
      <c r="L90" s="221">
        <v>4439140150</v>
      </c>
      <c r="M90" s="221">
        <f t="shared" si="31"/>
        <v>0</v>
      </c>
      <c r="N90" s="221"/>
      <c r="O90" s="221"/>
      <c r="P90" s="221"/>
      <c r="Q90" s="222">
        <f t="shared" si="29"/>
        <v>96.210635219582443</v>
      </c>
      <c r="R90" s="222"/>
      <c r="S90" s="222">
        <f t="shared" si="28"/>
        <v>96.210635219582443</v>
      </c>
      <c r="T90" s="222"/>
      <c r="U90" s="222"/>
      <c r="V90" s="222"/>
      <c r="W90" s="222"/>
    </row>
    <row r="91" spans="1:23">
      <c r="A91" s="220" t="s">
        <v>530</v>
      </c>
      <c r="B91" s="214" t="s">
        <v>491</v>
      </c>
      <c r="C91" s="221">
        <f t="shared" si="27"/>
        <v>5058936740</v>
      </c>
      <c r="D91" s="221"/>
      <c r="E91" s="221">
        <v>5058936740</v>
      </c>
      <c r="F91" s="221"/>
      <c r="G91" s="221"/>
      <c r="H91" s="221"/>
      <c r="I91" s="221"/>
      <c r="J91" s="221">
        <f t="shared" si="30"/>
        <v>4885623719</v>
      </c>
      <c r="K91" s="221"/>
      <c r="L91" s="221">
        <v>4885623719</v>
      </c>
      <c r="M91" s="221">
        <f t="shared" si="31"/>
        <v>0</v>
      </c>
      <c r="N91" s="221"/>
      <c r="O91" s="221"/>
      <c r="P91" s="221"/>
      <c r="Q91" s="222">
        <f t="shared" si="29"/>
        <v>96.574121600895921</v>
      </c>
      <c r="R91" s="222"/>
      <c r="S91" s="222">
        <f t="shared" si="28"/>
        <v>96.574121600895921</v>
      </c>
      <c r="T91" s="222"/>
      <c r="U91" s="222"/>
      <c r="V91" s="222"/>
      <c r="W91" s="222"/>
    </row>
    <row r="92" spans="1:23" ht="31.5">
      <c r="A92" s="220" t="s">
        <v>531</v>
      </c>
      <c r="B92" s="214" t="s">
        <v>493</v>
      </c>
      <c r="C92" s="221">
        <f t="shared" si="27"/>
        <v>6849020989</v>
      </c>
      <c r="D92" s="221"/>
      <c r="E92" s="221">
        <v>6849020989</v>
      </c>
      <c r="F92" s="221"/>
      <c r="G92" s="221"/>
      <c r="H92" s="221"/>
      <c r="I92" s="221"/>
      <c r="J92" s="221">
        <f t="shared" si="30"/>
        <v>6620298989</v>
      </c>
      <c r="K92" s="221"/>
      <c r="L92" s="221">
        <v>6620298989</v>
      </c>
      <c r="M92" s="221">
        <f t="shared" si="31"/>
        <v>0</v>
      </c>
      <c r="N92" s="221"/>
      <c r="O92" s="221"/>
      <c r="P92" s="221"/>
      <c r="Q92" s="222">
        <f t="shared" si="29"/>
        <v>96.660515417205715</v>
      </c>
      <c r="R92" s="222"/>
      <c r="S92" s="222">
        <f t="shared" si="28"/>
        <v>96.660515417205715</v>
      </c>
      <c r="T92" s="222"/>
      <c r="U92" s="222"/>
      <c r="V92" s="222"/>
      <c r="W92" s="222"/>
    </row>
    <row r="93" spans="1:23">
      <c r="A93" s="220" t="s">
        <v>532</v>
      </c>
      <c r="B93" s="214" t="s">
        <v>495</v>
      </c>
      <c r="C93" s="221">
        <f t="shared" si="27"/>
        <v>6431193091</v>
      </c>
      <c r="D93" s="221"/>
      <c r="E93" s="221">
        <v>6431193091</v>
      </c>
      <c r="F93" s="221"/>
      <c r="G93" s="221"/>
      <c r="H93" s="221"/>
      <c r="I93" s="221"/>
      <c r="J93" s="221">
        <f t="shared" si="30"/>
        <v>6332463685</v>
      </c>
      <c r="K93" s="221"/>
      <c r="L93" s="221">
        <v>6322307647</v>
      </c>
      <c r="M93" s="221">
        <f t="shared" si="31"/>
        <v>0</v>
      </c>
      <c r="N93" s="221"/>
      <c r="O93" s="221"/>
      <c r="P93" s="221">
        <v>10156038</v>
      </c>
      <c r="Q93" s="222">
        <f t="shared" si="29"/>
        <v>98.306916889925489</v>
      </c>
      <c r="R93" s="222"/>
      <c r="S93" s="222">
        <f t="shared" si="28"/>
        <v>98.306916889925489</v>
      </c>
      <c r="T93" s="222"/>
      <c r="U93" s="222"/>
      <c r="V93" s="222"/>
      <c r="W93" s="222"/>
    </row>
    <row r="94" spans="1:23" ht="31.5">
      <c r="A94" s="220" t="s">
        <v>533</v>
      </c>
      <c r="B94" s="214" t="s">
        <v>497</v>
      </c>
      <c r="C94" s="221">
        <f t="shared" si="27"/>
        <v>6274510000</v>
      </c>
      <c r="D94" s="221"/>
      <c r="E94" s="221">
        <v>6274510000</v>
      </c>
      <c r="F94" s="221"/>
      <c r="G94" s="221"/>
      <c r="H94" s="221"/>
      <c r="I94" s="221"/>
      <c r="J94" s="221">
        <f t="shared" si="30"/>
        <v>6253808000</v>
      </c>
      <c r="K94" s="221"/>
      <c r="L94" s="221">
        <v>6253808000</v>
      </c>
      <c r="M94" s="221">
        <f t="shared" si="31"/>
        <v>0</v>
      </c>
      <c r="N94" s="221"/>
      <c r="O94" s="221"/>
      <c r="P94" s="221"/>
      <c r="Q94" s="222">
        <f t="shared" si="29"/>
        <v>99.67006188531056</v>
      </c>
      <c r="R94" s="222"/>
      <c r="S94" s="222">
        <f t="shared" si="28"/>
        <v>99.67006188531056</v>
      </c>
      <c r="T94" s="222"/>
      <c r="U94" s="222"/>
      <c r="V94" s="222"/>
      <c r="W94" s="222"/>
    </row>
    <row r="95" spans="1:23" ht="31.5">
      <c r="A95" s="220" t="s">
        <v>534</v>
      </c>
      <c r="B95" s="214" t="s">
        <v>499</v>
      </c>
      <c r="C95" s="221">
        <f t="shared" si="27"/>
        <v>4679701826</v>
      </c>
      <c r="D95" s="221"/>
      <c r="E95" s="221">
        <v>4679701826</v>
      </c>
      <c r="F95" s="221"/>
      <c r="G95" s="221"/>
      <c r="H95" s="221"/>
      <c r="I95" s="221"/>
      <c r="J95" s="221">
        <f t="shared" si="30"/>
        <v>4613431095</v>
      </c>
      <c r="K95" s="221"/>
      <c r="L95" s="221">
        <v>4613431095</v>
      </c>
      <c r="M95" s="221">
        <f t="shared" si="31"/>
        <v>0</v>
      </c>
      <c r="N95" s="221"/>
      <c r="O95" s="221"/>
      <c r="P95" s="221"/>
      <c r="Q95" s="222">
        <f t="shared" si="29"/>
        <v>98.583868514190243</v>
      </c>
      <c r="R95" s="222"/>
      <c r="S95" s="222">
        <f t="shared" si="28"/>
        <v>98.583868514190243</v>
      </c>
      <c r="T95" s="222"/>
      <c r="U95" s="222"/>
      <c r="V95" s="222"/>
      <c r="W95" s="222"/>
    </row>
    <row r="96" spans="1:23" ht="31.5">
      <c r="A96" s="220" t="s">
        <v>535</v>
      </c>
      <c r="B96" s="214" t="s">
        <v>501</v>
      </c>
      <c r="C96" s="221">
        <f t="shared" si="27"/>
        <v>4333952618</v>
      </c>
      <c r="D96" s="221"/>
      <c r="E96" s="221">
        <v>4333952618</v>
      </c>
      <c r="F96" s="221"/>
      <c r="G96" s="221"/>
      <c r="H96" s="221"/>
      <c r="I96" s="221"/>
      <c r="J96" s="221">
        <f t="shared" si="30"/>
        <v>4253973428</v>
      </c>
      <c r="K96" s="221"/>
      <c r="L96" s="221">
        <v>4253973428</v>
      </c>
      <c r="M96" s="221">
        <f t="shared" si="31"/>
        <v>0</v>
      </c>
      <c r="N96" s="221"/>
      <c r="O96" s="221"/>
      <c r="P96" s="221"/>
      <c r="Q96" s="222">
        <f t="shared" si="29"/>
        <v>98.154590115548885</v>
      </c>
      <c r="R96" s="222"/>
      <c r="S96" s="222">
        <f t="shared" si="28"/>
        <v>98.154590115548885</v>
      </c>
      <c r="T96" s="222"/>
      <c r="U96" s="222"/>
      <c r="V96" s="222"/>
      <c r="W96" s="222"/>
    </row>
    <row r="97" spans="1:23">
      <c r="A97" s="220" t="s">
        <v>536</v>
      </c>
      <c r="B97" s="214" t="s">
        <v>503</v>
      </c>
      <c r="C97" s="221">
        <f t="shared" si="27"/>
        <v>3337093622</v>
      </c>
      <c r="D97" s="221"/>
      <c r="E97" s="221">
        <v>3337093622</v>
      </c>
      <c r="F97" s="221"/>
      <c r="G97" s="221"/>
      <c r="H97" s="221"/>
      <c r="I97" s="221"/>
      <c r="J97" s="221">
        <f t="shared" si="30"/>
        <v>3242391212</v>
      </c>
      <c r="K97" s="221"/>
      <c r="L97" s="221">
        <v>3242391212</v>
      </c>
      <c r="M97" s="221">
        <f t="shared" si="31"/>
        <v>0</v>
      </c>
      <c r="N97" s="221"/>
      <c r="O97" s="221"/>
      <c r="P97" s="221"/>
      <c r="Q97" s="222">
        <f t="shared" si="29"/>
        <v>97.162129064175232</v>
      </c>
      <c r="R97" s="222"/>
      <c r="S97" s="222">
        <f t="shared" si="28"/>
        <v>97.162129064175232</v>
      </c>
      <c r="T97" s="222"/>
      <c r="U97" s="222"/>
      <c r="V97" s="222"/>
      <c r="W97" s="222"/>
    </row>
    <row r="98" spans="1:23" ht="31.5">
      <c r="A98" s="220" t="s">
        <v>537</v>
      </c>
      <c r="B98" s="214" t="s">
        <v>505</v>
      </c>
      <c r="C98" s="221">
        <f t="shared" si="27"/>
        <v>7173029566</v>
      </c>
      <c r="D98" s="221"/>
      <c r="E98" s="221">
        <v>7173029566</v>
      </c>
      <c r="F98" s="221"/>
      <c r="G98" s="221"/>
      <c r="H98" s="221"/>
      <c r="I98" s="221"/>
      <c r="J98" s="221">
        <f t="shared" si="30"/>
        <v>7084170146</v>
      </c>
      <c r="K98" s="221"/>
      <c r="L98" s="221">
        <v>7084170146</v>
      </c>
      <c r="M98" s="221">
        <f t="shared" si="31"/>
        <v>0</v>
      </c>
      <c r="N98" s="221"/>
      <c r="O98" s="221"/>
      <c r="P98" s="221"/>
      <c r="Q98" s="222">
        <f t="shared" si="29"/>
        <v>98.761200979552754</v>
      </c>
      <c r="R98" s="222"/>
      <c r="S98" s="222">
        <f t="shared" si="28"/>
        <v>98.761200979552754</v>
      </c>
      <c r="T98" s="222"/>
      <c r="U98" s="222"/>
      <c r="V98" s="222"/>
      <c r="W98" s="222"/>
    </row>
    <row r="99" spans="1:23" ht="31.5">
      <c r="A99" s="220" t="s">
        <v>538</v>
      </c>
      <c r="B99" s="214" t="s">
        <v>507</v>
      </c>
      <c r="C99" s="221">
        <f t="shared" si="27"/>
        <v>4567782180</v>
      </c>
      <c r="D99" s="221"/>
      <c r="E99" s="221">
        <v>4567782180</v>
      </c>
      <c r="F99" s="221"/>
      <c r="G99" s="221"/>
      <c r="H99" s="221"/>
      <c r="I99" s="221"/>
      <c r="J99" s="221">
        <f t="shared" si="30"/>
        <v>4496993622</v>
      </c>
      <c r="K99" s="221"/>
      <c r="L99" s="221">
        <v>4496993622</v>
      </c>
      <c r="M99" s="221">
        <f t="shared" si="31"/>
        <v>0</v>
      </c>
      <c r="N99" s="221"/>
      <c r="O99" s="221"/>
      <c r="P99" s="221"/>
      <c r="Q99" s="222">
        <f t="shared" si="29"/>
        <v>98.450264149854888</v>
      </c>
      <c r="R99" s="222"/>
      <c r="S99" s="222">
        <f t="shared" si="28"/>
        <v>98.450264149854888</v>
      </c>
      <c r="T99" s="222"/>
      <c r="U99" s="222"/>
      <c r="V99" s="222"/>
      <c r="W99" s="222"/>
    </row>
    <row r="100" spans="1:23">
      <c r="A100" s="220" t="s">
        <v>539</v>
      </c>
      <c r="B100" s="214" t="s">
        <v>509</v>
      </c>
      <c r="C100" s="221">
        <f t="shared" si="27"/>
        <v>3966843000</v>
      </c>
      <c r="D100" s="221"/>
      <c r="E100" s="221">
        <v>3966843000</v>
      </c>
      <c r="F100" s="221"/>
      <c r="G100" s="221"/>
      <c r="H100" s="221"/>
      <c r="I100" s="221"/>
      <c r="J100" s="221">
        <f t="shared" si="30"/>
        <v>3879816785</v>
      </c>
      <c r="K100" s="221"/>
      <c r="L100" s="221">
        <v>3879816785</v>
      </c>
      <c r="M100" s="221">
        <f t="shared" si="31"/>
        <v>0</v>
      </c>
      <c r="N100" s="221"/>
      <c r="O100" s="221"/>
      <c r="P100" s="221"/>
      <c r="Q100" s="222">
        <f t="shared" si="29"/>
        <v>97.806159331236458</v>
      </c>
      <c r="R100" s="222"/>
      <c r="S100" s="222">
        <f t="shared" si="28"/>
        <v>97.806159331236458</v>
      </c>
      <c r="T100" s="222"/>
      <c r="U100" s="222"/>
      <c r="V100" s="222"/>
      <c r="W100" s="222"/>
    </row>
    <row r="101" spans="1:23">
      <c r="A101" s="220" t="s">
        <v>540</v>
      </c>
      <c r="B101" s="214" t="s">
        <v>511</v>
      </c>
      <c r="C101" s="221">
        <f t="shared" si="27"/>
        <v>3703416354</v>
      </c>
      <c r="D101" s="221"/>
      <c r="E101" s="221">
        <v>3703416354</v>
      </c>
      <c r="F101" s="221"/>
      <c r="G101" s="221"/>
      <c r="H101" s="221"/>
      <c r="I101" s="221"/>
      <c r="J101" s="221">
        <f t="shared" si="30"/>
        <v>3651187824</v>
      </c>
      <c r="K101" s="221"/>
      <c r="L101" s="221">
        <v>3651187824</v>
      </c>
      <c r="M101" s="221">
        <f t="shared" si="31"/>
        <v>0</v>
      </c>
      <c r="N101" s="221"/>
      <c r="O101" s="221"/>
      <c r="P101" s="221"/>
      <c r="Q101" s="222">
        <f t="shared" si="29"/>
        <v>98.589720274265446</v>
      </c>
      <c r="R101" s="222"/>
      <c r="S101" s="222">
        <f t="shared" si="28"/>
        <v>98.589720274265446</v>
      </c>
      <c r="T101" s="222"/>
      <c r="U101" s="222"/>
      <c r="V101" s="222"/>
      <c r="W101" s="222"/>
    </row>
    <row r="102" spans="1:23" ht="31.5">
      <c r="A102" s="220" t="s">
        <v>541</v>
      </c>
      <c r="B102" s="214" t="s">
        <v>513</v>
      </c>
      <c r="C102" s="221">
        <f t="shared" si="27"/>
        <v>5191456030</v>
      </c>
      <c r="D102" s="221"/>
      <c r="E102" s="221">
        <v>5191456030</v>
      </c>
      <c r="F102" s="221"/>
      <c r="G102" s="221"/>
      <c r="H102" s="221"/>
      <c r="I102" s="221"/>
      <c r="J102" s="221">
        <f t="shared" si="30"/>
        <v>5185720110</v>
      </c>
      <c r="K102" s="221"/>
      <c r="L102" s="221">
        <v>5185720110</v>
      </c>
      <c r="M102" s="221">
        <f t="shared" si="31"/>
        <v>0</v>
      </c>
      <c r="N102" s="221"/>
      <c r="O102" s="221"/>
      <c r="P102" s="221"/>
      <c r="Q102" s="222">
        <f t="shared" si="29"/>
        <v>99.889512307012652</v>
      </c>
      <c r="R102" s="222"/>
      <c r="S102" s="222">
        <f t="shared" si="28"/>
        <v>99.889512307012652</v>
      </c>
      <c r="T102" s="222"/>
      <c r="U102" s="222"/>
      <c r="V102" s="222"/>
      <c r="W102" s="222"/>
    </row>
    <row r="103" spans="1:23" ht="31.5">
      <c r="A103" s="220" t="s">
        <v>542</v>
      </c>
      <c r="B103" s="214" t="s">
        <v>515</v>
      </c>
      <c r="C103" s="221">
        <f t="shared" si="27"/>
        <v>16756048032</v>
      </c>
      <c r="D103" s="221"/>
      <c r="E103" s="221">
        <v>16756048032</v>
      </c>
      <c r="F103" s="221"/>
      <c r="G103" s="221"/>
      <c r="H103" s="221"/>
      <c r="I103" s="221"/>
      <c r="J103" s="221">
        <f t="shared" si="30"/>
        <v>16132332782</v>
      </c>
      <c r="K103" s="221"/>
      <c r="L103" s="221">
        <v>16132332782</v>
      </c>
      <c r="M103" s="221">
        <f t="shared" si="31"/>
        <v>0</v>
      </c>
      <c r="N103" s="221"/>
      <c r="O103" s="221"/>
      <c r="P103" s="221"/>
      <c r="Q103" s="222">
        <f t="shared" si="29"/>
        <v>96.277670911369711</v>
      </c>
      <c r="R103" s="222"/>
      <c r="S103" s="222">
        <f t="shared" si="28"/>
        <v>96.277670911369711</v>
      </c>
      <c r="T103" s="222"/>
      <c r="U103" s="222"/>
      <c r="V103" s="222"/>
      <c r="W103" s="222"/>
    </row>
    <row r="104" spans="1:23" ht="31.5">
      <c r="A104" s="220" t="s">
        <v>543</v>
      </c>
      <c r="B104" s="214" t="s">
        <v>404</v>
      </c>
      <c r="C104" s="221">
        <f>+D104+E104+F104+I104</f>
        <v>5403152340</v>
      </c>
      <c r="D104" s="221">
        <v>2530000000</v>
      </c>
      <c r="E104" s="221">
        <f>2873152340</f>
        <v>2873152340</v>
      </c>
      <c r="F104" s="221">
        <v>0</v>
      </c>
      <c r="G104" s="221">
        <v>0</v>
      </c>
      <c r="H104" s="221">
        <v>0</v>
      </c>
      <c r="I104" s="221">
        <v>0</v>
      </c>
      <c r="J104" s="221">
        <f t="shared" si="30"/>
        <v>103343826739</v>
      </c>
      <c r="K104" s="227">
        <v>499016700</v>
      </c>
      <c r="L104" s="221">
        <f>+E104</f>
        <v>2873152340</v>
      </c>
      <c r="M104" s="221">
        <f t="shared" si="31"/>
        <v>0</v>
      </c>
      <c r="N104" s="221">
        <v>0</v>
      </c>
      <c r="O104" s="221">
        <v>0</v>
      </c>
      <c r="P104" s="221">
        <v>99971657699</v>
      </c>
      <c r="Q104" s="222">
        <f>+J104/C104%</f>
        <v>1912.6580232420395</v>
      </c>
      <c r="R104" s="222">
        <f>+K104/D104%</f>
        <v>19.723980237154151</v>
      </c>
      <c r="S104" s="222">
        <f>+L104/E104%</f>
        <v>100</v>
      </c>
      <c r="T104" s="222"/>
      <c r="U104" s="222"/>
      <c r="V104" s="222"/>
      <c r="W104" s="222"/>
    </row>
    <row r="105" spans="1:23">
      <c r="A105" s="220" t="s">
        <v>19</v>
      </c>
      <c r="B105" s="214" t="s">
        <v>33</v>
      </c>
      <c r="C105" s="221">
        <v>0</v>
      </c>
      <c r="D105" s="221">
        <v>0</v>
      </c>
      <c r="E105" s="221">
        <v>0</v>
      </c>
      <c r="F105" s="221">
        <v>0</v>
      </c>
      <c r="G105" s="221">
        <v>0</v>
      </c>
      <c r="H105" s="221">
        <v>0</v>
      </c>
      <c r="I105" s="221">
        <v>0</v>
      </c>
      <c r="J105" s="221">
        <v>0</v>
      </c>
      <c r="K105" s="221">
        <v>0</v>
      </c>
      <c r="L105" s="221">
        <v>0</v>
      </c>
      <c r="M105" s="221">
        <v>0</v>
      </c>
      <c r="N105" s="221">
        <v>0</v>
      </c>
      <c r="O105" s="221">
        <v>0</v>
      </c>
      <c r="P105" s="221">
        <v>0</v>
      </c>
      <c r="Q105" s="222"/>
      <c r="R105" s="222"/>
      <c r="S105" s="222"/>
      <c r="T105" s="222"/>
      <c r="U105" s="222"/>
      <c r="V105" s="222"/>
      <c r="W105" s="222"/>
    </row>
    <row r="106" spans="1:23" ht="31.5">
      <c r="A106" s="220" t="s">
        <v>22</v>
      </c>
      <c r="B106" s="214" t="s">
        <v>406</v>
      </c>
      <c r="C106" s="221">
        <v>0</v>
      </c>
      <c r="D106" s="221">
        <v>0</v>
      </c>
      <c r="E106" s="221">
        <v>0</v>
      </c>
      <c r="F106" s="221">
        <v>0</v>
      </c>
      <c r="G106" s="221">
        <v>0</v>
      </c>
      <c r="H106" s="221">
        <v>0</v>
      </c>
      <c r="I106" s="221">
        <v>0</v>
      </c>
      <c r="J106" s="221">
        <v>0</v>
      </c>
      <c r="K106" s="221">
        <v>0</v>
      </c>
      <c r="L106" s="221">
        <v>0</v>
      </c>
      <c r="M106" s="221">
        <v>0</v>
      </c>
      <c r="N106" s="221">
        <v>0</v>
      </c>
      <c r="O106" s="221">
        <v>0</v>
      </c>
      <c r="P106" s="221">
        <v>0</v>
      </c>
      <c r="Q106" s="222"/>
      <c r="R106" s="222"/>
      <c r="S106" s="222"/>
      <c r="T106" s="222"/>
      <c r="U106" s="222"/>
      <c r="V106" s="222"/>
      <c r="W106" s="222"/>
    </row>
    <row r="107" spans="1:23" ht="47.25">
      <c r="A107" s="220" t="s">
        <v>24</v>
      </c>
      <c r="B107" s="214" t="s">
        <v>407</v>
      </c>
      <c r="C107" s="221">
        <v>0</v>
      </c>
      <c r="D107" s="221">
        <v>0</v>
      </c>
      <c r="E107" s="221">
        <v>0</v>
      </c>
      <c r="F107" s="221">
        <v>0</v>
      </c>
      <c r="G107" s="221">
        <v>0</v>
      </c>
      <c r="H107" s="221">
        <v>0</v>
      </c>
      <c r="I107" s="221">
        <v>0</v>
      </c>
      <c r="J107" s="221">
        <v>197018592748</v>
      </c>
      <c r="K107" s="221">
        <v>0</v>
      </c>
      <c r="L107" s="221">
        <v>0</v>
      </c>
      <c r="M107" s="221">
        <v>0</v>
      </c>
      <c r="N107" s="221">
        <v>0</v>
      </c>
      <c r="O107" s="221">
        <v>0</v>
      </c>
      <c r="P107" s="221">
        <v>0</v>
      </c>
      <c r="Q107" s="222"/>
      <c r="R107" s="222"/>
      <c r="S107" s="222"/>
      <c r="T107" s="222"/>
      <c r="U107" s="222"/>
      <c r="V107" s="222"/>
      <c r="W107" s="222"/>
    </row>
    <row r="108" spans="1:23" ht="31.5">
      <c r="A108" s="220">
        <v>1</v>
      </c>
      <c r="B108" s="214" t="s">
        <v>404</v>
      </c>
      <c r="C108" s="221">
        <v>0</v>
      </c>
      <c r="D108" s="221">
        <v>0</v>
      </c>
      <c r="E108" s="221">
        <v>0</v>
      </c>
      <c r="F108" s="221">
        <v>0</v>
      </c>
      <c r="G108" s="221">
        <v>0</v>
      </c>
      <c r="H108" s="221">
        <v>0</v>
      </c>
      <c r="I108" s="221">
        <v>0</v>
      </c>
      <c r="J108" s="221">
        <v>197018592748</v>
      </c>
      <c r="K108" s="221">
        <v>0</v>
      </c>
      <c r="L108" s="221">
        <v>0</v>
      </c>
      <c r="M108" s="221">
        <v>0</v>
      </c>
      <c r="N108" s="221">
        <v>0</v>
      </c>
      <c r="O108" s="221">
        <v>0</v>
      </c>
      <c r="P108" s="221">
        <v>0</v>
      </c>
      <c r="Q108" s="222"/>
      <c r="R108" s="222"/>
      <c r="S108" s="222"/>
      <c r="T108" s="222"/>
      <c r="U108" s="222"/>
      <c r="V108" s="222"/>
      <c r="W108" s="222"/>
    </row>
    <row r="109" spans="1:23">
      <c r="A109" s="220" t="s">
        <v>26</v>
      </c>
      <c r="B109" s="214" t="s">
        <v>355</v>
      </c>
      <c r="C109" s="221">
        <v>0</v>
      </c>
      <c r="D109" s="221">
        <v>0</v>
      </c>
      <c r="E109" s="221">
        <v>0</v>
      </c>
      <c r="F109" s="221">
        <v>0</v>
      </c>
      <c r="G109" s="221">
        <v>0</v>
      </c>
      <c r="H109" s="221">
        <v>0</v>
      </c>
      <c r="I109" s="221">
        <v>0</v>
      </c>
      <c r="J109" s="221">
        <v>111412140557</v>
      </c>
      <c r="K109" s="221">
        <v>0</v>
      </c>
      <c r="L109" s="221">
        <v>0</v>
      </c>
      <c r="M109" s="221">
        <v>0</v>
      </c>
      <c r="N109" s="221">
        <v>0</v>
      </c>
      <c r="O109" s="221">
        <v>0</v>
      </c>
      <c r="P109" s="221"/>
      <c r="Q109" s="222"/>
      <c r="R109" s="222"/>
      <c r="S109" s="222"/>
      <c r="T109" s="222"/>
      <c r="U109" s="222"/>
      <c r="V109" s="222"/>
      <c r="W109" s="222"/>
    </row>
    <row r="110" spans="1:23" ht="31.5">
      <c r="A110" s="220">
        <v>1</v>
      </c>
      <c r="B110" s="214" t="s">
        <v>404</v>
      </c>
      <c r="C110" s="221">
        <v>0</v>
      </c>
      <c r="D110" s="221">
        <v>0</v>
      </c>
      <c r="E110" s="221">
        <v>0</v>
      </c>
      <c r="F110" s="221">
        <v>0</v>
      </c>
      <c r="G110" s="221">
        <v>0</v>
      </c>
      <c r="H110" s="221">
        <v>0</v>
      </c>
      <c r="I110" s="221">
        <v>0</v>
      </c>
      <c r="J110" s="221">
        <v>111412140557</v>
      </c>
      <c r="K110" s="221">
        <v>0</v>
      </c>
      <c r="L110" s="221">
        <v>0</v>
      </c>
      <c r="M110" s="221">
        <v>0</v>
      </c>
      <c r="N110" s="221">
        <v>0</v>
      </c>
      <c r="O110" s="221">
        <v>0</v>
      </c>
      <c r="P110" s="221"/>
      <c r="Q110" s="222"/>
      <c r="R110" s="222"/>
      <c r="S110" s="222"/>
      <c r="T110" s="222"/>
      <c r="U110" s="222"/>
      <c r="V110" s="222"/>
      <c r="W110" s="222"/>
    </row>
    <row r="111" spans="1:23" hidden="1">
      <c r="A111" s="377"/>
      <c r="B111" s="377"/>
      <c r="C111" s="377"/>
      <c r="D111" s="377"/>
      <c r="E111" s="377"/>
      <c r="F111" s="377"/>
      <c r="G111" s="377"/>
      <c r="H111" s="377"/>
      <c r="I111" s="377"/>
      <c r="J111" s="377"/>
      <c r="K111" s="377"/>
      <c r="L111" s="377"/>
      <c r="M111" s="377"/>
      <c r="N111" s="377"/>
      <c r="O111" s="377"/>
      <c r="P111" s="377"/>
      <c r="Q111" s="377"/>
      <c r="R111" s="377"/>
      <c r="S111" s="377"/>
      <c r="T111" s="377"/>
      <c r="U111" s="377"/>
      <c r="V111" s="377"/>
      <c r="W111" s="377"/>
    </row>
    <row r="112" spans="1:23" hidden="1">
      <c r="A112" s="373" t="s">
        <v>235</v>
      </c>
      <c r="B112" s="373"/>
      <c r="C112" s="373"/>
      <c r="D112" s="373"/>
      <c r="E112" s="373"/>
      <c r="F112" s="373"/>
      <c r="G112" s="373"/>
      <c r="H112" s="373"/>
      <c r="I112" s="373"/>
      <c r="J112" s="373"/>
      <c r="K112" s="373"/>
      <c r="L112" s="373"/>
      <c r="M112" s="373"/>
      <c r="N112" s="373"/>
      <c r="O112" s="373"/>
      <c r="P112" s="373"/>
      <c r="Q112" s="373"/>
      <c r="R112" s="373"/>
      <c r="S112" s="373"/>
      <c r="T112" s="373"/>
      <c r="U112" s="373"/>
      <c r="V112" s="373"/>
      <c r="W112" s="373"/>
    </row>
    <row r="113" spans="1:23" hidden="1">
      <c r="A113" s="373" t="s">
        <v>235</v>
      </c>
      <c r="B113" s="373"/>
      <c r="C113" s="373"/>
      <c r="D113" s="373"/>
      <c r="E113" s="373"/>
      <c r="F113" s="373"/>
      <c r="G113" s="373"/>
      <c r="H113" s="373"/>
      <c r="I113" s="373"/>
      <c r="J113" s="373"/>
      <c r="K113" s="373"/>
      <c r="L113" s="373"/>
      <c r="M113" s="373"/>
      <c r="N113" s="373"/>
      <c r="O113" s="373"/>
      <c r="P113" s="373"/>
      <c r="Q113" s="373"/>
      <c r="R113" s="373"/>
      <c r="S113" s="373"/>
      <c r="T113" s="373"/>
      <c r="U113" s="373"/>
      <c r="V113" s="373"/>
      <c r="W113" s="373"/>
    </row>
    <row r="114" spans="1:23" hidden="1">
      <c r="J114" s="55">
        <v>731153959432</v>
      </c>
    </row>
    <row r="115" spans="1:23" hidden="1"/>
    <row r="116" spans="1:23" hidden="1"/>
    <row r="117" spans="1:23" hidden="1">
      <c r="J117" s="56">
        <f>+J114-J10</f>
        <v>0</v>
      </c>
    </row>
    <row r="118" spans="1:23" hidden="1"/>
    <row r="119" spans="1:23" hidden="1">
      <c r="I119" s="54"/>
      <c r="J119" s="60">
        <v>384182340</v>
      </c>
      <c r="K119" s="56">
        <f>+K9+N9</f>
        <v>128679723197</v>
      </c>
      <c r="L119" s="58"/>
    </row>
    <row r="120" spans="1:23" hidden="1">
      <c r="I120" s="54">
        <v>2530000000</v>
      </c>
      <c r="J120" s="61">
        <v>499016700</v>
      </c>
      <c r="K120">
        <v>128679723197</v>
      </c>
    </row>
    <row r="121" spans="1:23" hidden="1">
      <c r="J121" s="56">
        <f>+J117-J119</f>
        <v>-384182340</v>
      </c>
    </row>
    <row r="122" spans="1:23" hidden="1">
      <c r="K122" s="56">
        <f>+K119-K120</f>
        <v>0</v>
      </c>
    </row>
    <row r="123" spans="1:23" hidden="1"/>
    <row r="124" spans="1:23" hidden="1">
      <c r="H124" s="56">
        <f>+I120+J119</f>
        <v>2914182340</v>
      </c>
    </row>
    <row r="125" spans="1:23" hidden="1">
      <c r="J125" s="56">
        <f>+J120+J119</f>
        <v>883199040</v>
      </c>
    </row>
    <row r="126" spans="1:23" hidden="1">
      <c r="J126">
        <v>384152340</v>
      </c>
    </row>
    <row r="127" spans="1:23" hidden="1"/>
    <row r="128" spans="1:23" hidden="1"/>
    <row r="129" spans="18:18" hidden="1"/>
    <row r="130" spans="18:18" hidden="1"/>
    <row r="131" spans="18:18" hidden="1"/>
    <row r="132" spans="18:18" hidden="1"/>
    <row r="133" spans="18:18" hidden="1"/>
    <row r="134" spans="18:18" hidden="1"/>
    <row r="135" spans="18:18" hidden="1"/>
    <row r="136" spans="18:18" hidden="1"/>
    <row r="137" spans="18:18" hidden="1"/>
    <row r="138" spans="18:18" hidden="1"/>
    <row r="140" spans="18:18">
      <c r="R140" s="209" t="s">
        <v>1085</v>
      </c>
    </row>
    <row r="141" spans="18:18">
      <c r="R141" s="210" t="s">
        <v>1072</v>
      </c>
    </row>
    <row r="142" spans="18:18">
      <c r="R142" s="209" t="s">
        <v>1073</v>
      </c>
    </row>
  </sheetData>
  <mergeCells count="16">
    <mergeCell ref="A112:W112"/>
    <mergeCell ref="A113:W113"/>
    <mergeCell ref="Q5:W5"/>
    <mergeCell ref="F6:H6"/>
    <mergeCell ref="M6:O6"/>
    <mergeCell ref="T6:V6"/>
    <mergeCell ref="A111:W111"/>
    <mergeCell ref="A5:A7"/>
    <mergeCell ref="B5:B7"/>
    <mergeCell ref="C5:I5"/>
    <mergeCell ref="J5:P5"/>
    <mergeCell ref="A1:M1"/>
    <mergeCell ref="N1:W1"/>
    <mergeCell ref="A2:W2"/>
    <mergeCell ref="A3:W3"/>
    <mergeCell ref="A4:W4"/>
  </mergeCells>
  <phoneticPr fontId="32" type="noConversion"/>
  <pageMargins left="0.2" right="0.2" top="0.5" bottom="0.5" header="0.05" footer="0.05"/>
  <pageSetup paperSize="9" scale="50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T18"/>
  <sheetViews>
    <sheetView topLeftCell="G1" workbookViewId="0">
      <selection sqref="A1:T13"/>
    </sheetView>
  </sheetViews>
  <sheetFormatPr defaultColWidth="9" defaultRowHeight="15"/>
  <cols>
    <col min="1" max="1" width="6.125" style="62" customWidth="1"/>
    <col min="2" max="2" width="19.75" style="62" customWidth="1"/>
    <col min="3" max="3" width="15.5" style="62" bestFit="1" customWidth="1"/>
    <col min="4" max="4" width="17.125" style="62" customWidth="1"/>
    <col min="5" max="5" width="15.125" style="62" customWidth="1"/>
    <col min="6" max="7" width="6" style="62" customWidth="1"/>
    <col min="8" max="8" width="11.875" style="62" bestFit="1" customWidth="1"/>
    <col min="9" max="9" width="6.25" style="62" customWidth="1"/>
    <col min="10" max="10" width="11.875" style="62" bestFit="1" customWidth="1"/>
    <col min="11" max="11" width="6.5" style="62" customWidth="1"/>
    <col min="12" max="12" width="11.875" style="62" bestFit="1" customWidth="1"/>
    <col min="13" max="13" width="7.625" style="62" customWidth="1"/>
    <col min="14" max="14" width="15" style="62" customWidth="1"/>
    <col min="15" max="15" width="6.625" style="62" customWidth="1"/>
    <col min="16" max="16" width="9.25" style="62" bestFit="1" customWidth="1"/>
    <col min="17" max="17" width="14.75" style="62" customWidth="1"/>
    <col min="18" max="19" width="6.5" style="62" customWidth="1"/>
    <col min="20" max="20" width="7.5" style="62" customWidth="1"/>
    <col min="21" max="16384" width="9" style="62"/>
  </cols>
  <sheetData>
    <row r="1" spans="1:20">
      <c r="T1" s="63" t="s">
        <v>133</v>
      </c>
    </row>
    <row r="2" spans="1:20" ht="23.25" customHeight="1">
      <c r="A2" s="448" t="s">
        <v>544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</row>
    <row r="3" spans="1:20" ht="16.5">
      <c r="A3" s="447" t="s">
        <v>1110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447"/>
      <c r="T3" s="447"/>
    </row>
    <row r="4" spans="1:20">
      <c r="T4" s="64" t="s">
        <v>616</v>
      </c>
    </row>
    <row r="5" spans="1:20">
      <c r="A5" s="381" t="s">
        <v>2</v>
      </c>
      <c r="B5" s="381" t="s">
        <v>128</v>
      </c>
      <c r="C5" s="381" t="s">
        <v>4</v>
      </c>
      <c r="D5" s="381" t="s">
        <v>5</v>
      </c>
      <c r="E5" s="381" t="s">
        <v>110</v>
      </c>
      <c r="F5" s="381" t="s">
        <v>113</v>
      </c>
      <c r="G5" s="381" t="s">
        <v>116</v>
      </c>
      <c r="H5" s="381" t="s">
        <v>117</v>
      </c>
      <c r="I5" s="381" t="s">
        <v>118</v>
      </c>
      <c r="J5" s="381" t="s">
        <v>119</v>
      </c>
      <c r="K5" s="381" t="s">
        <v>120</v>
      </c>
      <c r="L5" s="381" t="s">
        <v>121</v>
      </c>
      <c r="M5" s="381" t="s">
        <v>122</v>
      </c>
      <c r="N5" s="381" t="s">
        <v>123</v>
      </c>
      <c r="O5" s="381" t="s">
        <v>134</v>
      </c>
      <c r="P5" s="381"/>
      <c r="Q5" s="381" t="s">
        <v>124</v>
      </c>
      <c r="R5" s="381" t="s">
        <v>125</v>
      </c>
      <c r="S5" s="381" t="s">
        <v>126</v>
      </c>
      <c r="T5" s="381" t="s">
        <v>54</v>
      </c>
    </row>
    <row r="6" spans="1:20" ht="85.5">
      <c r="A6" s="381"/>
      <c r="B6" s="381"/>
      <c r="C6" s="381"/>
      <c r="D6" s="381"/>
      <c r="E6" s="381"/>
      <c r="F6" s="381"/>
      <c r="G6" s="381"/>
      <c r="H6" s="381"/>
      <c r="I6" s="381"/>
      <c r="J6" s="381"/>
      <c r="K6" s="381"/>
      <c r="L6" s="381"/>
      <c r="M6" s="381"/>
      <c r="N6" s="381"/>
      <c r="O6" s="65" t="s">
        <v>135</v>
      </c>
      <c r="P6" s="65" t="s">
        <v>136</v>
      </c>
      <c r="Q6" s="381"/>
      <c r="R6" s="381"/>
      <c r="S6" s="381"/>
      <c r="T6" s="381"/>
    </row>
    <row r="7" spans="1:20">
      <c r="A7" s="65" t="s">
        <v>9</v>
      </c>
      <c r="B7" s="65" t="s">
        <v>10</v>
      </c>
      <c r="C7" s="65">
        <v>1</v>
      </c>
      <c r="D7" s="65">
        <v>2</v>
      </c>
      <c r="E7" s="65">
        <v>3</v>
      </c>
      <c r="F7" s="65">
        <v>4</v>
      </c>
      <c r="G7" s="65">
        <v>5</v>
      </c>
      <c r="H7" s="65">
        <v>6</v>
      </c>
      <c r="I7" s="65">
        <v>7</v>
      </c>
      <c r="J7" s="65">
        <v>8</v>
      </c>
      <c r="K7" s="65">
        <v>9</v>
      </c>
      <c r="L7" s="65">
        <v>10</v>
      </c>
      <c r="M7" s="65">
        <v>11</v>
      </c>
      <c r="N7" s="65">
        <v>12</v>
      </c>
      <c r="O7" s="65">
        <v>13</v>
      </c>
      <c r="P7" s="65">
        <v>14</v>
      </c>
      <c r="Q7" s="65">
        <v>15</v>
      </c>
      <c r="R7" s="65">
        <v>16</v>
      </c>
      <c r="S7" s="65">
        <v>17</v>
      </c>
      <c r="T7" s="65" t="s">
        <v>137</v>
      </c>
    </row>
    <row r="8" spans="1:20">
      <c r="A8" s="65"/>
      <c r="B8" s="66" t="s">
        <v>131</v>
      </c>
      <c r="C8" s="67">
        <f t="shared" ref="C8:S8" si="0">+SUM(C9:C13)</f>
        <v>146459120500</v>
      </c>
      <c r="D8" s="67">
        <f t="shared" si="0"/>
        <v>128679723197</v>
      </c>
      <c r="E8" s="67">
        <f t="shared" si="0"/>
        <v>36174607700</v>
      </c>
      <c r="F8" s="67">
        <f t="shared" si="0"/>
        <v>0</v>
      </c>
      <c r="G8" s="67">
        <f t="shared" si="0"/>
        <v>0</v>
      </c>
      <c r="H8" s="67">
        <f t="shared" si="0"/>
        <v>499016700</v>
      </c>
      <c r="I8" s="67">
        <f t="shared" si="0"/>
        <v>0</v>
      </c>
      <c r="J8" s="67">
        <f t="shared" si="0"/>
        <v>283500715</v>
      </c>
      <c r="K8" s="67">
        <f t="shared" si="0"/>
        <v>0</v>
      </c>
      <c r="L8" s="67">
        <f t="shared" si="0"/>
        <v>394000000</v>
      </c>
      <c r="M8" s="67">
        <f t="shared" si="0"/>
        <v>0</v>
      </c>
      <c r="N8" s="67">
        <f t="shared" si="0"/>
        <v>76958002282</v>
      </c>
      <c r="O8" s="67">
        <f t="shared" si="0"/>
        <v>0</v>
      </c>
      <c r="P8" s="67">
        <f t="shared" si="0"/>
        <v>0</v>
      </c>
      <c r="Q8" s="67">
        <f t="shared" si="0"/>
        <v>14370595800</v>
      </c>
      <c r="R8" s="67">
        <f t="shared" si="0"/>
        <v>0</v>
      </c>
      <c r="S8" s="67">
        <f t="shared" si="0"/>
        <v>0</v>
      </c>
      <c r="T8" s="68">
        <f>+D8/C8%</f>
        <v>87.860505209711405</v>
      </c>
    </row>
    <row r="9" spans="1:20">
      <c r="A9" s="69">
        <v>1</v>
      </c>
      <c r="B9" s="70" t="s">
        <v>144</v>
      </c>
      <c r="C9" s="71">
        <f>+'54'!D15</f>
        <v>2668634000</v>
      </c>
      <c r="D9" s="71">
        <f t="shared" ref="D9:D12" si="1">+SUM(E9:N9)++SUM(Q9:S9)</f>
        <v>1790717132</v>
      </c>
      <c r="E9" s="71"/>
      <c r="F9" s="71"/>
      <c r="G9" s="71"/>
      <c r="H9" s="71"/>
      <c r="I9" s="71"/>
      <c r="J9" s="71"/>
      <c r="K9" s="71"/>
      <c r="L9" s="71"/>
      <c r="M9" s="71"/>
      <c r="N9" s="71">
        <v>1790717132</v>
      </c>
      <c r="O9" s="71"/>
      <c r="P9" s="71"/>
      <c r="Q9" s="71"/>
      <c r="R9" s="71"/>
      <c r="S9" s="71"/>
      <c r="T9" s="72">
        <f t="shared" ref="T9:T13" si="2">+D9/C9%</f>
        <v>67.102387663501247</v>
      </c>
    </row>
    <row r="10" spans="1:20">
      <c r="A10" s="69">
        <v>2</v>
      </c>
      <c r="B10" s="70" t="s">
        <v>145</v>
      </c>
      <c r="C10" s="71">
        <v>100000000</v>
      </c>
      <c r="D10" s="71">
        <f t="shared" si="1"/>
        <v>98412000</v>
      </c>
      <c r="E10" s="71"/>
      <c r="F10" s="71"/>
      <c r="G10" s="71"/>
      <c r="H10" s="71"/>
      <c r="I10" s="71"/>
      <c r="J10" s="71"/>
      <c r="K10" s="71"/>
      <c r="L10" s="71"/>
      <c r="M10" s="71"/>
      <c r="N10" s="71">
        <f t="shared" ref="N10" si="3">+O10+P10</f>
        <v>0</v>
      </c>
      <c r="O10" s="71"/>
      <c r="P10" s="71"/>
      <c r="Q10" s="71">
        <v>98412000</v>
      </c>
      <c r="R10" s="71"/>
      <c r="S10" s="71"/>
      <c r="T10" s="72">
        <f t="shared" si="2"/>
        <v>98.412000000000006</v>
      </c>
    </row>
    <row r="11" spans="1:20">
      <c r="A11" s="69">
        <v>3</v>
      </c>
      <c r="B11" s="70" t="s">
        <v>146</v>
      </c>
      <c r="C11" s="71">
        <f>+D11</f>
        <v>300000000</v>
      </c>
      <c r="D11" s="71">
        <f t="shared" si="1"/>
        <v>300000000</v>
      </c>
      <c r="E11" s="71"/>
      <c r="F11" s="71"/>
      <c r="G11" s="71"/>
      <c r="H11" s="71"/>
      <c r="I11" s="71"/>
      <c r="J11" s="71"/>
      <c r="K11" s="71"/>
      <c r="L11" s="71"/>
      <c r="M11" s="71"/>
      <c r="N11" s="71">
        <v>300000000</v>
      </c>
      <c r="O11" s="71"/>
      <c r="P11" s="71"/>
      <c r="Q11" s="71"/>
      <c r="R11" s="71"/>
      <c r="S11" s="71"/>
      <c r="T11" s="72">
        <f t="shared" si="2"/>
        <v>100</v>
      </c>
    </row>
    <row r="12" spans="1:20">
      <c r="A12" s="69">
        <v>4</v>
      </c>
      <c r="B12" s="70" t="s">
        <v>545</v>
      </c>
      <c r="C12" s="71">
        <f>+'54'!I120</f>
        <v>2530000000</v>
      </c>
      <c r="D12" s="71">
        <f t="shared" si="1"/>
        <v>499016700</v>
      </c>
      <c r="E12" s="71"/>
      <c r="F12" s="71"/>
      <c r="G12" s="71"/>
      <c r="H12" s="71">
        <f>+'54'!J120</f>
        <v>499016700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2">
        <f t="shared" si="2"/>
        <v>19.723980237154151</v>
      </c>
    </row>
    <row r="13" spans="1:20">
      <c r="A13" s="69">
        <v>5</v>
      </c>
      <c r="B13" s="70" t="s">
        <v>546</v>
      </c>
      <c r="C13" s="71">
        <f>+'54'!D42+'54'!G42</f>
        <v>140860486500</v>
      </c>
      <c r="D13" s="71">
        <f>+SUM(E13:N13)++SUM(Q13:S13)</f>
        <v>125991577365</v>
      </c>
      <c r="E13" s="71">
        <v>36174607700</v>
      </c>
      <c r="F13" s="71"/>
      <c r="G13" s="71"/>
      <c r="H13" s="71"/>
      <c r="I13" s="71"/>
      <c r="J13" s="71">
        <v>283500715</v>
      </c>
      <c r="K13" s="71"/>
      <c r="L13" s="71">
        <v>394000000</v>
      </c>
      <c r="M13" s="71"/>
      <c r="N13" s="71">
        <v>74867285150</v>
      </c>
      <c r="O13" s="71"/>
      <c r="P13" s="71"/>
      <c r="Q13" s="71">
        <v>14272183800</v>
      </c>
      <c r="R13" s="71"/>
      <c r="S13" s="71"/>
      <c r="T13" s="72">
        <f t="shared" si="2"/>
        <v>89.444229886995316</v>
      </c>
    </row>
    <row r="15" spans="1:20" ht="15.75">
      <c r="P15" s="209" t="s">
        <v>1085</v>
      </c>
    </row>
    <row r="16" spans="1:20" ht="15.75">
      <c r="P16" s="210" t="s">
        <v>1072</v>
      </c>
    </row>
    <row r="17" spans="16:16" ht="15.75">
      <c r="P17" s="209" t="s">
        <v>1073</v>
      </c>
    </row>
    <row r="18" spans="16:16" ht="15.75">
      <c r="P18"/>
    </row>
  </sheetData>
  <mergeCells count="21">
    <mergeCell ref="T5:T6"/>
    <mergeCell ref="A2:T2"/>
    <mergeCell ref="A3:T3"/>
    <mergeCell ref="M5:M6"/>
    <mergeCell ref="N5:N6"/>
    <mergeCell ref="O5:P5"/>
    <mergeCell ref="Q5:Q6"/>
    <mergeCell ref="R5:R6"/>
    <mergeCell ref="S5:S6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  <mergeCell ref="F5:F6"/>
  </mergeCells>
  <pageMargins left="0.2" right="0.2" top="0.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42</vt:i4>
      </vt:variant>
    </vt:vector>
  </HeadingPairs>
  <TitlesOfParts>
    <vt:vector size="59" baseType="lpstr"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'48'!chuong_phuluc_48</vt:lpstr>
      <vt:lpstr>'48'!chuong_phuluc_48_name</vt:lpstr>
      <vt:lpstr>'49'!chuong_phuluc_49</vt:lpstr>
      <vt:lpstr>'49'!chuong_phuluc_49_name</vt:lpstr>
      <vt:lpstr>'50'!chuong_phuluc_50</vt:lpstr>
      <vt:lpstr>'52'!chuong_phuluc_52</vt:lpstr>
      <vt:lpstr>'52'!chuong_phuluc_52_name</vt:lpstr>
      <vt:lpstr>'53'!chuong_phuluc_53</vt:lpstr>
      <vt:lpstr>'53'!chuong_phuluc_53_name</vt:lpstr>
      <vt:lpstr>'54'!chuong_phuluc_54</vt:lpstr>
      <vt:lpstr>'54'!chuong_phuluc_54_name</vt:lpstr>
      <vt:lpstr>'57'!chuong_phuluc_57</vt:lpstr>
      <vt:lpstr>'57'!chuong_phuluc_57_name</vt:lpstr>
      <vt:lpstr>'58'!chuong_phuluc_58</vt:lpstr>
      <vt:lpstr>'58'!chuong_phuluc_58_name</vt:lpstr>
      <vt:lpstr>'59'!chuong_phuluc_59</vt:lpstr>
      <vt:lpstr>'59'!chuong_phuluc_59_name</vt:lpstr>
      <vt:lpstr>'60'!chuong_phuluc_60</vt:lpstr>
      <vt:lpstr>'60'!chuong_phuluc_60_name</vt:lpstr>
      <vt:lpstr>'62'!chuong_phuluc_62</vt:lpstr>
      <vt:lpstr>'62'!chuong_phuluc_62_name</vt:lpstr>
      <vt:lpstr>'63'!chuong_phuluc_63</vt:lpstr>
      <vt:lpstr>'63'!chuong_phuluc_63_name</vt:lpstr>
      <vt:lpstr>'64'!chuong_phuluc_64</vt:lpstr>
      <vt:lpstr>'64'!chuong_phuluc_64_name</vt:lpstr>
      <vt:lpstr>'48'!Print_Titles</vt:lpstr>
      <vt:lpstr>'49'!Print_Titles</vt:lpstr>
      <vt:lpstr>'50'!Print_Titles</vt:lpstr>
      <vt:lpstr>'51'!Print_Titles</vt:lpstr>
      <vt:lpstr>'52'!Print_Titles</vt:lpstr>
      <vt:lpstr>'53'!Print_Titles</vt:lpstr>
      <vt:lpstr>'54'!Print_Titles</vt:lpstr>
      <vt:lpstr>'56'!Print_Titles</vt:lpstr>
      <vt:lpstr>'57'!Print_Titles</vt:lpstr>
      <vt:lpstr>'58'!Print_Titles</vt:lpstr>
      <vt:lpstr>'60'!Print_Titles</vt:lpstr>
      <vt:lpstr>'61'!Print_Titles</vt:lpstr>
      <vt:lpstr>'62'!Print_Titles</vt:lpstr>
      <vt:lpstr>'63'!Print_Titles</vt:lpstr>
      <vt:lpstr>'51'!tvpllink_orzgiqxtpn_27</vt:lpstr>
      <vt:lpstr>'52'!tvpllink_orzgiqxtpn_28</vt:lpstr>
      <vt:lpstr>'53'!tvpllink_orzgiqxtpn_29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TrongPTC</cp:lastModifiedBy>
  <cp:lastPrinted>2024-07-17T03:30:54Z</cp:lastPrinted>
  <dcterms:created xsi:type="dcterms:W3CDTF">2024-04-11T02:38:59Z</dcterms:created>
  <dcterms:modified xsi:type="dcterms:W3CDTF">2024-07-17T03:31:13Z</dcterms:modified>
</cp:coreProperties>
</file>