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A28008-18FA-4DE2-A1AA-0D38BA54557F}" xr6:coauthVersionLast="47" xr6:coauthVersionMax="47" xr10:uidLastSave="{00000000-0000-0000-0000-000000000000}"/>
  <bookViews>
    <workbookView xWindow="-120" yWindow="-120" windowWidth="20730" windowHeight="11160" tabRatio="768" firstSheet="15" activeTab="24" xr2:uid="{00000000-000D-0000-FFFF-FFFF00000000}"/>
  </bookViews>
  <sheets>
    <sheet name="XXXX" sheetId="31" state="veryHidden" r:id="rId1"/>
    <sheet name="Kangatang" sheetId="39" state="veryHidden" r:id="rId2"/>
    <sheet name="Kangatang_2" sheetId="40" state="veryHidden" r:id="rId3"/>
    <sheet name="Kangatang_3" sheetId="41" state="veryHidden" r:id="rId4"/>
    <sheet name="Kangatang_4" sheetId="42" state="veryHidden" r:id="rId5"/>
    <sheet name="Kangatang_5" sheetId="43" state="veryHidden" r:id="rId6"/>
    <sheet name="Kangatang_6" sheetId="44" state="veryHidden" r:id="rId7"/>
    <sheet name="Kangatang_7" sheetId="45" state="veryHidden" r:id="rId8"/>
    <sheet name="Kangatang_8" sheetId="46" state="veryHidden" r:id="rId9"/>
    <sheet name="Kangatang_9" sheetId="47" state="veryHidden" r:id="rId10"/>
    <sheet name="Kangatang_10" sheetId="48" state="veryHidden" r:id="rId11"/>
    <sheet name="Kangatang_11" sheetId="49" state="veryHidden" r:id="rId12"/>
    <sheet name="Kangatang_12" sheetId="50" state="veryHidden" r:id="rId13"/>
    <sheet name="Kangatang_13" sheetId="51" state="veryHidden" r:id="rId14"/>
    <sheet name="Kangatang_14" sheetId="52" state="veryHidden" r:id="rId15"/>
    <sheet name="Biểu 01" sheetId="57" r:id="rId16"/>
    <sheet name="Biểu 02" sheetId="56" r:id="rId17"/>
    <sheet name="Biểu 03" sheetId="55" r:id="rId18"/>
    <sheet name="Biểu 04" sheetId="54" r:id="rId19"/>
    <sheet name="Biểu 05" sheetId="53" r:id="rId20"/>
    <sheet name="Biểu 06" sheetId="58" r:id="rId21"/>
    <sheet name="Biểu 07" sheetId="59" r:id="rId22"/>
    <sheet name="Biểu 7a" sheetId="60" r:id="rId23"/>
    <sheet name="Biểu 7b" sheetId="62" r:id="rId24"/>
    <sheet name="Biểu 7c" sheetId="61" r:id="rId25"/>
    <sheet name="Biểu 08" sheetId="32" r:id="rId26"/>
    <sheet name="Biểu 09" sheetId="33" r:id="rId27"/>
    <sheet name="Biểu 10" sheetId="34" r:id="rId28"/>
    <sheet name="Biểu 11" sheetId="35" r:id="rId29"/>
    <sheet name="Biểu 12" sheetId="36" r:id="rId30"/>
    <sheet name="Biểu 13" sheetId="37" r:id="rId31"/>
    <sheet name="Biểu 14" sheetId="38" r:id="rId32"/>
  </sheets>
  <externalReferences>
    <externalReference r:id="rId3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62" l="1"/>
  <c r="J24" i="62"/>
  <c r="L24" i="62" s="1"/>
  <c r="I24" i="62"/>
  <c r="H24" i="62"/>
  <c r="G24" i="62"/>
  <c r="F23" i="62"/>
  <c r="E23" i="62"/>
  <c r="K22" i="62"/>
  <c r="J22" i="62"/>
  <c r="L22" i="62" s="1"/>
  <c r="I22" i="62"/>
  <c r="H22" i="62"/>
  <c r="G22" i="62"/>
  <c r="L21" i="62"/>
  <c r="J21" i="62"/>
  <c r="I21" i="62"/>
  <c r="K21" i="62" s="1"/>
  <c r="H21" i="62"/>
  <c r="G21" i="62"/>
  <c r="J20" i="62"/>
  <c r="L20" i="62" s="1"/>
  <c r="I20" i="62"/>
  <c r="K20" i="62" s="1"/>
  <c r="H20" i="62"/>
  <c r="G20" i="62"/>
  <c r="L19" i="62"/>
  <c r="K19" i="62"/>
  <c r="J19" i="62"/>
  <c r="H19" i="62"/>
  <c r="G19" i="62"/>
  <c r="F18" i="62"/>
  <c r="E18" i="62"/>
  <c r="L17" i="62"/>
  <c r="K17" i="62"/>
  <c r="J17" i="62"/>
  <c r="I17" i="62"/>
  <c r="H17" i="62"/>
  <c r="G17" i="62"/>
  <c r="J16" i="62"/>
  <c r="L16" i="62" s="1"/>
  <c r="I16" i="62"/>
  <c r="K16" i="62" s="1"/>
  <c r="H16" i="62"/>
  <c r="G16" i="62"/>
  <c r="K15" i="62"/>
  <c r="J15" i="62"/>
  <c r="L15" i="62" s="1"/>
  <c r="I15" i="62"/>
  <c r="H15" i="62"/>
  <c r="G15" i="62"/>
  <c r="J14" i="62"/>
  <c r="L14" i="62" s="1"/>
  <c r="I14" i="62"/>
  <c r="K14" i="62" s="1"/>
  <c r="H14" i="62"/>
  <c r="G14" i="62"/>
  <c r="L13" i="62"/>
  <c r="K13" i="62"/>
  <c r="J13" i="62"/>
  <c r="I13" i="62"/>
  <c r="H13" i="62"/>
  <c r="G13" i="62"/>
  <c r="L12" i="62"/>
  <c r="K12" i="62"/>
  <c r="H12" i="62"/>
  <c r="G12" i="62"/>
  <c r="J11" i="62"/>
  <c r="L11" i="62" s="1"/>
  <c r="I11" i="62"/>
  <c r="K11" i="62" s="1"/>
  <c r="H11" i="62"/>
  <c r="G11" i="62"/>
  <c r="L10" i="62"/>
  <c r="K10" i="62"/>
  <c r="J10" i="62"/>
  <c r="I10" i="62"/>
  <c r="H10" i="62"/>
  <c r="G10" i="62"/>
  <c r="H9" i="62"/>
  <c r="G9" i="62"/>
  <c r="L8" i="62"/>
  <c r="K8" i="62"/>
  <c r="J8" i="62"/>
  <c r="I8" i="62"/>
  <c r="I25" i="62" s="1"/>
  <c r="K25" i="62" s="1"/>
  <c r="H8" i="62"/>
  <c r="G8" i="62"/>
  <c r="F7" i="62"/>
  <c r="F25" i="62" s="1"/>
  <c r="H25" i="62" s="1"/>
  <c r="E7" i="62"/>
  <c r="G7" i="62" s="1"/>
  <c r="L23" i="60"/>
  <c r="I23" i="60"/>
  <c r="K23" i="60" s="1"/>
  <c r="H23" i="60"/>
  <c r="G23" i="60"/>
  <c r="K22" i="60"/>
  <c r="J22" i="60"/>
  <c r="L22" i="60" s="1"/>
  <c r="I22" i="60"/>
  <c r="H22" i="60"/>
  <c r="G22" i="60"/>
  <c r="L21" i="60"/>
  <c r="I21" i="60"/>
  <c r="K21" i="60" s="1"/>
  <c r="H21" i="60"/>
  <c r="G21" i="60"/>
  <c r="F20" i="60"/>
  <c r="E20" i="60"/>
  <c r="L19" i="60"/>
  <c r="K19" i="60"/>
  <c r="H19" i="60"/>
  <c r="G19" i="60"/>
  <c r="F18" i="60"/>
  <c r="F24" i="60" s="1"/>
  <c r="H24" i="60" s="1"/>
  <c r="E18" i="60"/>
  <c r="E24" i="60" s="1"/>
  <c r="G24" i="60" s="1"/>
  <c r="K17" i="60"/>
  <c r="J17" i="60"/>
  <c r="L17" i="60" s="1"/>
  <c r="I17" i="60"/>
  <c r="H17" i="60"/>
  <c r="G17" i="60"/>
  <c r="L16" i="60"/>
  <c r="K16" i="60"/>
  <c r="J16" i="60"/>
  <c r="I16" i="60"/>
  <c r="H16" i="60"/>
  <c r="G16" i="60"/>
  <c r="J15" i="60"/>
  <c r="L15" i="60" s="1"/>
  <c r="I15" i="60"/>
  <c r="K15" i="60" s="1"/>
  <c r="H15" i="60"/>
  <c r="G15" i="60"/>
  <c r="L14" i="60"/>
  <c r="J14" i="60"/>
  <c r="I14" i="60"/>
  <c r="K14" i="60" s="1"/>
  <c r="H14" i="60"/>
  <c r="G14" i="60"/>
  <c r="K13" i="60"/>
  <c r="J13" i="60"/>
  <c r="L13" i="60" s="1"/>
  <c r="I13" i="60"/>
  <c r="H13" i="60"/>
  <c r="G13" i="60"/>
  <c r="L12" i="60"/>
  <c r="K12" i="60"/>
  <c r="H12" i="60"/>
  <c r="G12" i="60"/>
  <c r="L11" i="60"/>
  <c r="J11" i="60"/>
  <c r="I11" i="60"/>
  <c r="K11" i="60" s="1"/>
  <c r="H11" i="60"/>
  <c r="G11" i="60"/>
  <c r="K10" i="60"/>
  <c r="J10" i="60"/>
  <c r="L10" i="60" s="1"/>
  <c r="I10" i="60"/>
  <c r="H10" i="60"/>
  <c r="G10" i="60"/>
  <c r="H9" i="60"/>
  <c r="G9" i="60"/>
  <c r="K8" i="60"/>
  <c r="J8" i="60"/>
  <c r="L8" i="60" s="1"/>
  <c r="I8" i="60"/>
  <c r="I24" i="60" s="1"/>
  <c r="K24" i="60" s="1"/>
  <c r="H8" i="60"/>
  <c r="G8" i="60"/>
  <c r="H7" i="60"/>
  <c r="G7" i="60"/>
  <c r="F7" i="60"/>
  <c r="E7" i="60"/>
  <c r="I48" i="59"/>
  <c r="I47" i="59"/>
  <c r="I46" i="59"/>
  <c r="I16" i="58"/>
  <c r="X21" i="53"/>
  <c r="W21" i="53"/>
  <c r="G21" i="53"/>
  <c r="G20" i="53"/>
  <c r="X20" i="53" s="1"/>
  <c r="G19" i="53"/>
  <c r="X19" i="53" s="1"/>
  <c r="X18" i="53"/>
  <c r="W18" i="53"/>
  <c r="G18" i="53"/>
  <c r="W17" i="53"/>
  <c r="G17" i="53"/>
  <c r="X17" i="53" s="1"/>
  <c r="G16" i="53"/>
  <c r="W16" i="53" s="1"/>
  <c r="X15" i="53"/>
  <c r="G15" i="53"/>
  <c r="W15" i="53" s="1"/>
  <c r="X14" i="53"/>
  <c r="W14" i="53"/>
  <c r="G14" i="53"/>
  <c r="X13" i="53"/>
  <c r="W13" i="53"/>
  <c r="G13" i="53"/>
  <c r="G12" i="53"/>
  <c r="X12" i="53" s="1"/>
  <c r="G11" i="53"/>
  <c r="X11" i="53" s="1"/>
  <c r="X10" i="53"/>
  <c r="W10" i="53"/>
  <c r="G10" i="53"/>
  <c r="W9" i="53"/>
  <c r="G9" i="53"/>
  <c r="X9" i="53" s="1"/>
  <c r="G8" i="53"/>
  <c r="G7" i="53" s="1"/>
  <c r="U7" i="53"/>
  <c r="T7" i="53"/>
  <c r="S7" i="53"/>
  <c r="R7" i="53"/>
  <c r="Q7" i="53"/>
  <c r="P7" i="53"/>
  <c r="O7" i="53"/>
  <c r="N7" i="53"/>
  <c r="M7" i="53"/>
  <c r="L7" i="53"/>
  <c r="K7" i="53"/>
  <c r="J7" i="53"/>
  <c r="I7" i="53"/>
  <c r="H7" i="53"/>
  <c r="F7" i="53"/>
  <c r="I17" i="54"/>
  <c r="J17" i="54" s="1"/>
  <c r="H17" i="54"/>
  <c r="G17" i="54"/>
  <c r="F17" i="54"/>
  <c r="E17" i="54"/>
  <c r="I16" i="54"/>
  <c r="H16" i="54"/>
  <c r="G16" i="54"/>
  <c r="F16" i="54"/>
  <c r="E16" i="54"/>
  <c r="J16" i="54" s="1"/>
  <c r="I13" i="54"/>
  <c r="H13" i="54"/>
  <c r="O13" i="54" s="1"/>
  <c r="G13" i="54"/>
  <c r="M13" i="54" s="1"/>
  <c r="F13" i="54"/>
  <c r="F12" i="54" s="1"/>
  <c r="E13" i="54"/>
  <c r="K13" i="54" s="1"/>
  <c r="D13" i="54"/>
  <c r="I12" i="54"/>
  <c r="D12" i="54"/>
  <c r="O10" i="54"/>
  <c r="N10" i="54"/>
  <c r="M10" i="54"/>
  <c r="L10" i="54"/>
  <c r="K10" i="54"/>
  <c r="O9" i="54"/>
  <c r="N9" i="54"/>
  <c r="M9" i="54"/>
  <c r="L9" i="54"/>
  <c r="K9" i="54"/>
  <c r="Y8" i="54"/>
  <c r="O8" i="54"/>
  <c r="N8" i="54"/>
  <c r="M8" i="54"/>
  <c r="L8" i="54"/>
  <c r="K8" i="54"/>
  <c r="O6" i="54"/>
  <c r="N6" i="54"/>
  <c r="I6" i="54"/>
  <c r="I15" i="54" s="1"/>
  <c r="H6" i="54"/>
  <c r="H15" i="54" s="1"/>
  <c r="G6" i="54"/>
  <c r="G15" i="54" s="1"/>
  <c r="F6" i="54"/>
  <c r="F15" i="54" s="1"/>
  <c r="E6" i="54"/>
  <c r="E15" i="54" s="1"/>
  <c r="D6" i="54"/>
  <c r="J16" i="55"/>
  <c r="I9" i="56"/>
  <c r="H9" i="56"/>
  <c r="G9" i="56"/>
  <c r="F9" i="56"/>
  <c r="E9" i="56"/>
  <c r="D9" i="56"/>
  <c r="I8" i="56"/>
  <c r="H8" i="56"/>
  <c r="G8" i="56"/>
  <c r="F8" i="56"/>
  <c r="E8" i="56"/>
  <c r="D8" i="56"/>
  <c r="I7" i="56"/>
  <c r="H7" i="56"/>
  <c r="G7" i="56"/>
  <c r="F7" i="56"/>
  <c r="E7" i="56"/>
  <c r="D7" i="56"/>
  <c r="O22" i="57"/>
  <c r="J22" i="57" s="1"/>
  <c r="N22" i="57"/>
  <c r="M22" i="57"/>
  <c r="L22" i="57"/>
  <c r="K22" i="57"/>
  <c r="M19" i="57"/>
  <c r="H19" i="57"/>
  <c r="N19" i="57" s="1"/>
  <c r="G19" i="57"/>
  <c r="F19" i="57"/>
  <c r="L19" i="57" s="1"/>
  <c r="E19" i="57"/>
  <c r="K19" i="57" s="1"/>
  <c r="J19" i="57" s="1"/>
  <c r="D19" i="57"/>
  <c r="L18" i="57"/>
  <c r="I18" i="57"/>
  <c r="H18" i="57"/>
  <c r="G18" i="57"/>
  <c r="F18" i="57"/>
  <c r="E18" i="57"/>
  <c r="D18" i="57"/>
  <c r="L17" i="57"/>
  <c r="K17" i="57"/>
  <c r="J17" i="57"/>
  <c r="I17" i="57"/>
  <c r="L16" i="57"/>
  <c r="I16" i="57"/>
  <c r="O16" i="57" s="1"/>
  <c r="H16" i="57"/>
  <c r="N16" i="57" s="1"/>
  <c r="G16" i="57"/>
  <c r="M16" i="57" s="1"/>
  <c r="F16" i="57"/>
  <c r="E16" i="57"/>
  <c r="K16" i="57" s="1"/>
  <c r="D16" i="57"/>
  <c r="D15" i="57" s="1"/>
  <c r="H15" i="57"/>
  <c r="H13" i="57" s="1"/>
  <c r="F15" i="57"/>
  <c r="L15" i="57" s="1"/>
  <c r="E15" i="57"/>
  <c r="N12" i="57"/>
  <c r="M12" i="57"/>
  <c r="L12" i="57"/>
  <c r="K12" i="57"/>
  <c r="I12" i="57"/>
  <c r="I19" i="57" s="1"/>
  <c r="O19" i="57" s="1"/>
  <c r="O11" i="57"/>
  <c r="N11" i="57"/>
  <c r="M11" i="57"/>
  <c r="L11" i="57"/>
  <c r="K11" i="57"/>
  <c r="J11" i="57" s="1"/>
  <c r="O10" i="57"/>
  <c r="N10" i="57"/>
  <c r="M10" i="57"/>
  <c r="L10" i="57"/>
  <c r="K10" i="57"/>
  <c r="J10" i="57"/>
  <c r="O9" i="57"/>
  <c r="N9" i="57"/>
  <c r="M9" i="57"/>
  <c r="L9" i="57"/>
  <c r="K9" i="57"/>
  <c r="J9" i="57" s="1"/>
  <c r="O8" i="57"/>
  <c r="N8" i="57"/>
  <c r="I8" i="57"/>
  <c r="I6" i="57" s="1"/>
  <c r="O6" i="57" s="1"/>
  <c r="H8" i="57"/>
  <c r="G8" i="57"/>
  <c r="M8" i="57" s="1"/>
  <c r="F8" i="57"/>
  <c r="L8" i="57" s="1"/>
  <c r="E8" i="57"/>
  <c r="K8" i="57" s="1"/>
  <c r="D8" i="57"/>
  <c r="D6" i="57" s="1"/>
  <c r="K6" i="57" s="1"/>
  <c r="H6" i="57"/>
  <c r="E6" i="57"/>
  <c r="R27" i="35"/>
  <c r="Q27" i="35"/>
  <c r="P27" i="35"/>
  <c r="Q24" i="35"/>
  <c r="P24" i="35"/>
  <c r="R22" i="35"/>
  <c r="P22" i="35"/>
  <c r="O22" i="35"/>
  <c r="O21" i="35"/>
  <c r="R19" i="35"/>
  <c r="P19" i="35"/>
  <c r="O19" i="35"/>
  <c r="O18" i="35"/>
  <c r="H13" i="35"/>
  <c r="V13" i="36"/>
  <c r="U13" i="36"/>
  <c r="T13" i="36"/>
  <c r="S13" i="36"/>
  <c r="R13" i="36"/>
  <c r="P13" i="36"/>
  <c r="O13" i="36"/>
  <c r="M13" i="36"/>
  <c r="L13" i="36"/>
  <c r="K13" i="36"/>
  <c r="J13" i="36"/>
  <c r="I13" i="36"/>
  <c r="H13" i="36"/>
  <c r="G13" i="36"/>
  <c r="F13" i="36"/>
  <c r="E13" i="36"/>
  <c r="D13" i="36"/>
  <c r="T23" i="37"/>
  <c r="S23" i="37"/>
  <c r="Q23" i="37"/>
  <c r="P23" i="37"/>
  <c r="O23" i="37"/>
  <c r="N23" i="37"/>
  <c r="M23" i="37"/>
  <c r="L23" i="37"/>
  <c r="K23" i="37"/>
  <c r="I23" i="37"/>
  <c r="H23" i="37"/>
  <c r="G23" i="37"/>
  <c r="F23" i="37"/>
  <c r="E23" i="37"/>
  <c r="D23" i="37"/>
  <c r="F29" i="38"/>
  <c r="W12" i="34"/>
  <c r="V12" i="34"/>
  <c r="U12" i="34"/>
  <c r="T12" i="34"/>
  <c r="S12" i="34"/>
  <c r="R12" i="34"/>
  <c r="Q12" i="34"/>
  <c r="P12" i="34"/>
  <c r="N12" i="34"/>
  <c r="M12" i="34"/>
  <c r="L12" i="34"/>
  <c r="K12" i="34"/>
  <c r="J12" i="34"/>
  <c r="I12" i="34"/>
  <c r="H12" i="34"/>
  <c r="G12" i="34"/>
  <c r="F12" i="34"/>
  <c r="I5" i="33"/>
  <c r="G5" i="33"/>
  <c r="E5" i="33"/>
  <c r="C5" i="33"/>
  <c r="J24" i="38"/>
  <c r="I24" i="38"/>
  <c r="I14" i="38"/>
  <c r="H10" i="38"/>
  <c r="AB8" i="34"/>
  <c r="AB7" i="34"/>
  <c r="R44" i="33"/>
  <c r="Q44" i="33"/>
  <c r="P44" i="33"/>
  <c r="O44" i="33"/>
  <c r="S44" i="33" s="1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E49" i="32"/>
  <c r="D49" i="32"/>
  <c r="C49" i="32"/>
  <c r="H7" i="62" l="1"/>
  <c r="E25" i="62"/>
  <c r="G25" i="62" s="1"/>
  <c r="J25" i="62"/>
  <c r="L25" i="62" s="1"/>
  <c r="J24" i="60"/>
  <c r="L24" i="60" s="1"/>
  <c r="X7" i="53"/>
  <c r="W7" i="53"/>
  <c r="V7" i="53"/>
  <c r="W8" i="53"/>
  <c r="X8" i="53"/>
  <c r="W11" i="53"/>
  <c r="X16" i="53"/>
  <c r="W19" i="53"/>
  <c r="W12" i="53"/>
  <c r="W20" i="53"/>
  <c r="J15" i="54"/>
  <c r="O12" i="54"/>
  <c r="L12" i="54"/>
  <c r="E12" i="54"/>
  <c r="K12" i="54" s="1"/>
  <c r="L13" i="54"/>
  <c r="K6" i="54"/>
  <c r="G12" i="54"/>
  <c r="M12" i="54" s="1"/>
  <c r="L6" i="54"/>
  <c r="H12" i="54"/>
  <c r="N12" i="54" s="1"/>
  <c r="N13" i="54"/>
  <c r="M6" i="54"/>
  <c r="N6" i="57"/>
  <c r="H26" i="57"/>
  <c r="H27" i="57"/>
  <c r="D13" i="57"/>
  <c r="D26" i="57" s="1"/>
  <c r="J8" i="57"/>
  <c r="J12" i="57"/>
  <c r="J16" i="57"/>
  <c r="F25" i="57"/>
  <c r="O12" i="57"/>
  <c r="G15" i="57"/>
  <c r="K18" i="57"/>
  <c r="H25" i="57"/>
  <c r="H24" i="57" s="1"/>
  <c r="F6" i="57"/>
  <c r="L6" i="57" s="1"/>
  <c r="E13" i="57"/>
  <c r="I15" i="57"/>
  <c r="M18" i="57"/>
  <c r="G6" i="57"/>
  <c r="F13" i="57"/>
  <c r="F27" i="57" s="1"/>
  <c r="N18" i="57"/>
  <c r="K15" i="57"/>
  <c r="O18" i="57"/>
  <c r="J6" i="57" l="1"/>
  <c r="E26" i="57"/>
  <c r="K13" i="57"/>
  <c r="M15" i="57"/>
  <c r="G13" i="57"/>
  <c r="G25" i="57"/>
  <c r="N15" i="57"/>
  <c r="D25" i="57"/>
  <c r="D24" i="57" s="1"/>
  <c r="E25" i="57"/>
  <c r="J18" i="57"/>
  <c r="F26" i="57"/>
  <c r="L13" i="57"/>
  <c r="M6" i="57"/>
  <c r="E27" i="57"/>
  <c r="F24" i="57"/>
  <c r="I13" i="57"/>
  <c r="I25" i="57"/>
  <c r="O15" i="57"/>
  <c r="J15" i="57" s="1"/>
  <c r="D27" i="57"/>
  <c r="O13" i="57" l="1"/>
  <c r="I26" i="57"/>
  <c r="I27" i="57"/>
  <c r="I24" i="57" s="1"/>
  <c r="G26" i="57"/>
  <c r="G24" i="57" s="1"/>
  <c r="M13" i="57"/>
  <c r="J13" i="57" s="1"/>
  <c r="G27" i="57"/>
  <c r="N13" i="57"/>
  <c r="E24" i="57"/>
</calcChain>
</file>

<file path=xl/sharedStrings.xml><?xml version="1.0" encoding="utf-8"?>
<sst xmlns="http://schemas.openxmlformats.org/spreadsheetml/2006/main" count="932" uniqueCount="531">
  <si>
    <t>TT</t>
  </si>
  <si>
    <t>-</t>
  </si>
  <si>
    <t>I</t>
  </si>
  <si>
    <t>II</t>
  </si>
  <si>
    <t>Ghi chú</t>
  </si>
  <si>
    <t>Tổng số</t>
  </si>
  <si>
    <t>Trình độ chuyên môn</t>
  </si>
  <si>
    <t>Nữ</t>
  </si>
  <si>
    <t>THCS</t>
  </si>
  <si>
    <t>THPT</t>
  </si>
  <si>
    <t>Trung cấp</t>
  </si>
  <si>
    <t>Chức danh</t>
  </si>
  <si>
    <t>Đảng viên</t>
  </si>
  <si>
    <t>Tái cử</t>
  </si>
  <si>
    <t>Sơ cấp</t>
  </si>
  <si>
    <t>ĐH</t>
  </si>
  <si>
    <t>Trên ĐH</t>
  </si>
  <si>
    <t>Chủ tịch HĐND</t>
  </si>
  <si>
    <t>Chủ tịch UBND</t>
  </si>
  <si>
    <t>Văn hóa - Xã hội</t>
  </si>
  <si>
    <t>Bí thư Đoàn TN</t>
  </si>
  <si>
    <t>Năm 2021</t>
  </si>
  <si>
    <t>Năm 2022</t>
  </si>
  <si>
    <t>Năm 2023</t>
  </si>
  <si>
    <t>Năm 2024</t>
  </si>
  <si>
    <t>TỔ CHỨC ĐẢNG</t>
  </si>
  <si>
    <t>ĐẢNG VIÊN</t>
  </si>
  <si>
    <t>Thời gian</t>
  </si>
  <si>
    <t>Chi, đảng bộ cơ sở</t>
  </si>
  <si>
    <t>Chi uỷ, chi bộ dưới cơ sở</t>
  </si>
  <si>
    <t>Kết quả xử lý</t>
  </si>
  <si>
    <t>Cấp Quyết định</t>
  </si>
  <si>
    <t>Số đảng viên bị kỷ luật</t>
  </si>
  <si>
    <t>Trong đó</t>
  </si>
  <si>
    <t>Khiển trách</t>
  </si>
  <si>
    <t>Cảnh cáo</t>
  </si>
  <si>
    <t>Giải tán</t>
  </si>
  <si>
    <t>Thành uỷ viên</t>
  </si>
  <si>
    <t>Đảng uỷ viên</t>
  </si>
  <si>
    <t>Chi uỷ viên</t>
  </si>
  <si>
    <t>cảnh cáo</t>
  </si>
  <si>
    <t>cách chức</t>
  </si>
  <si>
    <t>khai trừ</t>
  </si>
  <si>
    <t>Tháng 9/2020</t>
  </si>
  <si>
    <t>Nội dung vi phạm của tổ chức Đảng</t>
  </si>
  <si>
    <t>Nội dung vi phạm của đảng viên</t>
  </si>
  <si>
    <t>Cách chức</t>
  </si>
  <si>
    <t>Khai trừ</t>
  </si>
  <si>
    <t>Năm 2020</t>
  </si>
  <si>
    <t>Số lượng</t>
  </si>
  <si>
    <t>Tổ chức cơ sở đảng</t>
  </si>
  <si>
    <t>Tổng số đảng viên</t>
  </si>
  <si>
    <t>Năm</t>
  </si>
  <si>
    <t>Văn hóa</t>
  </si>
  <si>
    <t>Lý luận chính trị</t>
  </si>
  <si>
    <t>CC</t>
  </si>
  <si>
    <t>Bồi dưỡng tại thành phố</t>
  </si>
  <si>
    <t>Bồi dưỡng cấp tỉnh và trung ương</t>
  </si>
  <si>
    <t>Hội nghị báo cáo viên cấp thành phố</t>
  </si>
  <si>
    <t>Đào tạo lý luận chính trị</t>
  </si>
  <si>
    <t>Số lớp</t>
  </si>
  <si>
    <t>Số học viên</t>
  </si>
  <si>
    <t>Bồi dưỡng nhận thức về Đảng</t>
  </si>
  <si>
    <t>Bồi dưỡng đảng viên mới</t>
  </si>
  <si>
    <t>Tổng cộng</t>
  </si>
  <si>
    <t>LOẠI HÌNH TỔ CHỨC ĐẢNG</t>
  </si>
  <si>
    <t>Đảng bộ cơ sở</t>
  </si>
  <si>
    <t>Chi bộ cơ sở</t>
  </si>
  <si>
    <t>TỔ CHỨC CƠ SỞ ĐẢNG TRỰC THUỘC THÀNH ỦY</t>
  </si>
  <si>
    <t>Xã</t>
  </si>
  <si>
    <t>Phường</t>
  </si>
  <si>
    <t>Công an</t>
  </si>
  <si>
    <t>Biểu 11</t>
  </si>
  <si>
    <t>Nội dung đánh giá</t>
  </si>
  <si>
    <t>Tỷ lệ%</t>
  </si>
  <si>
    <t>TỔ CHỨC CƠ SỞ ĐẢNG</t>
  </si>
  <si>
    <t>Tổng số TCCSĐ</t>
  </si>
  <si>
    <t>TCCSĐ đã đánh giá, xếp loại</t>
  </si>
  <si>
    <t>TCCSĐ không phải đánh giá, xếp loại</t>
  </si>
  <si>
    <t>Kết quả đánh giá, xếp loại</t>
  </si>
  <si>
    <t>Hoàn thành xuất sắc nhiệm vụ</t>
  </si>
  <si>
    <t>Hoàn thành tốt nhiệm vụ</t>
  </si>
  <si>
    <t>Hoàn thành nhiệm vụ</t>
  </si>
  <si>
    <t>Không hoàn thành nhiệm vụ</t>
  </si>
  <si>
    <t>CHI BỘ TRỰC THUỘC ĐẢNG ỦY 
CƠ SỞ</t>
  </si>
  <si>
    <t>Tổng số chi bộ trực thuộc đảng ủy cơ sở</t>
  </si>
  <si>
    <t>Tổng số chi bộ trực thuộc đảng ủy cơ sở đã đánh giá, xếp loại</t>
  </si>
  <si>
    <t>Tổng số chi bộ trực thuộc đảng ủy cơ sở không phải đánh giá, xếp loại</t>
  </si>
  <si>
    <t>Nội dung đánh giá đảng viên</t>
  </si>
  <si>
    <t>Đảng viên được miễn đánh giá</t>
  </si>
  <si>
    <t>Đảng viên chưa được đánh giá</t>
  </si>
  <si>
    <t>Đảng viên dự phân loại chất lượng</t>
  </si>
  <si>
    <t>Kết quả phân loại chất lượng đảng viên</t>
  </si>
  <si>
    <t>15,02%</t>
  </si>
  <si>
    <t>14,4%</t>
  </si>
  <si>
    <t>77,95%</t>
  </si>
  <si>
    <t>78,87%</t>
  </si>
  <si>
    <t>6,48%</t>
  </si>
  <si>
    <t>6,05%</t>
  </si>
  <si>
    <t>0,55%</t>
  </si>
  <si>
    <t>0,6%</t>
  </si>
  <si>
    <t>0,68%</t>
  </si>
  <si>
    <t>KẾT QUẢ KẾT NẠP ĐẢNG VIÊN
(Từ tháng 9/2020 đến tháng 8/2025)</t>
  </si>
  <si>
    <t>Tổng
 số đảng viên</t>
  </si>
  <si>
    <t>Phân tích chất lượng đảng viên</t>
  </si>
  <si>
    <t>Tổng 
số</t>
  </si>
  <si>
    <t>Có kết 
nạp đảng viên</t>
  </si>
  <si>
    <t>Không 
kết nạp đảng viên</t>
  </si>
  <si>
    <t>Tổng
số kết nạp</t>
  </si>
  <si>
    <t>Độ tuổi</t>
  </si>
  <si>
    <t>Dân
tộc</t>
  </si>
  <si>
    <t>Tôn giáo</t>
  </si>
  <si>
    <t>Thanh niên</t>
  </si>
  <si>
    <t>18-30</t>
  </si>
  <si>
    <t>31-40</t>
  </si>
  <si>
    <t>41-50</t>
  </si>
  <si>
    <t>51-59</t>
  </si>
  <si>
    <t>CNKT, 
Nhân viên phục vụ</t>
  </si>
  <si>
    <t>Trung
 học chuyên nghiệp</t>
  </si>
  <si>
    <t>Cao 
đẳng</t>
  </si>
  <si>
    <t>Đại 
học</t>
  </si>
  <si>
    <t>Thạc
sĩ</t>
  </si>
  <si>
    <t>Tiến 
sĩ</t>
  </si>
  <si>
    <t>TỔNG HỢP XỬ LÝ KỶ LUẬT TỔ CHỨC ĐẢNG VÀ ĐẢNG VIÊN</t>
  </si>
  <si>
    <t>UBKTTU 01; chi bộ 12</t>
  </si>
  <si>
    <t>Chi bộ TDP Kè Ưng, đảng bộ phường Phố Cò</t>
  </si>
  <si>
    <t>Đảng uỷ phường Phố Cò</t>
  </si>
  <si>
    <t>Chấp hành nghị quyết của
 Đảng, pháp luật của Nhà nước</t>
  </si>
  <si>
    <t>Nguyên tắc tập trung dân chủ</t>
  </si>
  <si>
    <t>Phẩm chất đạo đức lối sống</t>
  </si>
  <si>
    <t>Đoàn kết nội bộ</t>
  </si>
  <si>
    <t>Bao che trù dập</t>
  </si>
  <si>
    <t>Những điều đảng viên không được làm</t>
  </si>
  <si>
    <t>cố ý làm trái</t>
  </si>
  <si>
    <t>Chính sách dân số</t>
  </si>
  <si>
    <t>các vi phạm khác</t>
  </si>
  <si>
    <t>Tham nhũng, cố ý làm trái</t>
  </si>
  <si>
    <t>Thiếu trách nhiệm, buông lỏng lãnh đạo</t>
  </si>
  <si>
    <t>Đất đai, tài nguyên, khoáng sản</t>
  </si>
  <si>
    <t>Tài chính, ngân hàng, đầu tư, xây dựng</t>
  </si>
  <si>
    <t>Các vi phạm khác</t>
  </si>
  <si>
    <t>Quân sự</t>
  </si>
  <si>
    <t>Cơ quan Đảng, MTTQ, tổ chức CT-XH</t>
  </si>
  <si>
    <t>Cơ quan Nhà nước</t>
  </si>
  <si>
    <t>KCN, CQ, TA, VKS, THA, BH</t>
  </si>
  <si>
    <t>Đơn vị sự nghiệp, gồm:</t>
  </si>
  <si>
    <t>a) Công lập</t>
  </si>
  <si>
    <t>TTYT, Bệnh viện C, Thương mại, Việt Đức, THPT, Miền núi</t>
  </si>
  <si>
    <t>b) Ngoài công lập</t>
  </si>
  <si>
    <t>Doanh nghiệp và hợp tác xã</t>
  </si>
  <si>
    <t>a) Doanh nghiệp có vốn Nhà nước</t>
  </si>
  <si>
    <t>- NN nắm giữ 100% vốn điều lệ</t>
  </si>
  <si>
    <t>NHCS, BĐ</t>
  </si>
  <si>
    <t>- NN nắm giữ từ 50% vốn điều lệ trở lên</t>
  </si>
  <si>
    <t>Phụ tùng, Diesel</t>
  </si>
  <si>
    <t>- NN nắm giữ dưới 50% vốn điều lệ</t>
  </si>
  <si>
    <t>môi trường</t>
  </si>
  <si>
    <t>b) Doanh nghiệp không có vốn Nhà nước</t>
  </si>
  <si>
    <t>- Công ty Cổ phần</t>
  </si>
  <si>
    <t>Meinfa</t>
  </si>
  <si>
    <t>- Doanh nghiệp tư nhân</t>
  </si>
  <si>
    <t>- Công ty trách nhiệm hữu hạn</t>
  </si>
  <si>
    <t>- Công ty hợp danh</t>
  </si>
  <si>
    <t>- Công ty có vốn đầu tư nước ngoài</t>
  </si>
  <si>
    <t>Trong đó: 100% vốn đầu tư nước ngoài</t>
  </si>
  <si>
    <t>c) Hợp tác xã</t>
  </si>
  <si>
    <t>Nhóm 
chức danh</t>
  </si>
  <si>
    <t>Tổng số 
cán bộ</t>
  </si>
  <si>
    <t>Đảng 
viên</t>
  </si>
  <si>
    <t>Dân 
tộc</t>
  </si>
  <si>
    <t>Chuyên môm</t>
  </si>
  <si>
    <t>Ghi 
chú</t>
  </si>
  <si>
    <t>&lt;40 tuổi</t>
  </si>
  <si>
    <t>40-50 tuổi</t>
  </si>
  <si>
    <t>&gt;50 tuổi</t>
  </si>
  <si>
    <t>Trung cấp,
Cao đẳng</t>
  </si>
  <si>
    <t>Cao cấp, cử nhân</t>
  </si>
  <si>
    <t>Cán bộ 
Đảng</t>
  </si>
  <si>
    <t>BT Đảng ủy</t>
  </si>
  <si>
    <t>PBT TT Đảng ủy</t>
  </si>
  <si>
    <t>Cán bộ
 HĐND</t>
  </si>
  <si>
    <t>Cán bộ
 UBND</t>
  </si>
  <si>
    <t>Công chức
 chuyên môn</t>
  </si>
  <si>
    <t>Cán bộ 
đoàn thể</t>
  </si>
  <si>
    <t>Chủ tịch MTTQ</t>
  </si>
  <si>
    <t>Tổng cộng thành phố</t>
  </si>
  <si>
    <t>Bồi dưỡng 
nghiệp vụ công tác</t>
  </si>
  <si>
    <t>Bồi dưỡng chuyên môn khác</t>
  </si>
  <si>
    <t>Bồi dưỡng chuyên đề lịch sử Đảng</t>
  </si>
  <si>
    <t>Hoàn 
chỉnh Cao cấp LLCT</t>
  </si>
  <si>
    <t>Tại thành phố</t>
  </si>
  <si>
    <t>Tại Trường Chính trị</t>
  </si>
  <si>
    <t>9/2020-12/2020</t>
  </si>
  <si>
    <t>Biểu 14</t>
  </si>
  <si>
    <t>Biểu 13</t>
  </si>
  <si>
    <t>Biểu 12</t>
  </si>
  <si>
    <t>Biểu 10</t>
  </si>
  <si>
    <t>Biểu 09</t>
  </si>
  <si>
    <t>Biểu 08</t>
  </si>
  <si>
    <t>PHÂN LOẠI CHẤT LƯỢNG TỔ CHỨC CƠ SỞ ĐẢNG 
GIAI ĐOẠN 2020 - 2025</t>
  </si>
  <si>
    <t>PHÂN LOẠI CHẤT LƯỢNG ĐẢNG VIÊN 5 NĂM (2020 - 2024)</t>
  </si>
  <si>
    <t>THỐNG KÊ SỐ LƯỢNG TỔ CHỨC ĐẢNG VÀ ĐẢNG VIÊN
Tính đến tháng 8/2025</t>
  </si>
  <si>
    <t>THỐNG KÊ CHẤT LƯỢNG CÁN BỘ, CÔNG CHỨC XÃ, PHƯỜNG</t>
  </si>
  <si>
    <t>THỐNG KÊ KẾT QUẢ ĐÀO TẠO, BỒI DƯỠNG CÁN BỘ, GIAI ĐOẠN 2020 - 2025</t>
  </si>
  <si>
    <t>Tỉnh uỷ viên</t>
  </si>
  <si>
    <t>UV BTV</t>
  </si>
  <si>
    <t>UBKTTU 03; Đảng uỷ 01; chi bộ 20</t>
  </si>
  <si>
    <t>BTV Thành uỷ 01; UBKTTU 05; Đảng uỷ 02; Chi bộ 35</t>
  </si>
  <si>
    <t>BCH Đảng bộ BQL các KCN tỉnh Thái Nguyên nhiệm kỳ 2010 - 2015</t>
  </si>
  <si>
    <t>Uỷ ban Kiểm tra Tỉnh uỷ</t>
  </si>
  <si>
    <t>UBKT Tỉnh uỷ 02; BTV Thành uỷ 04; UBKTTU 05; UBKT Đảng uỷ 05; Chi bộ 8</t>
  </si>
  <si>
    <t>BCH Đảng bộ BQL các KCN tỉnh Thái Nguyên nhiệm kỳ 2015 - 2020</t>
  </si>
  <si>
    <t>BTV Thành uỷ Sông Công nhiệm kỳ 2015-2020</t>
  </si>
  <si>
    <t>BTV Tỉnh uỷ</t>
  </si>
  <si>
    <t>BTV Tỉnh uỷ 02; UBKT Tỉnh 03; UBKT Đảng uỷ 03; Đảng uỷ 01; chi bộ 10</t>
  </si>
  <si>
    <t>PHÂN TÍCH NỘI DUNG VI PHẠM</t>
  </si>
  <si>
    <t xml:space="preserve"> (từ tháng 9/2020 -  tháng 10/2024)</t>
  </si>
  <si>
    <t>Phó chủ tịch HĐND</t>
  </si>
  <si>
    <t>Phó chủ tịch UBND</t>
  </si>
  <si>
    <t>Văn phòng - Thống kê</t>
  </si>
  <si>
    <t>Tài chính - Kế toán</t>
  </si>
  <si>
    <t>Tư pháp - Hộ tịch</t>
  </si>
  <si>
    <t>Địa chính - Xây dựng</t>
  </si>
  <si>
    <t>Chỉ huy trưởng Quân sự</t>
  </si>
  <si>
    <t>Chủ tịch Hội Nông dân</t>
  </si>
  <si>
    <t>Chủ tịch Hội LHPN</t>
  </si>
  <si>
    <t>Chủ tịch Hội CCB</t>
  </si>
  <si>
    <t xml:space="preserve">Số liệu đảng viên tại BCĐH: 5744 x3% = 172/năm x 5 năm =  860 đảng viên </t>
  </si>
  <si>
    <t>Biểu số: 01</t>
  </si>
  <si>
    <t xml:space="preserve"> GIÁ TRỊ SẢN XUẤT CÁC NGÀNH KINH TẾ</t>
  </si>
  <si>
    <t>Chỉ tiêu</t>
  </si>
  <si>
    <t>Đơn vị tính</t>
  </si>
  <si>
    <t>Kỳ gốc
2020</t>
  </si>
  <si>
    <t>Giai đoạn 2021-2025</t>
  </si>
  <si>
    <r>
      <t xml:space="preserve">Tỷ lệ tăng BQ 5 năm </t>
    </r>
    <r>
      <rPr>
        <sz val="14"/>
        <rFont val="Times New Roman"/>
        <family val="1"/>
      </rPr>
      <t>(%)</t>
    </r>
  </si>
  <si>
    <t>Dự ước 2025</t>
  </si>
  <si>
    <t>21/20</t>
  </si>
  <si>
    <t>22/21</t>
  </si>
  <si>
    <t>23/22</t>
  </si>
  <si>
    <t>24/23</t>
  </si>
  <si>
    <t>25/24</t>
  </si>
  <si>
    <r>
      <t xml:space="preserve">Tổng giá trị sản xuất
</t>
    </r>
    <r>
      <rPr>
        <i/>
        <sz val="15"/>
        <rFont val="Times New Roman"/>
        <family val="1"/>
      </rPr>
      <t>(Theo giá cố định năm 2010)</t>
    </r>
  </si>
  <si>
    <t>Tỷ đồng</t>
  </si>
  <si>
    <t>Trong đó:</t>
  </si>
  <si>
    <t>Công nghiệp - Xây dựng</t>
  </si>
  <si>
    <t>Trong đó: Công nghiệp</t>
  </si>
  <si>
    <t>Xây dựng</t>
  </si>
  <si>
    <t>Thương mại - Dịch vụ</t>
  </si>
  <si>
    <t>Nông, lâm nghiệp, thủy sản</t>
  </si>
  <si>
    <r>
      <t xml:space="preserve">Tổng giá trị sản xuất
</t>
    </r>
    <r>
      <rPr>
        <i/>
        <sz val="15"/>
        <rFont val="Times New Roman"/>
        <family val="1"/>
      </rPr>
      <t>(Theo giá thực tế)</t>
    </r>
  </si>
  <si>
    <r>
      <t xml:space="preserve">Tỷ lệ tăng qua các năm 
</t>
    </r>
    <r>
      <rPr>
        <i/>
        <sz val="15"/>
        <rFont val="Times New Roman"/>
        <family val="1"/>
      </rPr>
      <t>(Theo giá cố định năm 2010)</t>
    </r>
  </si>
  <si>
    <t>%</t>
  </si>
  <si>
    <r>
      <t xml:space="preserve">Thu nhập bình quân đầu người </t>
    </r>
    <r>
      <rPr>
        <i/>
        <sz val="15"/>
        <rFont val="Times New Roman"/>
        <family val="1"/>
      </rPr>
      <t>(Theo giá thực tế)</t>
    </r>
  </si>
  <si>
    <t>Triệu/người/ năm</t>
  </si>
  <si>
    <t>Giá trị xuất khẩu</t>
  </si>
  <si>
    <t>Triệu USD/năm</t>
  </si>
  <si>
    <t xml:space="preserve">Đơn vị tham mưu, tổng hợp dữ liệu: Phòng Kinh tế, Chi cục Thống Kê </t>
  </si>
  <si>
    <t>Biểu số: 02</t>
  </si>
  <si>
    <t xml:space="preserve">CHUYỂN DỊCH CƠ CẤU KINH TẾ </t>
  </si>
  <si>
    <t>STT</t>
  </si>
  <si>
    <t>Tên ngành kinh tế</t>
  </si>
  <si>
    <t>Giai đoạn 2021 - 2025</t>
  </si>
  <si>
    <t>Tỷ trọng 
bình quân</t>
  </si>
  <si>
    <t>Năm
2021</t>
  </si>
  <si>
    <t>Năm
2022</t>
  </si>
  <si>
    <t>Năm
2023</t>
  </si>
  <si>
    <t>Năm
2024</t>
  </si>
  <si>
    <t>Dự ước
2025</t>
  </si>
  <si>
    <r>
      <t>Thương</t>
    </r>
    <r>
      <rPr>
        <sz val="15"/>
        <rFont val=".VnTime"/>
        <family val="2"/>
      </rPr>
      <t xml:space="preserve"> </t>
    </r>
    <r>
      <rPr>
        <sz val="15"/>
        <rFont val="Times New Roman"/>
        <family val="1"/>
      </rPr>
      <t>mại dịch vụ</t>
    </r>
  </si>
  <si>
    <t>Biểu số: 03</t>
  </si>
  <si>
    <t>CHUYỂN DỊCH CƠ CẤU TRONG NỘI NGÀNH NÔNG NGHIỆP</t>
  </si>
  <si>
    <t>ĐVT</t>
  </si>
  <si>
    <t>Kỳ gốc 
2020</t>
  </si>
  <si>
    <t xml:space="preserve">Mức bình quân </t>
  </si>
  <si>
    <t>Tỷ lệ tăng giảm (%)</t>
  </si>
  <si>
    <t>Giá trị sản xuất</t>
  </si>
  <si>
    <t xml:space="preserve"> - Giá cố định năm 2010</t>
  </si>
  <si>
    <t xml:space="preserve"> - Nông nghiệp</t>
  </si>
  <si>
    <t xml:space="preserve"> - Thủy sản</t>
  </si>
  <si>
    <t xml:space="preserve"> - Lâm nghiệp</t>
  </si>
  <si>
    <t xml:space="preserve"> - Giá thực tế</t>
  </si>
  <si>
    <t>Tỷ trọng (Giá thực tế)</t>
  </si>
  <si>
    <t>(11,28)</t>
  </si>
  <si>
    <t>(1,57)</t>
  </si>
  <si>
    <t>Sản lượng cây có hạt</t>
  </si>
  <si>
    <t>Tấn</t>
  </si>
  <si>
    <t>(10,24)</t>
  </si>
  <si>
    <t>DT rừng trồng mới</t>
  </si>
  <si>
    <t>ha</t>
  </si>
  <si>
    <t>(5,6)</t>
  </si>
  <si>
    <t>DT chè trồng mới và trồng lại</t>
  </si>
  <si>
    <t>(61,3)</t>
  </si>
  <si>
    <t>Biểu số: 04</t>
  </si>
  <si>
    <t>THU - CHI NGÂN SÁCH THÀNH PHỐ SÔNG CÔNG</t>
  </si>
  <si>
    <t>Kỳ gốc 
năm 2020</t>
  </si>
  <si>
    <t>Giai đoạn 2021- 2025</t>
  </si>
  <si>
    <t>Tăng bình quân (%)</t>
  </si>
  <si>
    <t xml:space="preserve">Dự ước  năm 2025 </t>
  </si>
  <si>
    <t>Tổng thu ngân sách</t>
  </si>
  <si>
    <t>Triệu đồng</t>
  </si>
  <si>
    <t>2025 đã trừ thu KCN, lấy theo dtoan HĐND giao</t>
  </si>
  <si>
    <t xml:space="preserve">Trong đó: </t>
  </si>
  <si>
    <t>Thu cân đối</t>
  </si>
  <si>
    <t>Thu quản lý qua ngân sách</t>
  </si>
  <si>
    <t>Tổng chi ngân sách</t>
  </si>
  <si>
    <t>Chi cân đối</t>
  </si>
  <si>
    <t>Chi quản lý qua ngân sách</t>
  </si>
  <si>
    <t>III</t>
  </si>
  <si>
    <t xml:space="preserve"> Mức tăng BQ qua các năm</t>
  </si>
  <si>
    <t>Thu ngân sách</t>
  </si>
  <si>
    <t>Trong đó: Thu cân đối</t>
  </si>
  <si>
    <t>Chi ngân sách</t>
  </si>
  <si>
    <t>Đơn vị tham mưu, tổng hợp dữ liệu: Phòng Tài chính - Kế hoạch</t>
  </si>
  <si>
    <t>Biểu số: 05</t>
  </si>
  <si>
    <t>TỔNG HỢP ĐẦU TƯ XÂY DỰNG KẾT CẤU HẠ TẦNG KINH TẾ - XÃ HỘI TRÊN ĐỊA BÀN THÀNH PHỐ SÔNG CÔNG 5 NĂM 2021-2025</t>
  </si>
  <si>
    <t>Đvt: Triệu đồng</t>
  </si>
  <si>
    <t>Stt</t>
  </si>
  <si>
    <t>Danh mục dự án</t>
  </si>
  <si>
    <t>Chủ đầu tư hoặc đơn vị được giao quản lý dự án</t>
  </si>
  <si>
    <t>Quy mô 
dự án</t>
  </si>
  <si>
    <t>Dự kiến               huy động               giai đoạn 
2021- 2025 theo Nghị quyết</t>
  </si>
  <si>
    <t>Tổng mức đầu tư dự án</t>
  </si>
  <si>
    <t>Dự ước giá trị đầu tư giai đoạn 2021-2025</t>
  </si>
  <si>
    <t>Chi tiết giá trị đầu tư</t>
  </si>
  <si>
    <t>Chủ đầu tư</t>
  </si>
  <si>
    <t>Tỷ lệ so với dự kiến huy động của Nghị quyết (%)</t>
  </si>
  <si>
    <t>Giá trị đầu tư của từng năm</t>
  </si>
  <si>
    <t>Giá trị đầu tư theo nguồn vốn</t>
  </si>
  <si>
    <t>Năm
2025</t>
  </si>
  <si>
    <t>Vốn ngân sách TƯ</t>
  </si>
  <si>
    <t>Ngân sách tỉnh</t>
  </si>
  <si>
    <t>Ngân sách thành phố</t>
  </si>
  <si>
    <t>Vốn doanh nghiệp</t>
  </si>
  <si>
    <t>Vốn tài trợ</t>
  </si>
  <si>
    <t>Vốn đóng góp (bao gồm cả hiến đất)</t>
  </si>
  <si>
    <t>Vốn khác (tài trợ, huy động khác)</t>
  </si>
  <si>
    <t>TỔNG SỐ</t>
  </si>
  <si>
    <t>Đầu tư các dự án quy hoạch</t>
  </si>
  <si>
    <t>Đầu tư xây dựng các công trình giao thông</t>
  </si>
  <si>
    <t>Đầu tư xây dựng hệ thống cấp nước đô thị</t>
  </si>
  <si>
    <t>Đầu tư các công trình điện, điện chiếu sáng, điện trang trí</t>
  </si>
  <si>
    <t>Đầu tư xây dựng trụ sở làm việc và các hạng mục phụ trợ</t>
  </si>
  <si>
    <t>Đầu tư xây dựng các dự án, công trình văn hóa thể thao</t>
  </si>
  <si>
    <t>Đầu tư xây dựng các dự án, công trình giáo dục</t>
  </si>
  <si>
    <t>Đầu tư xây dựng các dự án, công trình y tế</t>
  </si>
  <si>
    <t>Đầu tư xây dựng các khu đô thị, khu dân cư</t>
  </si>
  <si>
    <t>Đầu tư hạ tầng KCN Sông Công và các cụm công nghiệp</t>
  </si>
  <si>
    <t>Đầu tư xây dựng hạ tầng thương mại, dịch vụ</t>
  </si>
  <si>
    <t>Đầu tư xây dựng các công trình thủy lợi</t>
  </si>
  <si>
    <t>Đầu tư xây dựng các dự án công trình an ninh, quốc phòng</t>
  </si>
  <si>
    <t>Đầu tư xây dựng các dự án lĩnh vực tài nguyên, môi trường</t>
  </si>
  <si>
    <t>Đơn vị tham mưu, tổng hợp dữ liệu: Phòng Tài chính - Kế hoạch chủ trì, các phòng Quản lý đô thị, Kinh tế phối hợp</t>
  </si>
  <si>
    <t>Biểu số: 06</t>
  </si>
  <si>
    <t>CÁC CHỈ TIÊU VỀ XÃ HỘI</t>
  </si>
  <si>
    <t>Mức bình quân/5 năm</t>
  </si>
  <si>
    <t>Dự ước 
năm 2025</t>
  </si>
  <si>
    <t xml:space="preserve">Dân số </t>
  </si>
  <si>
    <t>Người</t>
  </si>
  <si>
    <t>Tỷ lệ sinh</t>
  </si>
  <si>
    <t>‰</t>
  </si>
  <si>
    <t>Mức giảm tỷ suất sinh thô</t>
  </si>
  <si>
    <t xml:space="preserve">Tỷ lệ tăng dân số </t>
  </si>
  <si>
    <t>Tỷ lệ hộ nghèo</t>
  </si>
  <si>
    <t>Tỷ lệ hộ nghèo đầu năm 2022 là 2,53% (463 hộ) theo chuẩn nghèo giai đoạn 2022-2025</t>
  </si>
  <si>
    <t>Trong đó: - Thành thị</t>
  </si>
  <si>
    <t xml:space="preserve">                 - Nông thôn</t>
  </si>
  <si>
    <t>Số hộ nghèo</t>
  </si>
  <si>
    <t>Hộ</t>
  </si>
  <si>
    <t xml:space="preserve">                  - Nông thôn</t>
  </si>
  <si>
    <t>Tỷ lệ giảm nghèo</t>
  </si>
  <si>
    <t>Biểu số: 07</t>
  </si>
  <si>
    <t>CÁC CHỈ TIÊU VỀ Y TẾ, GIÁO DỤC, LAO ĐỘNG, VĂN HÓA GIAI ĐOẠN 2021-2025</t>
  </si>
  <si>
    <t>Đơn vị 
tính</t>
  </si>
  <si>
    <t>Mức bình quân 5 năm</t>
  </si>
  <si>
    <t>Chỉ tiêu y tế</t>
  </si>
  <si>
    <t>Cơ sở khám chữa bệnh</t>
  </si>
  <si>
    <t>Cơ sở</t>
  </si>
  <si>
    <t>Số giường bệnh</t>
  </si>
  <si>
    <t>Giường</t>
  </si>
  <si>
    <t>Cán bộ ngành y</t>
  </si>
  <si>
    <t>Trong đó: Bác sĩ trở lên</t>
  </si>
  <si>
    <t>Cán bộ ngành dược</t>
  </si>
  <si>
    <t>Tỷ lệ trẻ dưới 1 tuổi tiêm đủ các loại vắc xin</t>
  </si>
  <si>
    <t>Tỷ lệ trẻ dưới 5 tuổi suy dinh dưỡng</t>
  </si>
  <si>
    <t>Tỷ lệ xã, phường đạt chuẩn quốc gia về y tế</t>
  </si>
  <si>
    <t>100</t>
  </si>
  <si>
    <t>Tỷ lệ dân số tham gia bảo hiểm y tế</t>
  </si>
  <si>
    <t>Chỉ tiêu giáo dục</t>
  </si>
  <si>
    <t>Giáo dục mầm non</t>
  </si>
  <si>
    <t>Số trường</t>
  </si>
  <si>
    <t>Trường</t>
  </si>
  <si>
    <t>Trong đó: Số trường công lập</t>
  </si>
  <si>
    <t xml:space="preserve">Số giáo viên </t>
  </si>
  <si>
    <t>Số lớp học/Số học sinh</t>
  </si>
  <si>
    <t>187/4488</t>
  </si>
  <si>
    <t>181/4714</t>
  </si>
  <si>
    <t>184/4666</t>
  </si>
  <si>
    <t>182/4245</t>
  </si>
  <si>
    <t>190/4275</t>
  </si>
  <si>
    <t>Số trường đạt chuẩn quốc gia (Số trường đạt/tổng số trường/tỷ lệ %)</t>
  </si>
  <si>
    <t>12/13=92,3%</t>
  </si>
  <si>
    <t>12/14=85,7%</t>
  </si>
  <si>
    <t>Số trường đạt chuẩn quốc gia mức độ 2</t>
  </si>
  <si>
    <t>5/12</t>
  </si>
  <si>
    <t>8/12</t>
  </si>
  <si>
    <t>Cấp tiểu học</t>
  </si>
  <si>
    <t>219/7144</t>
  </si>
  <si>
    <t>212/6983</t>
  </si>
  <si>
    <t>210/6658</t>
  </si>
  <si>
    <t>209/6585</t>
  </si>
  <si>
    <t>209/6550</t>
  </si>
  <si>
    <t>11/11=100%</t>
  </si>
  <si>
    <t>Cấp Trung học cơ sở</t>
  </si>
  <si>
    <t>117/4533</t>
  </si>
  <si>
    <t>119/4752</t>
  </si>
  <si>
    <t>130/5297</t>
  </si>
  <si>
    <t>136/5511</t>
  </si>
  <si>
    <t>141/5703</t>
  </si>
  <si>
    <t>6/8 = 75%</t>
  </si>
  <si>
    <t>7/8= 87,5%</t>
  </si>
  <si>
    <t>8/8= 100%</t>
  </si>
  <si>
    <t>4/8</t>
  </si>
  <si>
    <t>Trung học phổ thông</t>
  </si>
  <si>
    <t>34/1471</t>
  </si>
  <si>
    <t>37/1619</t>
  </si>
  <si>
    <t>40/1717</t>
  </si>
  <si>
    <t>45/1954</t>
  </si>
  <si>
    <t>49/2130</t>
  </si>
  <si>
    <t>Số trường công lập đạt chuẩn quốc gia (Số trường đạt/tổng số trường/tỷ lệ %)</t>
  </si>
  <si>
    <t>1/1= 100%</t>
  </si>
  <si>
    <t>Chỉ tiêu lao động việc làm</t>
  </si>
  <si>
    <t xml:space="preserve">Tỷ lệ lao động qua đào tạo </t>
  </si>
  <si>
    <t>Tỷ lệ lao động qua đào tạo có văn bằng, chứng chỉ</t>
  </si>
  <si>
    <t>Tỷ lệ lao động thất nghiệp trong độ tuổi ở khu vực thành thị</t>
  </si>
  <si>
    <t>IV</t>
  </si>
  <si>
    <t>Chỉ tiêu văn hóa</t>
  </si>
  <si>
    <t>Tỷ lệ hộ gia đình được công nhận văn hóa</t>
  </si>
  <si>
    <t>Tỷ lệ xóm, TDP được công nhận văn hóa</t>
  </si>
  <si>
    <t>Tỷ lệ cơ quan, đơn vị, doanh nghiệp đạt chuẩn văn hóa</t>
  </si>
  <si>
    <t>Tỷ lệ xóm, TDP có nhà văn hóa</t>
  </si>
  <si>
    <t>143/145</t>
  </si>
  <si>
    <t>137/142</t>
  </si>
  <si>
    <t>142/142</t>
  </si>
  <si>
    <t>Biểu số 7a</t>
  </si>
  <si>
    <t>PHƯƠNG ÁN 1</t>
  </si>
  <si>
    <t>DỰ KIẾN ĐỀ NGHỊ ĐIỀU CHỈNH MỞ RỘNG ĐỊA GIỚI HÀNH CHÍNH CỦA THÀNH PHỐ SÔNG CÔNG</t>
  </si>
  <si>
    <t>Tên đơn vị</t>
  </si>
  <si>
    <t>Tiêu chuẩn quy định</t>
  </si>
  <si>
    <t>Hiện trạng</t>
  </si>
  <si>
    <t>Tỷ lệ %</t>
  </si>
  <si>
    <t>Sau khi sắp xếp, sáp nhập</t>
  </si>
  <si>
    <t>Tỷ lệ % sau điều chỉnh</t>
  </si>
  <si>
    <t>Diện tích tự nhiên (Km2)</t>
  </si>
  <si>
    <t>Quy mô dân số (Người)</t>
  </si>
  <si>
    <t>Diện tích</t>
  </si>
  <si>
    <t>Dân số</t>
  </si>
  <si>
    <t xml:space="preserve">Quy mô dân số (Người) </t>
  </si>
  <si>
    <t>Thành phố Sông Công</t>
  </si>
  <si>
    <t>150</t>
  </si>
  <si>
    <t>1</t>
  </si>
  <si>
    <t>Phường Thắng Lợi</t>
  </si>
  <si>
    <t>2</t>
  </si>
  <si>
    <t>Phường Mỏ Chè</t>
  </si>
  <si>
    <t>3</t>
  </si>
  <si>
    <t>Phường Cải Đan</t>
  </si>
  <si>
    <t>4</t>
  </si>
  <si>
    <t>Phường Phố Cò</t>
  </si>
  <si>
    <t>5</t>
  </si>
  <si>
    <t>Phường Lương Sơn</t>
  </si>
  <si>
    <t>6</t>
  </si>
  <si>
    <t>Phường Châu Sơn</t>
  </si>
  <si>
    <t>7</t>
  </si>
  <si>
    <t>Phường Bách Quang</t>
  </si>
  <si>
    <t>8</t>
  </si>
  <si>
    <t>Xã Tân Quang</t>
  </si>
  <si>
    <t>9</t>
  </si>
  <si>
    <t>Xã Bá Xuyên</t>
  </si>
  <si>
    <t>10</t>
  </si>
  <si>
    <t>Xã Bình Sơn</t>
  </si>
  <si>
    <t>Thành phố Thái Nguyên</t>
  </si>
  <si>
    <t>Phường Tân Thành</t>
  </si>
  <si>
    <t xml:space="preserve">III </t>
  </si>
  <si>
    <t>Thành phố Phổ Yên</t>
  </si>
  <si>
    <t>Xã Phúc Tân</t>
  </si>
  <si>
    <t>Xã Phúc Thuận</t>
  </si>
  <si>
    <t>Phường Bắc Sơn</t>
  </si>
  <si>
    <t>Cộng:</t>
  </si>
  <si>
    <t xml:space="preserve">Ghi chú: </t>
  </si>
  <si>
    <t>1. Phường Tân Thành mới: Cộng thêm diện tích 3,42km2  và 2.899 người của 05 tổ dân phố phường Lương Sơn (Diện tích 5,77km2, dân số 8.796 người.</t>
  </si>
  <si>
    <t xml:space="preserve">2. Phường Bắc Sơn mới: Cộng thêm diện tích 3,6km2 và 1.099 người của xã Phúc Thuận (Diện tích 7,47km2, dân số 4.950 người) </t>
  </si>
  <si>
    <t>3. Xã Phúc Tân: Cộng thêm diện tích 3,18km2 và 971 người của xã Phúc Thuận (Diện tích 37,27km2, dân số 4.620 người)</t>
  </si>
  <si>
    <t>3. TP Thái Nguyên sau điều chỉnh còn lại:  31 đơn vị cấp xã (20 phường: 64,51% và 11 xã); Diện tích 220,335 km2 (146,89%); Dân số 361.193 người (240,79%)</t>
  </si>
  <si>
    <t>4. TP Phổ Yên sau điều chỉnh còn lại: 15 đơn vị cấp xã (12 phường: 80% và 3 xã); Diện tích 168,73km2 (112,48%); Dân số 180.094 người (120,06%)</t>
  </si>
  <si>
    <t>Biểu số 7b</t>
  </si>
  <si>
    <t>PHƯƠNG ÁN 2</t>
  </si>
  <si>
    <t>Phường Trung Thành</t>
  </si>
  <si>
    <t>Phường Tích Lương</t>
  </si>
  <si>
    <t>Phường Hương Sơn</t>
  </si>
  <si>
    <t>2. Phường Lương Sơn còn lại diện tích 12,61km2  và 10.945 người</t>
  </si>
  <si>
    <t>3. TP Thái Nguyên sau điều chỉnh còn lại:  28 đơn vị cấp xã (17 phường: 60,71% và 11 xã); Diện tích 203,335 km2 (135,56%); Dân số 321.802 người (214,53%)</t>
  </si>
  <si>
    <t>4. TP Phổ Yên sau điều chỉnh còn lại: 17 đơn vị cấp xã (13 phường: 76,47% và 4 xã); Diện tích tự nhiên 224,33km2 (149%); Dân số 199.736 người (133,15%)</t>
  </si>
  <si>
    <t>Biểu số 7c</t>
  </si>
  <si>
    <t>ĐÁNH GIÁ TIÊU CHUẨN THÀNH PHỐ THUỘC TỈNH 
ĐỐI VỚI THÀNH PHỐ SÔNG CÔNG THEO NGHỊ QUYẾT 
SỐ 1211/2016/UBTVQH13 NGÀY 25/5/2016 CỦA UỶ BAN THƯỜNG VỤ QUỐC HỘI</t>
  </si>
  <si>
    <t>Mức quy định</t>
  </si>
  <si>
    <t>Tiêu chuẩn</t>
  </si>
  <si>
    <t>Đánh giá</t>
  </si>
  <si>
    <t>Căn cứ Điều 5, Nghị quyết số 1211/2016/UBTVQH13 ngày 25/5/2016
 của Ủy ban Thường vụ Quốc hội về tiêu chuẩn của đơn vị hành chính 
và phân loại đơn vị hành chính: Đạt 3/5 tiêu chí</t>
  </si>
  <si>
    <t xml:space="preserve">Quy mô dân số </t>
  </si>
  <si>
    <t>Chưa đạt</t>
  </si>
  <si>
    <t>Chưa tính dân số quy đổi</t>
  </si>
  <si>
    <t>Diện tích tự nhiên</t>
  </si>
  <si>
    <r>
      <t>km</t>
    </r>
    <r>
      <rPr>
        <vertAlign val="superscript"/>
        <sz val="12"/>
        <rFont val="Times New Roman"/>
        <family val="1"/>
      </rPr>
      <t>2</t>
    </r>
  </si>
  <si>
    <t>Đơn vị hành chính trực thuộc</t>
  </si>
  <si>
    <t xml:space="preserve">Số đơn vị hành chính cấp xã trực thuộc </t>
  </si>
  <si>
    <t>ĐVHC</t>
  </si>
  <si>
    <t>Đạt</t>
  </si>
  <si>
    <t>Tỉ lệ số phường trên tổng số đơn vị hành chính cấp xã</t>
  </si>
  <si>
    <t>Phân loại đô thị</t>
  </si>
  <si>
    <t>Đã được công nhận là đô thị loại I hoặc loại II hoặc loại III</t>
  </si>
  <si>
    <t>Căn cứ Phụ lục tiêu chuẩn cơ cấu và trình độ phát triển kinh tế - xã hội, Nghị quyết số 27/2022/UBTVQH15 ngày 21/9/2022 của Uỷ ban Thường vụ Quốc hội về sửa đổi, bổ sung một số điều của Nghị quyết số 1211/2016/UBTVQH13 ngày 25/5/2016 của Ủy ban Thường vụ Quốc hội về tiêu chuẩn của đơn vị hành chính và phân loại đơn vị hành chính: Đạt 5/6 tiêu chí</t>
  </si>
  <si>
    <t>V</t>
  </si>
  <si>
    <t>Cơ cấu và trình độ phát triển kinh tế - xã hội</t>
  </si>
  <si>
    <t>Cân đối thu chi ngân sách</t>
  </si>
  <si>
    <t>Đủ</t>
  </si>
  <si>
    <t>Thu nhập bình quân đầu người năm so với cả nước</t>
  </si>
  <si>
    <t>Lần</t>
  </si>
  <si>
    <t>Mức tăng trưởng kinh tế trung bình 3 năm gần nhất</t>
  </si>
  <si>
    <t>Đạt bình quân của tỉnh</t>
  </si>
  <si>
    <t>Tỷ lệ hộ nghèo trung bình 3 năm gần nhất</t>
  </si>
  <si>
    <t>Tỷ trọng công nghiệp, xây dựng và dịch vụ trong cơ cấu kinh tế</t>
  </si>
  <si>
    <t>Tỷ lệ lao động phi nông nghiệp nội thành, nội thị, thị trấn, quận và phường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</si>
</sst>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0.000"/>
    <numFmt numFmtId="167" formatCode="&quot;?&quot;#,##0;&quot;?&quot;\-#,##0"/>
    <numFmt numFmtId="168" formatCode="&quot;$&quot;#,##0;[Red]\-&quot;$&quot;#,##0"/>
    <numFmt numFmtId="169" formatCode="&quot;\&quot;#,##0.00;[Red]&quot;\&quot;\-#,##0.00"/>
    <numFmt numFmtId="170" formatCode="&quot;\&quot;#,##0;[Red]&quot;\&quot;\-#,##0"/>
    <numFmt numFmtId="171" formatCode="#,##0\ &quot;F&quot;;[Red]\-#,##0\ &quot;F&quot;"/>
    <numFmt numFmtId="172" formatCode="#,##0.00\ &quot;F&quot;;\-#,##0.00\ &quot;F&quot;"/>
    <numFmt numFmtId="173" formatCode="###0_);[Red]\(###0\)"/>
    <numFmt numFmtId="174" formatCode="#,##0;\(#,##0\)"/>
    <numFmt numFmtId="175" formatCode="\$#,##0\ ;\(\$#,##0\)"/>
    <numFmt numFmtId="176" formatCode="\t0.00%"/>
    <numFmt numFmtId="177" formatCode="\t#\ ??/??"/>
    <numFmt numFmtId="178" formatCode="_-* #,##0_ _F_-;\-* #,##0_ _F_-;_-* &quot;-&quot;_ _F_-;_-@_-"/>
    <numFmt numFmtId="179" formatCode="_-* #,##0.00_ _F_-;\-* #,##0.00_ _F_-;_-* &quot;-&quot;??_ _F_-;_-@_-"/>
    <numFmt numFmtId="180" formatCode="#&quot;,&quot;###"/>
    <numFmt numFmtId="181" formatCode="_-* #,##0&quot; F&quot;_-;\-* #,##0&quot; F&quot;_-;_-* &quot;-&quot;&quot; F&quot;_-;_-@_-"/>
    <numFmt numFmtId="182" formatCode="_-* #,##0.00&quot; F&quot;_-;\-* #,##0.00&quot; F&quot;_-;_-* &quot;-&quot;??&quot; F&quot;_-;_-@_-"/>
    <numFmt numFmtId="183" formatCode="&quot;\&quot;#,##0;[Red]&quot;\&quot;\!\-&quot;\&quot;#,##0"/>
    <numFmt numFmtId="184" formatCode="#,##0&quot;£&quot;_);[Red]\(#,##0&quot;£&quot;\)"/>
    <numFmt numFmtId="185" formatCode="&quot;£&quot;#,##0;[Red]\-&quot;£&quot;#,##0"/>
    <numFmt numFmtId="186" formatCode="###&quot;,&quot;0&quot;.&quot;00\ &quot;F&quot;;[Red]\-###&quot;,&quot;0&quot;.&quot;00\ &quot;F&quot;"/>
    <numFmt numFmtId="187" formatCode="#,##0.00\ &quot;F&quot;;[Red]\-#,##0.00\ &quot;F&quot;"/>
    <numFmt numFmtId="188" formatCode="#&quot;,&quot;##0.00\ &quot;F&quot;;[Red]\-#&quot;,&quot;##0.00\ &quot;F&quot;"/>
    <numFmt numFmtId="189" formatCode="###&quot;,&quot;0&quot;,&quot;00\ &quot;F&quot;;[Red]\-###&quot;,&quot;0&quot;,&quot;00\ &quot;F&quot;"/>
    <numFmt numFmtId="190" formatCode="_ * #,##0.00_)\ _$_ ;_ * \(#,##0.00\)\ _$_ ;_ * &quot;-&quot;??_)\ _$_ ;_ @_ "/>
    <numFmt numFmtId="191" formatCode="_-* #,##0.00\ _F_-;\-* #,##0.00\ _F_-;_-* &quot;-&quot;??\ _F_-;_-@_-"/>
    <numFmt numFmtId="192" formatCode="&quot;£&quot;#,##0;\-&quot;£&quot;#,##0"/>
    <numFmt numFmtId="193" formatCode="_-&quot;RM&quot;* #,##0_-;\-&quot;RM&quot;* #,##0_-;_-&quot;RM&quot;* &quot;-&quot;_-;_-@_-"/>
    <numFmt numFmtId="194" formatCode="_-&quot;RM&quot;* #,##0.00_-;\-&quot;RM&quot;* #,##0.00_-;_-&quot;RM&quot;* &quot;-&quot;??_-;_-@_-"/>
    <numFmt numFmtId="195" formatCode="&quot;RM&quot;#,##0;[Red]\-&quot;RM&quot;#,##0"/>
    <numFmt numFmtId="196" formatCode="_(* #,##0.0_);_(* \(#,##0.0\);_(* &quot;-&quot;??_);_(@_)"/>
    <numFmt numFmtId="197" formatCode="0.0"/>
    <numFmt numFmtId="198" formatCode="#,##0.0"/>
    <numFmt numFmtId="199" formatCode="###\ ###"/>
  </numFmts>
  <fonts count="103">
    <font>
      <sz val="12"/>
      <name val=".VnTime"/>
    </font>
    <font>
      <sz val="12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3"/>
      <name val="Times New Roman"/>
      <family val="1"/>
    </font>
    <font>
      <sz val="11"/>
      <color indexed="8"/>
      <name val="Calibri"/>
      <family val="2"/>
    </font>
    <font>
      <sz val="14"/>
      <name val=".VnTime"/>
      <family val="2"/>
    </font>
    <font>
      <sz val="11"/>
      <name val="??"/>
      <family val="3"/>
    </font>
    <font>
      <sz val="10"/>
      <name val="?? ??"/>
      <family val="1"/>
      <charset val="136"/>
    </font>
    <font>
      <sz val="14"/>
      <name val="??"/>
      <family val="3"/>
    </font>
    <font>
      <sz val="9"/>
      <name val="Arial"/>
      <family val="2"/>
    </font>
    <font>
      <sz val="12"/>
      <name val="Courier"/>
      <family val="3"/>
    </font>
    <font>
      <sz val="11"/>
      <name val=".VnTime"/>
      <family val="2"/>
    </font>
    <font>
      <sz val="12"/>
      <name val="¹UAAA¼"/>
      <family val="3"/>
      <charset val="129"/>
    </font>
    <font>
      <sz val="14"/>
      <color indexed="8"/>
      <name val="Times New Roman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.VnTimeH"/>
      <family val="2"/>
    </font>
    <font>
      <sz val="10"/>
      <name val="Geneva"/>
      <family val="2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sz val="8"/>
      <name val="VK Sans Serif"/>
      <family val="2"/>
    </font>
    <font>
      <sz val="12"/>
      <name val=".VnArial Narrow"/>
      <family val="2"/>
    </font>
    <font>
      <sz val="11"/>
      <name val="–¾’©"/>
      <family val="1"/>
      <charset val="128"/>
    </font>
    <font>
      <sz val="14"/>
      <name val=".VnArial Narrow"/>
      <family val="2"/>
    </font>
    <font>
      <b/>
      <sz val="8"/>
      <color indexed="8"/>
      <name val="Helv"/>
      <family val="2"/>
    </font>
    <font>
      <sz val="13"/>
      <name val=".VnTime"/>
      <family val="2"/>
    </font>
    <font>
      <sz val="12"/>
      <name val="VnTime"/>
    </font>
    <font>
      <b/>
      <u val="double"/>
      <sz val="12"/>
      <color indexed="12"/>
      <name val=".VnBahamasB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.VnTime"/>
    </font>
    <font>
      <b/>
      <sz val="15"/>
      <name val="Times New Roman"/>
      <family val="1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4"/>
      <name val="Times New Roman"/>
      <family val="1"/>
    </font>
    <font>
      <i/>
      <sz val="15"/>
      <name val="Times New Roman"/>
      <family val="1"/>
    </font>
    <font>
      <sz val="15"/>
      <name val="Times New Roman"/>
      <family val="1"/>
    </font>
    <font>
      <i/>
      <sz val="14"/>
      <name val="Times New Roman"/>
      <family val="1"/>
    </font>
    <font>
      <b/>
      <i/>
      <sz val="15"/>
      <name val="Times New Roman"/>
      <family val="1"/>
    </font>
    <font>
      <sz val="12"/>
      <color indexed="9"/>
      <name val="Times New Roman"/>
      <family val="1"/>
    </font>
    <font>
      <sz val="15"/>
      <name val=".VnTime"/>
      <family val="2"/>
    </font>
    <font>
      <b/>
      <sz val="16"/>
      <color theme="1"/>
      <name val="Times New Roman"/>
      <family val="1"/>
    </font>
    <font>
      <b/>
      <sz val="13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.5"/>
      <name val="Times New Roman"/>
      <family val="1"/>
    </font>
    <font>
      <b/>
      <i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u/>
      <sz val="11"/>
      <name val="Times New Roman"/>
      <family val="1"/>
    </font>
    <font>
      <sz val="15"/>
      <color rgb="FFFF0000"/>
      <name val="Times New Roman"/>
      <family val="1"/>
    </font>
    <font>
      <sz val="14"/>
      <color rgb="FFFF0000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i/>
      <sz val="12"/>
      <name val=".VnTime"/>
    </font>
    <font>
      <sz val="14"/>
      <color indexed="8"/>
      <name val="Times New Roman"/>
      <family val="1"/>
    </font>
    <font>
      <sz val="13"/>
      <name val=".VnTime"/>
    </font>
    <font>
      <b/>
      <sz val="12"/>
      <name val=".VnTime"/>
      <family val="2"/>
    </font>
    <font>
      <b/>
      <i/>
      <sz val="13"/>
      <name val="Times New Roman"/>
      <family val="1"/>
    </font>
    <font>
      <b/>
      <i/>
      <sz val="12"/>
      <name val=".VnTime"/>
      <family val="2"/>
    </font>
    <font>
      <i/>
      <sz val="12"/>
      <name val=".VnTime"/>
      <family val="2"/>
    </font>
    <font>
      <b/>
      <i/>
      <sz val="13"/>
      <color theme="1"/>
      <name val="Times New Roman"/>
      <family val="1"/>
    </font>
    <font>
      <b/>
      <sz val="12"/>
      <name val=".VnTime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1">
    <xf numFmtId="0" fontId="0" fillId="0" borderId="0"/>
    <xf numFmtId="166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5" fillId="2" borderId="0"/>
    <xf numFmtId="0" fontId="15" fillId="2" borderId="0"/>
    <xf numFmtId="0" fontId="15" fillId="2" borderId="0"/>
    <xf numFmtId="0" fontId="15" fillId="0" borderId="0">
      <alignment wrapText="1"/>
    </xf>
    <xf numFmtId="0" fontId="16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6" fillId="0" borderId="0"/>
    <xf numFmtId="0" fontId="16" fillId="0" borderId="0"/>
    <xf numFmtId="37" fontId="15" fillId="0" borderId="0"/>
    <xf numFmtId="0" fontId="15" fillId="0" borderId="0"/>
    <xf numFmtId="173" fontId="5" fillId="0" borderId="0" applyFill="0" applyBorder="0" applyAlignment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/>
    <xf numFmtId="174" fontId="6" fillId="0" borderId="0"/>
    <xf numFmtId="3" fontId="5" fillId="0" borderId="0" applyFont="0" applyFill="0" applyBorder="0" applyAlignment="0" applyProtection="0"/>
    <xf numFmtId="0" fontId="18" fillId="0" borderId="0" applyNumberFormat="0" applyAlignment="0">
      <alignment horizontal="left"/>
    </xf>
    <xf numFmtId="175" fontId="5" fillId="0" borderId="0" applyFont="0" applyFill="0" applyBorder="0" applyAlignment="0" applyProtection="0"/>
    <xf numFmtId="176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/>
    <xf numFmtId="0" fontId="19" fillId="0" borderId="0" applyNumberFormat="0" applyAlignment="0">
      <alignment horizontal="left"/>
    </xf>
    <xf numFmtId="2" fontId="5" fillId="0" borderId="0" applyFont="0" applyFill="0" applyBorder="0" applyAlignment="0" applyProtection="0"/>
    <xf numFmtId="38" fontId="20" fillId="2" borderId="0" applyNumberFormat="0" applyBorder="0" applyAlignment="0" applyProtection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 applyProtection="0"/>
    <xf numFmtId="0" fontId="21" fillId="0" borderId="0" applyProtection="0"/>
    <xf numFmtId="49" fontId="23" fillId="0" borderId="3">
      <alignment vertical="center"/>
    </xf>
    <xf numFmtId="10" fontId="20" fillId="3" borderId="3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Protection="0">
      <alignment horizontal="left" vertical="center"/>
    </xf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5" fillId="0" borderId="4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 applyNumberFormat="0" applyFont="0" applyFill="0" applyAlignment="0"/>
    <xf numFmtId="0" fontId="6" fillId="0" borderId="0"/>
    <xf numFmtId="37" fontId="27" fillId="0" borderId="0"/>
    <xf numFmtId="183" fontId="5" fillId="0" borderId="0"/>
    <xf numFmtId="0" fontId="17" fillId="0" borderId="0"/>
    <xf numFmtId="0" fontId="9" fillId="0" borderId="0"/>
    <xf numFmtId="0" fontId="9" fillId="0" borderId="0"/>
    <xf numFmtId="0" fontId="42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28" fillId="0" borderId="0">
      <alignment vertical="center" wrapText="1"/>
    </xf>
    <xf numFmtId="0" fontId="28" fillId="0" borderId="0">
      <alignment vertical="center" wrapText="1"/>
    </xf>
    <xf numFmtId="0" fontId="42" fillId="0" borderId="0"/>
    <xf numFmtId="0" fontId="29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5" fontId="31" fillId="0" borderId="5" applyFont="0" applyBorder="0" applyAlignment="0"/>
    <xf numFmtId="10" fontId="5" fillId="0" borderId="0" applyFont="0" applyFill="0" applyBorder="0" applyAlignment="0" applyProtection="0"/>
    <xf numFmtId="184" fontId="5" fillId="0" borderId="0" applyNumberFormat="0" applyFill="0" applyBorder="0" applyAlignment="0" applyProtection="0">
      <alignment horizontal="left"/>
    </xf>
    <xf numFmtId="0" fontId="5" fillId="0" borderId="0"/>
    <xf numFmtId="40" fontId="32" fillId="0" borderId="0" applyBorder="0">
      <alignment horizontal="right"/>
    </xf>
    <xf numFmtId="185" fontId="9" fillId="0" borderId="6">
      <alignment horizontal="right" vertical="center"/>
    </xf>
    <xf numFmtId="186" fontId="33" fillId="0" borderId="6">
      <alignment horizontal="right" vertical="center"/>
    </xf>
    <xf numFmtId="187" fontId="33" fillId="0" borderId="6">
      <alignment horizontal="right" vertical="center"/>
    </xf>
    <xf numFmtId="188" fontId="33" fillId="0" borderId="6">
      <alignment horizontal="right" vertical="center"/>
    </xf>
    <xf numFmtId="188" fontId="33" fillId="0" borderId="6">
      <alignment horizontal="right" vertical="center"/>
    </xf>
    <xf numFmtId="189" fontId="33" fillId="0" borderId="6">
      <alignment horizontal="right" vertical="center"/>
    </xf>
    <xf numFmtId="0" fontId="35" fillId="0" borderId="5">
      <alignment horizontal="center" vertical="center" wrapText="1"/>
    </xf>
    <xf numFmtId="190" fontId="9" fillId="0" borderId="6">
      <alignment horizontal="center"/>
    </xf>
    <xf numFmtId="0" fontId="34" fillId="0" borderId="7"/>
    <xf numFmtId="191" fontId="9" fillId="0" borderId="0"/>
    <xf numFmtId="192" fontId="9" fillId="0" borderId="3"/>
    <xf numFmtId="0" fontId="24" fillId="0" borderId="0" applyNumberFormat="0" applyFont="0" applyFill="0" applyBorder="0" applyProtection="0">
      <alignment horizontal="center" vertical="center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9" fillId="0" borderId="8" applyFont="0" applyBorder="0" applyAlignment="0">
      <alignment horizontal="center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Border="0" applyAlignment="0" applyProtection="0"/>
    <xf numFmtId="0" fontId="40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41" fillId="0" borderId="0"/>
    <xf numFmtId="0" fontId="26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5" fontId="14" fillId="0" borderId="0" applyFont="0" applyFill="0" applyBorder="0" applyAlignment="0" applyProtection="0"/>
    <xf numFmtId="194" fontId="13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9" fillId="0" borderId="0"/>
  </cellStyleXfs>
  <cellXfs count="488">
    <xf numFmtId="0" fontId="0" fillId="0" borderId="0" xfId="0"/>
    <xf numFmtId="0" fontId="0" fillId="0" borderId="0" xfId="0" applyAlignment="1">
      <alignment horizont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43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vertical="center" wrapText="1"/>
    </xf>
    <xf numFmtId="0" fontId="44" fillId="0" borderId="3" xfId="0" applyFont="1" applyBorder="1"/>
    <xf numFmtId="0" fontId="45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left" vertical="center"/>
    </xf>
    <xf numFmtId="0" fontId="47" fillId="0" borderId="3" xfId="0" applyFont="1" applyBorder="1"/>
    <xf numFmtId="0" fontId="47" fillId="0" borderId="3" xfId="0" applyFont="1" applyBorder="1" applyAlignment="1">
      <alignment horizontal="right" vertical="center"/>
    </xf>
    <xf numFmtId="0" fontId="47" fillId="0" borderId="3" xfId="0" quotePrefix="1" applyFont="1" applyBorder="1" applyAlignment="1">
      <alignment horizontal="right" vertical="center"/>
    </xf>
    <xf numFmtId="0" fontId="47" fillId="0" borderId="3" xfId="0" quotePrefix="1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9" fontId="47" fillId="0" borderId="3" xfId="0" applyNumberFormat="1" applyFont="1" applyBorder="1" applyAlignment="1">
      <alignment horizontal="right" vertical="center"/>
    </xf>
    <xf numFmtId="10" fontId="47" fillId="0" borderId="3" xfId="0" applyNumberFormat="1" applyFont="1" applyBorder="1" applyAlignment="1">
      <alignment horizontal="right" vertical="center"/>
    </xf>
    <xf numFmtId="0" fontId="46" fillId="0" borderId="3" xfId="0" applyFont="1" applyBorder="1" applyAlignment="1">
      <alignment horizontal="left" vertical="center" wrapText="1"/>
    </xf>
    <xf numFmtId="10" fontId="47" fillId="0" borderId="3" xfId="0" applyNumberFormat="1" applyFont="1" applyBorder="1"/>
    <xf numFmtId="0" fontId="47" fillId="0" borderId="3" xfId="0" quotePrefix="1" applyFont="1" applyBorder="1"/>
    <xf numFmtId="0" fontId="47" fillId="0" borderId="3" xfId="0" quotePrefix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4" borderId="0" xfId="0" applyFill="1"/>
    <xf numFmtId="0" fontId="48" fillId="0" borderId="3" xfId="0" applyFont="1" applyBorder="1" applyAlignment="1">
      <alignment horizontal="left" vertical="center"/>
    </xf>
    <xf numFmtId="0" fontId="0" fillId="0" borderId="3" xfId="0" applyBorder="1"/>
    <xf numFmtId="49" fontId="47" fillId="0" borderId="3" xfId="0" applyNumberFormat="1" applyFont="1" applyBorder="1" applyAlignment="1">
      <alignment horizontal="right" vertical="center"/>
    </xf>
    <xf numFmtId="10" fontId="47" fillId="0" borderId="3" xfId="0" quotePrefix="1" applyNumberFormat="1" applyFont="1" applyBorder="1" applyAlignment="1">
      <alignment horizontal="right" vertical="center"/>
    </xf>
    <xf numFmtId="49" fontId="47" fillId="0" borderId="3" xfId="0" quotePrefix="1" applyNumberFormat="1" applyFont="1" applyBorder="1" applyAlignment="1">
      <alignment horizontal="right" vertical="center"/>
    </xf>
    <xf numFmtId="0" fontId="44" fillId="0" borderId="3" xfId="0" applyFont="1" applyBorder="1" applyAlignment="1">
      <alignment horizontal="center" vertical="center" textRotation="90"/>
    </xf>
    <xf numFmtId="0" fontId="44" fillId="0" borderId="9" xfId="0" applyFont="1" applyFill="1" applyBorder="1"/>
    <xf numFmtId="0" fontId="44" fillId="0" borderId="0" xfId="0" applyFont="1" applyFill="1" applyAlignment="1">
      <alignment horizontal="center" vertical="center"/>
    </xf>
    <xf numFmtId="0" fontId="44" fillId="0" borderId="0" xfId="0" applyFont="1" applyFill="1"/>
    <xf numFmtId="0" fontId="46" fillId="0" borderId="3" xfId="0" applyFont="1" applyFill="1" applyBorder="1" applyAlignment="1">
      <alignment horizontal="center" vertical="center"/>
    </xf>
    <xf numFmtId="0" fontId="46" fillId="0" borderId="3" xfId="0" applyFont="1" applyFill="1" applyBorder="1"/>
    <xf numFmtId="0" fontId="44" fillId="0" borderId="3" xfId="0" applyFont="1" applyFill="1" applyBorder="1"/>
    <xf numFmtId="0" fontId="49" fillId="0" borderId="3" xfId="0" applyFont="1" applyFill="1" applyBorder="1" applyAlignment="1">
      <alignment horizontal="center" vertical="center"/>
    </xf>
    <xf numFmtId="0" fontId="49" fillId="0" borderId="3" xfId="0" applyFont="1" applyFill="1" applyBorder="1"/>
    <xf numFmtId="3" fontId="49" fillId="0" borderId="3" xfId="0" applyNumberFormat="1" applyFont="1" applyFill="1" applyBorder="1"/>
    <xf numFmtId="0" fontId="3" fillId="0" borderId="3" xfId="76" applyFont="1" applyFill="1" applyBorder="1" applyAlignment="1">
      <alignment vertical="center"/>
    </xf>
    <xf numFmtId="0" fontId="7" fillId="0" borderId="3" xfId="76" applyFont="1" applyFill="1" applyBorder="1" applyAlignment="1">
      <alignment vertical="center"/>
    </xf>
    <xf numFmtId="3" fontId="50" fillId="0" borderId="3" xfId="0" applyNumberFormat="1" applyFont="1" applyFill="1" applyBorder="1"/>
    <xf numFmtId="3" fontId="49" fillId="0" borderId="3" xfId="0" quotePrefix="1" applyNumberFormat="1" applyFont="1" applyFill="1" applyBorder="1" applyAlignment="1">
      <alignment horizontal="right"/>
    </xf>
    <xf numFmtId="3" fontId="49" fillId="0" borderId="3" xfId="0" quotePrefix="1" applyNumberFormat="1" applyFont="1" applyFill="1" applyBorder="1"/>
    <xf numFmtId="3" fontId="50" fillId="0" borderId="0" xfId="0" applyNumberFormat="1" applyFont="1" applyFill="1"/>
    <xf numFmtId="49" fontId="3" fillId="0" borderId="3" xfId="76" applyNumberFormat="1" applyFont="1" applyFill="1" applyBorder="1" applyAlignment="1">
      <alignment vertical="center"/>
    </xf>
    <xf numFmtId="0" fontId="3" fillId="0" borderId="3" xfId="76" quotePrefix="1" applyFont="1" applyFill="1" applyBorder="1" applyAlignment="1">
      <alignment vertical="center"/>
    </xf>
    <xf numFmtId="0" fontId="51" fillId="0" borderId="3" xfId="0" applyFont="1" applyFill="1" applyBorder="1"/>
    <xf numFmtId="3" fontId="51" fillId="0" borderId="3" xfId="0" applyNumberFormat="1" applyFont="1" applyFill="1" applyBorder="1"/>
    <xf numFmtId="0" fontId="46" fillId="0" borderId="3" xfId="0" applyFont="1" applyBorder="1" applyAlignment="1">
      <alignment horizontal="center" vertical="center" textRotation="90"/>
    </xf>
    <xf numFmtId="0" fontId="46" fillId="0" borderId="3" xfId="0" applyFont="1" applyBorder="1" applyAlignment="1">
      <alignment horizontal="center" vertical="center" textRotation="90" wrapText="1"/>
    </xf>
    <xf numFmtId="0" fontId="47" fillId="0" borderId="10" xfId="0" applyFont="1" applyBorder="1" applyAlignment="1">
      <alignment horizontal="center" vertical="center"/>
    </xf>
    <xf numFmtId="0" fontId="47" fillId="0" borderId="3" xfId="0" applyFont="1" applyBorder="1" applyAlignment="1">
      <alignment vertical="center"/>
    </xf>
    <xf numFmtId="0" fontId="47" fillId="0" borderId="3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/>
    </xf>
    <xf numFmtId="17" fontId="47" fillId="0" borderId="3" xfId="0" quotePrefix="1" applyNumberFormat="1" applyFont="1" applyBorder="1" applyAlignment="1">
      <alignment horizontal="center" vertical="center" wrapText="1"/>
    </xf>
    <xf numFmtId="3" fontId="52" fillId="0" borderId="3" xfId="0" applyNumberFormat="1" applyFont="1" applyBorder="1" applyAlignment="1">
      <alignment horizontal="center" vertical="center" wrapText="1"/>
    </xf>
    <xf numFmtId="3" fontId="53" fillId="0" borderId="3" xfId="0" applyNumberFormat="1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47" fillId="0" borderId="3" xfId="0" applyNumberFormat="1" applyFont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 wrapText="1"/>
    </xf>
    <xf numFmtId="17" fontId="47" fillId="0" borderId="10" xfId="0" quotePrefix="1" applyNumberFormat="1" applyFont="1" applyBorder="1" applyAlignment="1">
      <alignment horizontal="center"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3" fontId="46" fillId="0" borderId="3" xfId="0" applyNumberFormat="1" applyFont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46" fillId="0" borderId="11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vertical="center" wrapText="1"/>
    </xf>
    <xf numFmtId="0" fontId="44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/>
    <xf numFmtId="0" fontId="44" fillId="0" borderId="11" xfId="0" applyFont="1" applyBorder="1"/>
    <xf numFmtId="3" fontId="4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44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textRotation="90"/>
    </xf>
    <xf numFmtId="0" fontId="54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3" xfId="0" applyFont="1" applyBorder="1" applyAlignment="1">
      <alignment horizontal="center" vertical="center" wrapText="1"/>
    </xf>
    <xf numFmtId="0" fontId="43" fillId="0" borderId="3" xfId="0" applyFont="1" applyBorder="1" applyAlignment="1">
      <alignment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left" vertical="center"/>
    </xf>
    <xf numFmtId="0" fontId="4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7" fillId="0" borderId="10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54" fillId="0" borderId="0" xfId="0" applyFont="1" applyFill="1" applyAlignment="1">
      <alignment horizontal="center" wrapText="1"/>
    </xf>
    <xf numFmtId="0" fontId="54" fillId="0" borderId="0" xfId="0" applyFont="1" applyFill="1" applyAlignment="1">
      <alignment horizontal="center"/>
    </xf>
    <xf numFmtId="0" fontId="46" fillId="0" borderId="10" xfId="0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6" fillId="0" borderId="3" xfId="0" applyFont="1" applyBorder="1" applyAlignment="1">
      <alignment vertical="center" wrapText="1"/>
    </xf>
    <xf numFmtId="0" fontId="61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2" fontId="59" fillId="0" borderId="3" xfId="0" applyNumberFormat="1" applyFont="1" applyBorder="1" applyAlignment="1">
      <alignment horizontal="right" vertical="center"/>
    </xf>
    <xf numFmtId="0" fontId="60" fillId="0" borderId="3" xfId="0" applyFont="1" applyBorder="1" applyAlignment="1">
      <alignment vertical="center" wrapText="1"/>
    </xf>
    <xf numFmtId="1" fontId="59" fillId="0" borderId="3" xfId="0" applyNumberFormat="1" applyFont="1" applyBorder="1" applyAlignment="1">
      <alignment horizontal="right" vertical="center"/>
    </xf>
    <xf numFmtId="0" fontId="61" fillId="0" borderId="3" xfId="0" applyFont="1" applyBorder="1" applyAlignment="1">
      <alignment vertical="center"/>
    </xf>
    <xf numFmtId="0" fontId="59" fillId="0" borderId="3" xfId="0" applyFont="1" applyBorder="1" applyAlignment="1">
      <alignment vertical="center"/>
    </xf>
    <xf numFmtId="165" fontId="59" fillId="0" borderId="3" xfId="128" applyNumberFormat="1" applyFont="1" applyBorder="1" applyAlignment="1">
      <alignment vertical="center"/>
    </xf>
    <xf numFmtId="0" fontId="60" fillId="0" borderId="3" xfId="0" applyFont="1" applyBorder="1" applyAlignment="1">
      <alignment vertical="center"/>
    </xf>
    <xf numFmtId="0" fontId="60" fillId="0" borderId="3" xfId="0" applyFont="1" applyBorder="1" applyAlignment="1">
      <alignment horizontal="center" vertical="center"/>
    </xf>
    <xf numFmtId="0" fontId="62" fillId="0" borderId="3" xfId="0" applyFont="1" applyBorder="1" applyAlignment="1">
      <alignment horizontal="right" vertical="center"/>
    </xf>
    <xf numFmtId="0" fontId="62" fillId="0" borderId="3" xfId="128" applyNumberFormat="1" applyFont="1" applyBorder="1" applyAlignment="1">
      <alignment horizontal="right" vertical="center"/>
    </xf>
    <xf numFmtId="196" fontId="62" fillId="0" borderId="3" xfId="128" applyNumberFormat="1" applyFont="1" applyBorder="1" applyAlignment="1">
      <alignment horizontal="right" vertical="center"/>
    </xf>
    <xf numFmtId="165" fontId="62" fillId="0" borderId="3" xfId="128" applyNumberFormat="1" applyFont="1" applyBorder="1" applyAlignment="1">
      <alignment horizontal="right" vertical="center"/>
    </xf>
    <xf numFmtId="0" fontId="61" fillId="6" borderId="3" xfId="0" applyFont="1" applyFill="1" applyBorder="1" applyAlignment="1">
      <alignment vertical="center"/>
    </xf>
    <xf numFmtId="0" fontId="61" fillId="6" borderId="3" xfId="0" applyFont="1" applyFill="1" applyBorder="1" applyAlignment="1">
      <alignment horizontal="center" vertical="center"/>
    </xf>
    <xf numFmtId="0" fontId="59" fillId="6" borderId="3" xfId="0" applyFont="1" applyFill="1" applyBorder="1" applyAlignment="1">
      <alignment horizontal="right" vertical="center"/>
    </xf>
    <xf numFmtId="165" fontId="59" fillId="6" borderId="3" xfId="128" applyNumberFormat="1" applyFont="1" applyFill="1" applyBorder="1" applyAlignment="1">
      <alignment horizontal="right" vertical="center"/>
    </xf>
    <xf numFmtId="196" fontId="59" fillId="6" borderId="3" xfId="128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9" fillId="0" borderId="3" xfId="128" applyNumberFormat="1" applyFont="1" applyBorder="1" applyAlignment="1">
      <alignment horizontal="right" vertical="center"/>
    </xf>
    <xf numFmtId="0" fontId="59" fillId="0" borderId="3" xfId="0" applyFont="1" applyBorder="1" applyAlignment="1">
      <alignment horizontal="right" vertical="center"/>
    </xf>
    <xf numFmtId="2" fontId="59" fillId="6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3" fontId="59" fillId="7" borderId="3" xfId="0" applyNumberFormat="1" applyFont="1" applyFill="1" applyBorder="1" applyAlignment="1">
      <alignment horizontal="right" vertical="center"/>
    </xf>
    <xf numFmtId="2" fontId="59" fillId="7" borderId="3" xfId="0" applyNumberFormat="1" applyFont="1" applyFill="1" applyBorder="1" applyAlignment="1">
      <alignment horizontal="right" vertical="center"/>
    </xf>
    <xf numFmtId="43" fontId="59" fillId="7" borderId="3" xfId="128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right" vertical="center"/>
    </xf>
    <xf numFmtId="1" fontId="2" fillId="6" borderId="3" xfId="0" applyNumberFormat="1" applyFont="1" applyFill="1" applyBorder="1" applyAlignment="1">
      <alignment horizontal="right" vertical="center"/>
    </xf>
    <xf numFmtId="0" fontId="61" fillId="0" borderId="3" xfId="0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right" vertical="center"/>
    </xf>
    <xf numFmtId="1" fontId="59" fillId="4" borderId="3" xfId="0" applyNumberFormat="1" applyFont="1" applyFill="1" applyBorder="1"/>
    <xf numFmtId="197" fontId="2" fillId="6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97" fontId="1" fillId="4" borderId="0" xfId="0" applyNumberFormat="1" applyFont="1" applyFill="1"/>
    <xf numFmtId="197" fontId="1" fillId="0" borderId="0" xfId="0" applyNumberFormat="1" applyFont="1"/>
    <xf numFmtId="0" fontId="63" fillId="0" borderId="0" xfId="0" applyFont="1"/>
    <xf numFmtId="0" fontId="64" fillId="0" borderId="0" xfId="0" applyFont="1"/>
    <xf numFmtId="0" fontId="64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56" fillId="0" borderId="0" xfId="0" applyFont="1" applyAlignment="1">
      <alignment horizontal="right"/>
    </xf>
    <xf numFmtId="0" fontId="60" fillId="0" borderId="13" xfId="0" applyFont="1" applyBorder="1" applyAlignment="1">
      <alignment horizontal="center"/>
    </xf>
    <xf numFmtId="0" fontId="56" fillId="0" borderId="10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vertical="center"/>
    </xf>
    <xf numFmtId="197" fontId="56" fillId="0" borderId="3" xfId="0" applyNumberFormat="1" applyFont="1" applyBorder="1" applyAlignment="1">
      <alignment horizontal="right" vertical="center"/>
    </xf>
    <xf numFmtId="1" fontId="56" fillId="0" borderId="3" xfId="0" applyNumberFormat="1" applyFont="1" applyBorder="1" applyAlignment="1">
      <alignment horizontal="center" vertical="center"/>
    </xf>
    <xf numFmtId="0" fontId="61" fillId="0" borderId="3" xfId="0" quotePrefix="1" applyFont="1" applyBorder="1" applyAlignment="1">
      <alignment horizontal="center" vertical="center"/>
    </xf>
    <xf numFmtId="0" fontId="61" fillId="7" borderId="3" xfId="0" quotePrefix="1" applyFont="1" applyFill="1" applyBorder="1" applyAlignment="1">
      <alignment horizontal="left" vertical="center"/>
    </xf>
    <xf numFmtId="0" fontId="61" fillId="7" borderId="3" xfId="0" quotePrefix="1" applyFont="1" applyFill="1" applyBorder="1" applyAlignment="1">
      <alignment horizontal="center" vertical="center"/>
    </xf>
    <xf numFmtId="197" fontId="61" fillId="0" borderId="3" xfId="0" applyNumberFormat="1" applyFont="1" applyBorder="1" applyAlignment="1">
      <alignment horizontal="right" vertical="center"/>
    </xf>
    <xf numFmtId="2" fontId="61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/>
    </xf>
    <xf numFmtId="0" fontId="56" fillId="0" borderId="11" xfId="0" applyFont="1" applyBorder="1" applyAlignment="1">
      <alignment vertical="center"/>
    </xf>
    <xf numFmtId="0" fontId="61" fillId="0" borderId="3" xfId="0" applyFont="1" applyBorder="1"/>
    <xf numFmtId="0" fontId="61" fillId="0" borderId="11" xfId="0" applyFont="1" applyBorder="1" applyAlignment="1">
      <alignment vertical="center"/>
    </xf>
    <xf numFmtId="3" fontId="61" fillId="0" borderId="3" xfId="0" applyNumberFormat="1" applyFont="1" applyBorder="1" applyAlignment="1">
      <alignment horizontal="right" vertical="center"/>
    </xf>
    <xf numFmtId="0" fontId="61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56" fillId="0" borderId="3" xfId="0" applyFont="1" applyBorder="1" applyAlignment="1">
      <alignment vertical="center"/>
    </xf>
    <xf numFmtId="198" fontId="56" fillId="0" borderId="3" xfId="0" applyNumberFormat="1" applyFont="1" applyBorder="1" applyAlignment="1">
      <alignment horizontal="right" vertical="center"/>
    </xf>
    <xf numFmtId="198" fontId="61" fillId="0" borderId="3" xfId="0" applyNumberFormat="1" applyFont="1" applyBorder="1" applyAlignment="1">
      <alignment horizontal="right" vertical="center"/>
    </xf>
    <xf numFmtId="0" fontId="61" fillId="0" borderId="3" xfId="0" quotePrefix="1" applyFont="1" applyBorder="1" applyAlignment="1">
      <alignment horizontal="right" vertical="center"/>
    </xf>
    <xf numFmtId="0" fontId="56" fillId="7" borderId="3" xfId="0" applyFont="1" applyFill="1" applyBorder="1" applyAlignment="1">
      <alignment horizontal="center" vertical="center"/>
    </xf>
    <xf numFmtId="0" fontId="56" fillId="7" borderId="3" xfId="0" applyFont="1" applyFill="1" applyBorder="1" applyAlignment="1">
      <alignment vertical="center"/>
    </xf>
    <xf numFmtId="0" fontId="61" fillId="7" borderId="3" xfId="0" applyFont="1" applyFill="1" applyBorder="1" applyAlignment="1">
      <alignment horizontal="center" vertical="center"/>
    </xf>
    <xf numFmtId="165" fontId="61" fillId="7" borderId="3" xfId="128" applyNumberFormat="1" applyFont="1" applyFill="1" applyBorder="1" applyAlignment="1">
      <alignment horizontal="center" vertical="center"/>
    </xf>
    <xf numFmtId="0" fontId="61" fillId="7" borderId="3" xfId="0" quotePrefix="1" applyFont="1" applyFill="1" applyBorder="1" applyAlignment="1">
      <alignment horizontal="right" vertical="center"/>
    </xf>
    <xf numFmtId="165" fontId="61" fillId="0" borderId="3" xfId="128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right" vertical="center"/>
    </xf>
    <xf numFmtId="0" fontId="61" fillId="0" borderId="3" xfId="0" quotePrefix="1" applyFont="1" applyBorder="1" applyAlignment="1">
      <alignment horizontal="right"/>
    </xf>
    <xf numFmtId="0" fontId="63" fillId="0" borderId="0" xfId="0" applyFont="1" applyAlignment="1">
      <alignment vertical="center"/>
    </xf>
    <xf numFmtId="0" fontId="42" fillId="0" borderId="0" xfId="76"/>
    <xf numFmtId="0" fontId="54" fillId="0" borderId="0" xfId="76" applyFont="1" applyAlignment="1">
      <alignment horizontal="right"/>
    </xf>
    <xf numFmtId="0" fontId="57" fillId="0" borderId="0" xfId="77" applyFont="1" applyAlignment="1">
      <alignment horizontal="center" vertical="center"/>
    </xf>
    <xf numFmtId="0" fontId="2" fillId="0" borderId="0" xfId="77" applyFont="1" applyAlignment="1">
      <alignment horizontal="center" vertical="center"/>
    </xf>
    <xf numFmtId="0" fontId="59" fillId="0" borderId="0" xfId="77" applyFont="1"/>
    <xf numFmtId="0" fontId="66" fillId="0" borderId="0" xfId="76" applyFont="1" applyAlignment="1">
      <alignment horizontal="left" vertical="center"/>
    </xf>
    <xf numFmtId="0" fontId="67" fillId="0" borderId="10" xfId="77" applyFont="1" applyBorder="1" applyAlignment="1">
      <alignment horizontal="center" vertical="center" wrapText="1"/>
    </xf>
    <xf numFmtId="0" fontId="67" fillId="0" borderId="3" xfId="77" applyFont="1" applyBorder="1" applyAlignment="1">
      <alignment horizontal="center" vertical="center" wrapText="1"/>
    </xf>
    <xf numFmtId="0" fontId="67" fillId="0" borderId="0" xfId="77" applyFont="1" applyAlignment="1">
      <alignment horizontal="center" vertical="center" wrapText="1"/>
    </xf>
    <xf numFmtId="0" fontId="67" fillId="0" borderId="12" xfId="77" applyFont="1" applyBorder="1" applyAlignment="1">
      <alignment horizontal="center" vertical="center" wrapText="1"/>
    </xf>
    <xf numFmtId="0" fontId="67" fillId="0" borderId="3" xfId="77" applyFont="1" applyBorder="1" applyAlignment="1">
      <alignment horizontal="center" vertical="center" wrapText="1"/>
    </xf>
    <xf numFmtId="0" fontId="54" fillId="0" borderId="3" xfId="76" applyFont="1" applyBorder="1" applyAlignment="1">
      <alignment horizontal="center" vertical="center" wrapText="1"/>
    </xf>
    <xf numFmtId="0" fontId="54" fillId="0" borderId="3" xfId="76" applyFont="1" applyBorder="1" applyAlignment="1">
      <alignment vertical="center" wrapText="1"/>
    </xf>
    <xf numFmtId="3" fontId="54" fillId="0" borderId="3" xfId="76" applyNumberFormat="1" applyFont="1" applyBorder="1" applyAlignment="1">
      <alignment horizontal="right" vertical="center" wrapText="1"/>
    </xf>
    <xf numFmtId="2" fontId="54" fillId="0" borderId="3" xfId="76" applyNumberFormat="1" applyFont="1" applyBorder="1" applyAlignment="1">
      <alignment horizontal="right" vertical="center" wrapText="1"/>
    </xf>
    <xf numFmtId="0" fontId="68" fillId="0" borderId="3" xfId="76" applyFont="1" applyBorder="1" applyAlignment="1">
      <alignment vertical="center" wrapText="1"/>
    </xf>
    <xf numFmtId="2" fontId="69" fillId="0" borderId="3" xfId="76" applyNumberFormat="1" applyFont="1" applyBorder="1" applyAlignment="1">
      <alignment horizontal="right" vertical="center" wrapText="1"/>
    </xf>
    <xf numFmtId="0" fontId="69" fillId="0" borderId="3" xfId="76" applyFont="1" applyBorder="1" applyAlignment="1">
      <alignment horizontal="center" vertical="center" wrapText="1"/>
    </xf>
    <xf numFmtId="0" fontId="69" fillId="0" borderId="3" xfId="76" applyFont="1" applyBorder="1" applyAlignment="1">
      <alignment vertical="center" wrapText="1"/>
    </xf>
    <xf numFmtId="3" fontId="69" fillId="0" borderId="3" xfId="76" applyNumberFormat="1" applyFont="1" applyBorder="1" applyAlignment="1">
      <alignment horizontal="right" vertical="center" wrapText="1"/>
    </xf>
    <xf numFmtId="3" fontId="42" fillId="0" borderId="0" xfId="76" applyNumberFormat="1"/>
    <xf numFmtId="0" fontId="54" fillId="0" borderId="3" xfId="76" applyFont="1" applyBorder="1" applyAlignment="1">
      <alignment horizontal="right" vertical="center" wrapText="1"/>
    </xf>
    <xf numFmtId="0" fontId="69" fillId="7" borderId="3" xfId="76" applyFont="1" applyFill="1" applyBorder="1" applyAlignment="1">
      <alignment horizontal="center" vertical="center" wrapText="1"/>
    </xf>
    <xf numFmtId="3" fontId="69" fillId="7" borderId="3" xfId="76" applyNumberFormat="1" applyFont="1" applyFill="1" applyBorder="1" applyAlignment="1">
      <alignment horizontal="right" vertical="center" wrapText="1"/>
    </xf>
    <xf numFmtId="2" fontId="69" fillId="7" borderId="3" xfId="76" applyNumberFormat="1" applyFont="1" applyFill="1" applyBorder="1" applyAlignment="1">
      <alignment horizontal="right" vertical="center" wrapText="1"/>
    </xf>
    <xf numFmtId="0" fontId="68" fillId="0" borderId="3" xfId="76" applyFont="1" applyBorder="1" applyAlignment="1">
      <alignment horizontal="center" vertical="center" wrapText="1"/>
    </xf>
    <xf numFmtId="3" fontId="68" fillId="0" borderId="3" xfId="76" applyNumberFormat="1" applyFont="1" applyBorder="1" applyAlignment="1">
      <alignment horizontal="right" vertical="center" wrapText="1"/>
    </xf>
    <xf numFmtId="0" fontId="70" fillId="0" borderId="0" xfId="76" applyFont="1"/>
    <xf numFmtId="0" fontId="69" fillId="7" borderId="3" xfId="76" applyFont="1" applyFill="1" applyBorder="1" applyAlignment="1">
      <alignment vertical="center" wrapText="1"/>
    </xf>
    <xf numFmtId="3" fontId="71" fillId="7" borderId="3" xfId="76" applyNumberFormat="1" applyFont="1" applyFill="1" applyBorder="1" applyAlignment="1">
      <alignment horizontal="right" vertical="center" wrapText="1"/>
    </xf>
    <xf numFmtId="3" fontId="69" fillId="7" borderId="3" xfId="76" quotePrefix="1" applyNumberFormat="1" applyFont="1" applyFill="1" applyBorder="1" applyAlignment="1">
      <alignment horizontal="right" vertical="center" wrapText="1"/>
    </xf>
    <xf numFmtId="0" fontId="68" fillId="0" borderId="0" xfId="76" applyFont="1" applyAlignment="1">
      <alignment wrapText="1"/>
    </xf>
    <xf numFmtId="2" fontId="42" fillId="0" borderId="0" xfId="76" applyNumberFormat="1"/>
    <xf numFmtId="0" fontId="4" fillId="0" borderId="0" xfId="79" applyFont="1" applyAlignment="1">
      <alignment horizontal="left"/>
    </xf>
    <xf numFmtId="0" fontId="1" fillId="0" borderId="0" xfId="79" applyFont="1"/>
    <xf numFmtId="0" fontId="1" fillId="0" borderId="0" xfId="79" applyFont="1" applyAlignment="1">
      <alignment horizontal="center"/>
    </xf>
    <xf numFmtId="0" fontId="72" fillId="0" borderId="0" xfId="79" applyFont="1" applyAlignment="1">
      <alignment horizontal="center"/>
    </xf>
    <xf numFmtId="0" fontId="2" fillId="0" borderId="0" xfId="79" applyFont="1" applyAlignment="1">
      <alignment horizontal="right"/>
    </xf>
    <xf numFmtId="0" fontId="56" fillId="0" borderId="0" xfId="79" applyFont="1" applyAlignment="1">
      <alignment horizontal="center" wrapText="1"/>
    </xf>
    <xf numFmtId="0" fontId="2" fillId="0" borderId="0" xfId="79" applyFont="1"/>
    <xf numFmtId="0" fontId="73" fillId="0" borderId="13" xfId="79" applyFont="1" applyBorder="1" applyAlignment="1">
      <alignment horizontal="right"/>
    </xf>
    <xf numFmtId="0" fontId="74" fillId="0" borderId="10" xfId="79" applyFont="1" applyBorder="1" applyAlignment="1">
      <alignment horizontal="center" vertical="center" wrapText="1"/>
    </xf>
    <xf numFmtId="0" fontId="74" fillId="0" borderId="3" xfId="79" applyFont="1" applyBorder="1" applyAlignment="1">
      <alignment horizontal="center" vertical="center" wrapText="1"/>
    </xf>
    <xf numFmtId="0" fontId="75" fillId="0" borderId="6" xfId="79" applyFont="1" applyBorder="1" applyAlignment="1">
      <alignment horizontal="center" vertical="center" wrapText="1"/>
    </xf>
    <xf numFmtId="0" fontId="75" fillId="0" borderId="2" xfId="79" applyFont="1" applyBorder="1" applyAlignment="1">
      <alignment horizontal="center" vertical="center" wrapText="1"/>
    </xf>
    <xf numFmtId="0" fontId="75" fillId="0" borderId="11" xfId="79" applyFont="1" applyBorder="1" applyAlignment="1">
      <alignment horizontal="center" vertical="center" wrapText="1"/>
    </xf>
    <xf numFmtId="0" fontId="72" fillId="0" borderId="0" xfId="79" applyFont="1" applyAlignment="1">
      <alignment vertical="center" wrapText="1"/>
    </xf>
    <xf numFmtId="0" fontId="74" fillId="0" borderId="9" xfId="79" applyFont="1" applyBorder="1" applyAlignment="1">
      <alignment horizontal="center" vertical="center" wrapText="1"/>
    </xf>
    <xf numFmtId="0" fontId="74" fillId="0" borderId="6" xfId="79" applyFont="1" applyBorder="1" applyAlignment="1">
      <alignment horizontal="center" vertical="center" wrapText="1"/>
    </xf>
    <xf numFmtId="0" fontId="74" fillId="0" borderId="2" xfId="79" applyFont="1" applyBorder="1" applyAlignment="1">
      <alignment horizontal="center" vertical="center" wrapText="1"/>
    </xf>
    <xf numFmtId="0" fontId="74" fillId="0" borderId="11" xfId="79" applyFont="1" applyBorder="1" applyAlignment="1">
      <alignment horizontal="center" vertical="center" wrapText="1"/>
    </xf>
    <xf numFmtId="0" fontId="74" fillId="0" borderId="12" xfId="79" applyFont="1" applyBorder="1" applyAlignment="1">
      <alignment horizontal="center" vertical="center" wrapText="1"/>
    </xf>
    <xf numFmtId="0" fontId="76" fillId="0" borderId="3" xfId="79" applyFont="1" applyBorder="1" applyAlignment="1">
      <alignment horizontal="center" vertical="center" wrapText="1"/>
    </xf>
    <xf numFmtId="0" fontId="77" fillId="0" borderId="0" xfId="79" applyFont="1" applyAlignment="1">
      <alignment horizontal="center" vertical="center" wrapText="1"/>
    </xf>
    <xf numFmtId="0" fontId="78" fillId="0" borderId="12" xfId="79" applyFont="1" applyBorder="1" applyAlignment="1">
      <alignment horizontal="center" vertical="center" wrapText="1"/>
    </xf>
    <xf numFmtId="3" fontId="78" fillId="0" borderId="3" xfId="79" applyNumberFormat="1" applyFont="1" applyBorder="1" applyAlignment="1">
      <alignment vertical="center" wrapText="1"/>
    </xf>
    <xf numFmtId="9" fontId="78" fillId="0" borderId="12" xfId="79" applyNumberFormat="1" applyFont="1" applyBorder="1" applyAlignment="1">
      <alignment horizontal="right" vertical="center" wrapText="1"/>
    </xf>
    <xf numFmtId="198" fontId="79" fillId="0" borderId="0" xfId="79" applyNumberFormat="1" applyFont="1" applyAlignment="1">
      <alignment horizontal="center" vertical="center" wrapText="1"/>
    </xf>
    <xf numFmtId="3" fontId="79" fillId="0" borderId="0" xfId="79" applyNumberFormat="1" applyFont="1" applyAlignment="1">
      <alignment horizontal="center" vertical="center" wrapText="1"/>
    </xf>
    <xf numFmtId="0" fontId="79" fillId="0" borderId="0" xfId="79" applyFont="1" applyAlignment="1">
      <alignment horizontal="center" vertical="center" wrapText="1"/>
    </xf>
    <xf numFmtId="0" fontId="1" fillId="0" borderId="12" xfId="79" applyFont="1" applyBorder="1" applyAlignment="1">
      <alignment horizontal="center" vertical="center" wrapText="1"/>
    </xf>
    <xf numFmtId="0" fontId="1" fillId="0" borderId="12" xfId="79" applyFont="1" applyBorder="1" applyAlignment="1">
      <alignment horizontal="left" vertical="center" wrapText="1"/>
    </xf>
    <xf numFmtId="3" fontId="1" fillId="0" borderId="12" xfId="79" applyNumberFormat="1" applyFont="1" applyBorder="1" applyAlignment="1">
      <alignment horizontal="right" vertical="center" wrapText="1"/>
    </xf>
    <xf numFmtId="0" fontId="1" fillId="0" borderId="3" xfId="79" applyFont="1" applyBorder="1" applyAlignment="1">
      <alignment horizontal="left" vertical="center" wrapText="1"/>
    </xf>
    <xf numFmtId="9" fontId="1" fillId="0" borderId="12" xfId="79" applyNumberFormat="1" applyFont="1" applyBorder="1" applyAlignment="1">
      <alignment horizontal="right" vertical="center" wrapText="1"/>
    </xf>
    <xf numFmtId="0" fontId="77" fillId="0" borderId="0" xfId="79" applyFont="1" applyAlignment="1">
      <alignment horizontal="left" vertical="center" wrapText="1"/>
    </xf>
    <xf numFmtId="0" fontId="1" fillId="0" borderId="3" xfId="79" applyFont="1" applyBorder="1" applyAlignment="1">
      <alignment horizontal="center" vertical="center" wrapText="1"/>
    </xf>
    <xf numFmtId="198" fontId="1" fillId="0" borderId="3" xfId="79" applyNumberFormat="1" applyFont="1" applyBorder="1" applyAlignment="1">
      <alignment vertical="center" wrapText="1"/>
    </xf>
    <xf numFmtId="3" fontId="1" fillId="0" borderId="3" xfId="79" applyNumberFormat="1" applyFont="1" applyBorder="1" applyAlignment="1">
      <alignment vertical="center" wrapText="1"/>
    </xf>
    <xf numFmtId="9" fontId="1" fillId="0" borderId="3" xfId="79" applyNumberFormat="1" applyFont="1" applyBorder="1" applyAlignment="1">
      <alignment vertical="center" wrapText="1"/>
    </xf>
    <xf numFmtId="0" fontId="77" fillId="0" borderId="3" xfId="79" applyFont="1" applyBorder="1" applyAlignment="1">
      <alignment horizontal="left" vertical="center" wrapText="1"/>
    </xf>
    <xf numFmtId="198" fontId="1" fillId="0" borderId="12" xfId="79" applyNumberFormat="1" applyFont="1" applyBorder="1" applyAlignment="1">
      <alignment vertical="center" wrapText="1"/>
    </xf>
    <xf numFmtId="3" fontId="1" fillId="0" borderId="12" xfId="79" applyNumberFormat="1" applyFont="1" applyBorder="1" applyAlignment="1">
      <alignment vertical="center" wrapText="1"/>
    </xf>
    <xf numFmtId="3" fontId="1" fillId="0" borderId="0" xfId="79" applyNumberFormat="1" applyFont="1"/>
    <xf numFmtId="3" fontId="1" fillId="0" borderId="0" xfId="79" applyNumberFormat="1" applyFont="1" applyAlignment="1">
      <alignment horizontal="center"/>
    </xf>
    <xf numFmtId="0" fontId="6" fillId="0" borderId="0" xfId="79" applyFont="1" applyAlignment="1">
      <alignment horizontal="center"/>
    </xf>
    <xf numFmtId="0" fontId="58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0" fillId="0" borderId="3" xfId="0" applyFont="1" applyBorder="1" applyAlignment="1">
      <alignment vertical="center" wrapText="1"/>
    </xf>
    <xf numFmtId="0" fontId="81" fillId="0" borderId="6" xfId="0" applyFont="1" applyBorder="1" applyAlignment="1">
      <alignment horizontal="center" vertical="center" wrapText="1"/>
    </xf>
    <xf numFmtId="3" fontId="81" fillId="0" borderId="3" xfId="0" applyNumberFormat="1" applyFont="1" applyBorder="1" applyAlignment="1">
      <alignment horizontal="center" vertical="center" wrapText="1"/>
    </xf>
    <xf numFmtId="0" fontId="61" fillId="0" borderId="3" xfId="0" applyFont="1" applyBorder="1" applyAlignment="1">
      <alignment vertical="center" wrapText="1"/>
    </xf>
    <xf numFmtId="0" fontId="80" fillId="0" borderId="6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vertical="center" wrapText="1"/>
    </xf>
    <xf numFmtId="164" fontId="59" fillId="0" borderId="12" xfId="33" applyFont="1" applyFill="1" applyBorder="1" applyAlignment="1">
      <alignment horizontal="right" vertical="center" wrapText="1"/>
    </xf>
    <xf numFmtId="164" fontId="59" fillId="0" borderId="9" xfId="33" applyFont="1" applyFill="1" applyBorder="1" applyAlignment="1">
      <alignment horizontal="right" vertical="center" wrapText="1"/>
    </xf>
    <xf numFmtId="4" fontId="82" fillId="0" borderId="1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83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vertical="center" wrapText="1"/>
    </xf>
    <xf numFmtId="164" fontId="62" fillId="0" borderId="3" xfId="33" applyFont="1" applyFill="1" applyBorder="1" applyAlignment="1">
      <alignment horizontal="right" vertical="center" wrapText="1"/>
    </xf>
    <xf numFmtId="4" fontId="82" fillId="0" borderId="3" xfId="0" applyNumberFormat="1" applyFont="1" applyBorder="1" applyAlignment="1">
      <alignment horizontal="center" vertical="center" wrapText="1"/>
    </xf>
    <xf numFmtId="0" fontId="84" fillId="0" borderId="3" xfId="0" applyFont="1" applyBorder="1"/>
    <xf numFmtId="164" fontId="84" fillId="0" borderId="0" xfId="0" applyNumberFormat="1" applyFont="1"/>
    <xf numFmtId="0" fontId="84" fillId="0" borderId="0" xfId="0" applyFont="1"/>
    <xf numFmtId="165" fontId="59" fillId="0" borderId="3" xfId="33" applyNumberFormat="1" applyFont="1" applyFill="1" applyBorder="1" applyAlignment="1">
      <alignment horizontal="right" vertical="center" wrapText="1"/>
    </xf>
    <xf numFmtId="3" fontId="82" fillId="0" borderId="3" xfId="0" applyNumberFormat="1" applyFont="1" applyBorder="1" applyAlignment="1">
      <alignment horizontal="center" vertical="center" wrapText="1"/>
    </xf>
    <xf numFmtId="165" fontId="62" fillId="0" borderId="3" xfId="33" applyNumberFormat="1" applyFont="1" applyFill="1" applyBorder="1" applyAlignment="1">
      <alignment horizontal="right" vertical="center" wrapText="1"/>
    </xf>
    <xf numFmtId="164" fontId="85" fillId="7" borderId="3" xfId="0" applyNumberFormat="1" applyFont="1" applyFill="1" applyBorder="1" applyAlignment="1">
      <alignment horizontal="right" vertical="center" wrapText="1"/>
    </xf>
    <xf numFmtId="164" fontId="85" fillId="0" borderId="3" xfId="0" applyNumberFormat="1" applyFont="1" applyBorder="1" applyAlignment="1">
      <alignment horizontal="right" vertical="center" wrapText="1"/>
    </xf>
    <xf numFmtId="4" fontId="80" fillId="0" borderId="3" xfId="0" applyNumberFormat="1" applyFont="1" applyBorder="1" applyAlignment="1">
      <alignment horizontal="center" vertical="center" wrapText="1"/>
    </xf>
    <xf numFmtId="0" fontId="61" fillId="0" borderId="0" xfId="0" quotePrefix="1" applyFont="1"/>
    <xf numFmtId="0" fontId="67" fillId="0" borderId="0" xfId="0" applyFont="1" applyAlignment="1">
      <alignment horizontal="center"/>
    </xf>
    <xf numFmtId="0" fontId="67" fillId="0" borderId="0" xfId="0" applyFont="1"/>
    <xf numFmtId="0" fontId="2" fillId="0" borderId="0" xfId="0" applyFont="1" applyAlignment="1">
      <alignment horizontal="right"/>
    </xf>
    <xf numFmtId="0" fontId="67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9" fontId="59" fillId="0" borderId="3" xfId="0" quotePrefix="1" applyNumberFormat="1" applyFont="1" applyBorder="1" applyAlignment="1">
      <alignment horizontal="center" vertical="center" wrapText="1"/>
    </xf>
    <xf numFmtId="9" fontId="5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right" vertical="center"/>
    </xf>
    <xf numFmtId="0" fontId="87" fillId="0" borderId="0" xfId="0" applyFont="1"/>
    <xf numFmtId="0" fontId="88" fillId="0" borderId="3" xfId="0" applyFont="1" applyBorder="1" applyAlignment="1">
      <alignment horizontal="center" vertical="center"/>
    </xf>
    <xf numFmtId="0" fontId="88" fillId="0" borderId="3" xfId="0" applyFont="1" applyBorder="1" applyAlignment="1">
      <alignment vertical="center"/>
    </xf>
    <xf numFmtId="0" fontId="88" fillId="0" borderId="3" xfId="0" applyFont="1" applyBorder="1" applyAlignment="1">
      <alignment horizontal="right" vertical="center"/>
    </xf>
    <xf numFmtId="0" fontId="89" fillId="0" borderId="0" xfId="0" applyFont="1"/>
    <xf numFmtId="0" fontId="3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90" fillId="0" borderId="0" xfId="0" applyFont="1"/>
    <xf numFmtId="0" fontId="3" fillId="0" borderId="3" xfId="0" applyFont="1" applyBorder="1" applyAlignment="1">
      <alignment vertical="center" wrapText="1"/>
    </xf>
    <xf numFmtId="16" fontId="3" fillId="0" borderId="3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  <xf numFmtId="0" fontId="49" fillId="0" borderId="3" xfId="0" applyFont="1" applyBorder="1" applyAlignment="1">
      <alignment vertical="center" wrapText="1"/>
    </xf>
    <xf numFmtId="0" fontId="49" fillId="0" borderId="3" xfId="0" applyFont="1" applyBorder="1" applyAlignment="1">
      <alignment horizontal="center" vertical="center"/>
    </xf>
    <xf numFmtId="2" fontId="49" fillId="0" borderId="3" xfId="0" quotePrefix="1" applyNumberFormat="1" applyFont="1" applyBorder="1" applyAlignment="1">
      <alignment horizontal="right" vertical="center"/>
    </xf>
    <xf numFmtId="2" fontId="3" fillId="7" borderId="3" xfId="0" applyNumberFormat="1" applyFont="1" applyFill="1" applyBorder="1" applyAlignment="1">
      <alignment horizontal="right" vertical="center"/>
    </xf>
    <xf numFmtId="0" fontId="91" fillId="0" borderId="3" xfId="0" applyFont="1" applyBorder="1" applyAlignment="1">
      <alignment vertical="center"/>
    </xf>
    <xf numFmtId="0" fontId="91" fillId="0" borderId="3" xfId="0" applyFont="1" applyBorder="1" applyAlignment="1">
      <alignment horizontal="center" vertical="center"/>
    </xf>
    <xf numFmtId="0" fontId="91" fillId="0" borderId="3" xfId="0" applyFont="1" applyBorder="1" applyAlignment="1">
      <alignment horizontal="right" vertical="center"/>
    </xf>
    <xf numFmtId="0" fontId="49" fillId="0" borderId="3" xfId="0" applyFont="1" applyBorder="1" applyAlignment="1">
      <alignment vertical="center"/>
    </xf>
    <xf numFmtId="0" fontId="49" fillId="0" borderId="3" xfId="0" applyFont="1" applyBorder="1" applyAlignment="1">
      <alignment horizontal="right" vertical="center"/>
    </xf>
    <xf numFmtId="9" fontId="49" fillId="0" borderId="3" xfId="0" applyNumberFormat="1" applyFont="1" applyBorder="1" applyAlignment="1">
      <alignment horizontal="right" vertical="center"/>
    </xf>
    <xf numFmtId="13" fontId="49" fillId="0" borderId="3" xfId="0" applyNumberFormat="1" applyFont="1" applyBorder="1" applyAlignment="1">
      <alignment horizontal="right" vertical="center"/>
    </xf>
    <xf numFmtId="0" fontId="88" fillId="7" borderId="3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right" vertical="center"/>
    </xf>
    <xf numFmtId="0" fontId="49" fillId="7" borderId="3" xfId="0" applyFont="1" applyFill="1" applyBorder="1" applyAlignment="1">
      <alignment horizontal="right" vertical="center"/>
    </xf>
    <xf numFmtId="9" fontId="3" fillId="7" borderId="3" xfId="0" applyNumberFormat="1" applyFont="1" applyFill="1" applyBorder="1" applyAlignment="1">
      <alignment horizontal="right" vertical="center"/>
    </xf>
    <xf numFmtId="16" fontId="49" fillId="0" borderId="3" xfId="0" quotePrefix="1" applyNumberFormat="1" applyFont="1" applyBorder="1" applyAlignment="1">
      <alignment horizontal="right" vertical="center"/>
    </xf>
    <xf numFmtId="0" fontId="92" fillId="0" borderId="0" xfId="0" applyFont="1"/>
    <xf numFmtId="4" fontId="3" fillId="0" borderId="3" xfId="128" applyNumberFormat="1" applyFont="1" applyBorder="1" applyAlignment="1">
      <alignment horizontal="right" vertical="center"/>
    </xf>
    <xf numFmtId="4" fontId="3" fillId="0" borderId="3" xfId="128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4" fontId="3" fillId="7" borderId="3" xfId="128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9" fillId="0" borderId="3" xfId="130" applyFont="1" applyBorder="1" applyAlignment="1">
      <alignment horizontal="right" vertical="center" wrapText="1"/>
    </xf>
    <xf numFmtId="0" fontId="51" fillId="7" borderId="3" xfId="0" applyFont="1" applyFill="1" applyBorder="1" applyAlignment="1">
      <alignment horizontal="center" vertical="center"/>
    </xf>
    <xf numFmtId="0" fontId="51" fillId="7" borderId="3" xfId="0" applyFont="1" applyFill="1" applyBorder="1" applyAlignment="1">
      <alignment vertical="center"/>
    </xf>
    <xf numFmtId="0" fontId="51" fillId="7" borderId="3" xfId="0" applyFont="1" applyFill="1" applyBorder="1" applyAlignment="1">
      <alignment horizontal="right" vertical="center"/>
    </xf>
    <xf numFmtId="0" fontId="49" fillId="7" borderId="3" xfId="0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vertical="center"/>
    </xf>
    <xf numFmtId="2" fontId="49" fillId="7" borderId="3" xfId="76" applyNumberFormat="1" applyFont="1" applyFill="1" applyBorder="1" applyAlignment="1">
      <alignment horizontal="right" vertical="center" wrapText="1"/>
    </xf>
    <xf numFmtId="0" fontId="49" fillId="7" borderId="3" xfId="0" quotePrefix="1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vertical="center" wrapText="1"/>
    </xf>
    <xf numFmtId="0" fontId="49" fillId="7" borderId="3" xfId="129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9" fontId="54" fillId="0" borderId="0" xfId="0" applyNumberFormat="1" applyFont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 wrapText="1"/>
    </xf>
    <xf numFmtId="49" fontId="46" fillId="0" borderId="3" xfId="0" applyNumberFormat="1" applyFont="1" applyBorder="1" applyAlignment="1">
      <alignment horizontal="center" vertical="center" wrapText="1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6" xfId="0" applyNumberFormat="1" applyFont="1" applyBorder="1" applyAlignment="1">
      <alignment horizontal="center" vertical="center" wrapText="1"/>
    </xf>
    <xf numFmtId="49" fontId="93" fillId="0" borderId="11" xfId="0" applyNumberFormat="1" applyFont="1" applyBorder="1" applyAlignment="1">
      <alignment horizontal="center" vertical="center" wrapText="1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3" xfId="0" applyNumberFormat="1" applyFont="1" applyBorder="1" applyAlignment="1">
      <alignment horizontal="left" vertical="center" wrapText="1"/>
    </xf>
    <xf numFmtId="2" fontId="93" fillId="0" borderId="3" xfId="0" applyNumberFormat="1" applyFont="1" applyBorder="1" applyAlignment="1">
      <alignment horizontal="right" vertical="center" wrapText="1"/>
    </xf>
    <xf numFmtId="199" fontId="93" fillId="0" borderId="3" xfId="0" applyNumberFormat="1" applyFont="1" applyBorder="1" applyAlignment="1">
      <alignment horizontal="right" vertical="center" wrapText="1"/>
    </xf>
    <xf numFmtId="2" fontId="93" fillId="0" borderId="3" xfId="0" applyNumberFormat="1" applyFont="1" applyBorder="1" applyAlignment="1">
      <alignment vertical="center" wrapText="1"/>
    </xf>
    <xf numFmtId="199" fontId="93" fillId="0" borderId="3" xfId="0" applyNumberFormat="1" applyFont="1" applyBorder="1" applyAlignment="1">
      <alignment vertical="center" wrapText="1"/>
    </xf>
    <xf numFmtId="43" fontId="93" fillId="0" borderId="3" xfId="128" applyFont="1" applyBorder="1" applyAlignment="1">
      <alignment vertical="center" wrapText="1"/>
    </xf>
    <xf numFmtId="49" fontId="94" fillId="0" borderId="3" xfId="0" applyNumberFormat="1" applyFont="1" applyBorder="1" applyAlignment="1">
      <alignment horizontal="center" vertical="center" wrapText="1"/>
    </xf>
    <xf numFmtId="49" fontId="94" fillId="0" borderId="3" xfId="0" applyNumberFormat="1" applyFont="1" applyBorder="1" applyAlignment="1">
      <alignment horizontal="left" vertical="center" wrapText="1"/>
    </xf>
    <xf numFmtId="197" fontId="94" fillId="0" borderId="3" xfId="0" applyNumberFormat="1" applyFont="1" applyBorder="1" applyAlignment="1">
      <alignment vertical="center" wrapText="1"/>
    </xf>
    <xf numFmtId="199" fontId="94" fillId="0" borderId="3" xfId="0" applyNumberFormat="1" applyFont="1" applyBorder="1" applyAlignment="1">
      <alignment vertical="center" wrapText="1"/>
    </xf>
    <xf numFmtId="2" fontId="94" fillId="0" borderId="3" xfId="0" applyNumberFormat="1" applyFont="1" applyBorder="1" applyAlignment="1">
      <alignment vertical="center" wrapText="1"/>
    </xf>
    <xf numFmtId="2" fontId="94" fillId="0" borderId="10" xfId="0" applyNumberFormat="1" applyFont="1" applyBorder="1" applyAlignment="1">
      <alignment horizontal="right" vertical="center" wrapText="1"/>
    </xf>
    <xf numFmtId="199" fontId="94" fillId="0" borderId="10" xfId="0" applyNumberFormat="1" applyFont="1" applyBorder="1" applyAlignment="1">
      <alignment horizontal="right" vertical="center" wrapText="1"/>
    </xf>
    <xf numFmtId="2" fontId="94" fillId="0" borderId="12" xfId="0" applyNumberFormat="1" applyFont="1" applyBorder="1" applyAlignment="1">
      <alignment horizontal="right" vertical="center" wrapText="1"/>
    </xf>
    <xf numFmtId="199" fontId="94" fillId="0" borderId="12" xfId="0" applyNumberFormat="1" applyFont="1" applyBorder="1" applyAlignment="1">
      <alignment horizontal="right" vertical="center" wrapText="1"/>
    </xf>
    <xf numFmtId="2" fontId="94" fillId="0" borderId="3" xfId="0" applyNumberFormat="1" applyFont="1" applyBorder="1" applyAlignment="1">
      <alignment horizontal="right" vertical="center" wrapText="1"/>
    </xf>
    <xf numFmtId="199" fontId="94" fillId="0" borderId="3" xfId="0" applyNumberFormat="1" applyFont="1" applyBorder="1" applyAlignment="1">
      <alignment horizontal="right" vertical="center" wrapText="1"/>
    </xf>
    <xf numFmtId="197" fontId="93" fillId="0" borderId="3" xfId="0" applyNumberFormat="1" applyFont="1" applyBorder="1" applyAlignment="1">
      <alignment vertical="center" wrapText="1"/>
    </xf>
    <xf numFmtId="1" fontId="93" fillId="0" borderId="3" xfId="0" applyNumberFormat="1" applyFont="1" applyBorder="1" applyAlignment="1">
      <alignment vertical="center" wrapText="1"/>
    </xf>
    <xf numFmtId="0" fontId="94" fillId="0" borderId="3" xfId="0" applyFont="1" applyBorder="1" applyAlignment="1">
      <alignment horizontal="right" vertical="center"/>
    </xf>
    <xf numFmtId="49" fontId="94" fillId="0" borderId="3" xfId="0" applyNumberFormat="1" applyFont="1" applyBorder="1" applyAlignment="1">
      <alignment horizontal="right" vertical="center" wrapText="1"/>
    </xf>
    <xf numFmtId="0" fontId="93" fillId="0" borderId="3" xfId="0" applyFont="1" applyBorder="1"/>
    <xf numFmtId="199" fontId="93" fillId="0" borderId="3" xfId="0" applyNumberFormat="1" applyFont="1" applyBorder="1"/>
    <xf numFmtId="2" fontId="93" fillId="0" borderId="3" xfId="0" applyNumberFormat="1" applyFont="1" applyBorder="1"/>
    <xf numFmtId="0" fontId="93" fillId="0" borderId="2" xfId="0" applyFont="1" applyBorder="1"/>
    <xf numFmtId="0" fontId="95" fillId="0" borderId="0" xfId="0" applyFont="1"/>
    <xf numFmtId="0" fontId="94" fillId="0" borderId="0" xfId="0" applyFont="1" applyAlignment="1">
      <alignment horizontal="left"/>
    </xf>
    <xf numFmtId="0" fontId="94" fillId="0" borderId="0" xfId="0" applyFont="1"/>
    <xf numFmtId="2" fontId="94" fillId="0" borderId="0" xfId="0" applyNumberFormat="1" applyFont="1"/>
    <xf numFmtId="2" fontId="95" fillId="0" borderId="0" xfId="0" applyNumberFormat="1" applyFont="1"/>
    <xf numFmtId="0" fontId="96" fillId="0" borderId="0" xfId="0" applyFont="1" applyAlignment="1">
      <alignment horizontal="right" vertical="center"/>
    </xf>
    <xf numFmtId="0" fontId="97" fillId="0" borderId="0" xfId="0" applyFont="1" applyAlignment="1">
      <alignment horizontal="center" vertical="center" wrapText="1"/>
    </xf>
    <xf numFmtId="0" fontId="96" fillId="0" borderId="0" xfId="0" applyFont="1" applyAlignment="1">
      <alignment vertical="center" wrapText="1"/>
    </xf>
    <xf numFmtId="0" fontId="9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0" fillId="0" borderId="3" xfId="0" applyFont="1" applyBorder="1" applyAlignment="1">
      <alignment vertical="center" wrapText="1"/>
    </xf>
    <xf numFmtId="0" fontId="101" fillId="0" borderId="3" xfId="0" applyFont="1" applyBorder="1" applyAlignment="1">
      <alignment vertical="center" wrapText="1"/>
    </xf>
    <xf numFmtId="0" fontId="10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0" fillId="0" borderId="3" xfId="0" applyFont="1" applyBorder="1" applyAlignment="1">
      <alignment horizontal="center" vertical="center" wrapText="1"/>
    </xf>
    <xf numFmtId="0" fontId="100" fillId="0" borderId="3" xfId="0" applyFont="1" applyBorder="1" applyAlignment="1">
      <alignment horizontal="justify" vertical="center" wrapText="1"/>
    </xf>
    <xf numFmtId="0" fontId="100" fillId="0" borderId="3" xfId="0" applyFont="1" applyBorder="1" applyAlignment="1">
      <alignment horizontal="center" vertical="center"/>
    </xf>
    <xf numFmtId="0" fontId="10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0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</cellXfs>
  <cellStyles count="131">
    <cellStyle name="??" xfId="1" xr:uid="{00000000-0005-0000-0000-000000000000}"/>
    <cellStyle name="?? [0.00]_ Att. 1- Cover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00Q3902REV.1" xfId="6" xr:uid="{00000000-0005-0000-0000-000005000000}"/>
    <cellStyle name="???_00Q3902REV.1" xfId="7" xr:uid="{00000000-0005-0000-0000-000006000000}"/>
    <cellStyle name="??[0]_BRE" xfId="8" xr:uid="{00000000-0005-0000-0000-000007000000}"/>
    <cellStyle name="??_ Att. 1- Cover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ÅëÈ­ [0]_S" xfId="15" xr:uid="{00000000-0005-0000-0000-00000E000000}"/>
    <cellStyle name="AeE­_INQUIRY ¿µ¾÷AßAø " xfId="16" xr:uid="{00000000-0005-0000-0000-00000F000000}"/>
    <cellStyle name="ÅëÈ­_S" xfId="17" xr:uid="{00000000-0005-0000-0000-000010000000}"/>
    <cellStyle name="AÞ¸¶ [0]_INQUIRY ¿?¾÷AßAø " xfId="18" xr:uid="{00000000-0005-0000-0000-000011000000}"/>
    <cellStyle name="ÄÞ¸¶ [0]_S" xfId="19" xr:uid="{00000000-0005-0000-0000-000012000000}"/>
    <cellStyle name="AÞ¸¶_INQUIRY ¿?¾÷AßAø " xfId="20" xr:uid="{00000000-0005-0000-0000-000013000000}"/>
    <cellStyle name="ÄÞ¸¶_S" xfId="21" xr:uid="{00000000-0005-0000-0000-000014000000}"/>
    <cellStyle name="C?AØ_¿?¾÷CoE² " xfId="22" xr:uid="{00000000-0005-0000-0000-000015000000}"/>
    <cellStyle name="C￥AØ_¿μ¾÷CoE² " xfId="23" xr:uid="{00000000-0005-0000-0000-000016000000}"/>
    <cellStyle name="Ç¥ÁØ_S" xfId="24" xr:uid="{00000000-0005-0000-0000-000017000000}"/>
    <cellStyle name="C￥AØ_Sheet1_¿μ¾÷CoE² " xfId="25" xr:uid="{00000000-0005-0000-0000-000018000000}"/>
    <cellStyle name="Calc Currency (0)" xfId="26" xr:uid="{00000000-0005-0000-0000-000019000000}"/>
    <cellStyle name="Comma" xfId="128" builtinId="3"/>
    <cellStyle name="Comma 10" xfId="27" xr:uid="{00000000-0005-0000-0000-00001B000000}"/>
    <cellStyle name="Comma 11" xfId="28" xr:uid="{00000000-0005-0000-0000-00001C000000}"/>
    <cellStyle name="Comma 12" xfId="29" xr:uid="{00000000-0005-0000-0000-00001D000000}"/>
    <cellStyle name="Comma 13" xfId="30" xr:uid="{00000000-0005-0000-0000-00001E000000}"/>
    <cellStyle name="Comma 14" xfId="31" xr:uid="{00000000-0005-0000-0000-00001F000000}"/>
    <cellStyle name="Comma 2" xfId="32" xr:uid="{00000000-0005-0000-0000-000020000000}"/>
    <cellStyle name="Comma 3" xfId="33" xr:uid="{00000000-0005-0000-0000-000021000000}"/>
    <cellStyle name="Comma 4" xfId="34" xr:uid="{00000000-0005-0000-0000-000022000000}"/>
    <cellStyle name="Comma 5" xfId="35" xr:uid="{00000000-0005-0000-0000-000023000000}"/>
    <cellStyle name="Comma 6" xfId="36" xr:uid="{00000000-0005-0000-0000-000024000000}"/>
    <cellStyle name="Comma 6 2" xfId="37" xr:uid="{00000000-0005-0000-0000-000025000000}"/>
    <cellStyle name="Comma 7" xfId="38" xr:uid="{00000000-0005-0000-0000-000026000000}"/>
    <cellStyle name="Comma 8" xfId="39" xr:uid="{00000000-0005-0000-0000-000027000000}"/>
    <cellStyle name="Comma 9" xfId="40" xr:uid="{00000000-0005-0000-0000-000028000000}"/>
    <cellStyle name="comma zerodec" xfId="41" xr:uid="{00000000-0005-0000-0000-000029000000}"/>
    <cellStyle name="Comma0" xfId="42" xr:uid="{00000000-0005-0000-0000-00002A000000}"/>
    <cellStyle name="Copied" xfId="43" xr:uid="{00000000-0005-0000-0000-00002B000000}"/>
    <cellStyle name="Currency0" xfId="44" xr:uid="{00000000-0005-0000-0000-00002C000000}"/>
    <cellStyle name="Currency1" xfId="45" xr:uid="{00000000-0005-0000-0000-00002D000000}"/>
    <cellStyle name="Chuẩn 3" xfId="46" xr:uid="{00000000-0005-0000-0000-00001A000000}"/>
    <cellStyle name="Date" xfId="47" xr:uid="{00000000-0005-0000-0000-00002E000000}"/>
    <cellStyle name="Dezimal [0]_35ERI8T2gbIEMixb4v26icuOo" xfId="48" xr:uid="{00000000-0005-0000-0000-00002F000000}"/>
    <cellStyle name="Dezimal_35ERI8T2gbIEMixb4v26icuOo" xfId="49" xr:uid="{00000000-0005-0000-0000-000030000000}"/>
    <cellStyle name="Dollar (zero dec)" xfId="50" xr:uid="{00000000-0005-0000-0000-000031000000}"/>
    <cellStyle name="Entered" xfId="51" xr:uid="{00000000-0005-0000-0000-000032000000}"/>
    <cellStyle name="Fixed" xfId="52" xr:uid="{00000000-0005-0000-0000-000033000000}"/>
    <cellStyle name="Grey" xfId="53" xr:uid="{00000000-0005-0000-0000-000034000000}"/>
    <cellStyle name="Header1" xfId="54" xr:uid="{00000000-0005-0000-0000-000035000000}"/>
    <cellStyle name="Header2" xfId="55" xr:uid="{00000000-0005-0000-0000-000036000000}"/>
    <cellStyle name="HEADING1" xfId="56" xr:uid="{00000000-0005-0000-0000-000037000000}"/>
    <cellStyle name="HEADING2" xfId="57" xr:uid="{00000000-0005-0000-0000-000038000000}"/>
    <cellStyle name="Hoa-Scholl" xfId="58" xr:uid="{00000000-0005-0000-0000-000039000000}"/>
    <cellStyle name="Input [yellow]" xfId="59" xr:uid="{00000000-0005-0000-0000-00003A000000}"/>
    <cellStyle name="Ledger 17 x 11 in" xfId="60" xr:uid="{00000000-0005-0000-0000-00003B000000}"/>
    <cellStyle name="Ledger 17 x 11 in 2" xfId="61" xr:uid="{00000000-0005-0000-0000-00003C000000}"/>
    <cellStyle name="Ledger 17 x 11 in_theo doi xi mang" xfId="62" xr:uid="{00000000-0005-0000-0000-00003D000000}"/>
    <cellStyle name="left" xfId="63" xr:uid="{00000000-0005-0000-0000-00003E000000}"/>
    <cellStyle name="Milliers [0]_laroux" xfId="64" xr:uid="{00000000-0005-0000-0000-00003F000000}"/>
    <cellStyle name="Milliers_laroux" xfId="65" xr:uid="{00000000-0005-0000-0000-000040000000}"/>
    <cellStyle name="moi" xfId="66" xr:uid="{00000000-0005-0000-0000-000041000000}"/>
    <cellStyle name="Monétaire [0]_laroux" xfId="67" xr:uid="{00000000-0005-0000-0000-000042000000}"/>
    <cellStyle name="Monétaire_laroux" xfId="68" xr:uid="{00000000-0005-0000-0000-000043000000}"/>
    <cellStyle name="n" xfId="69" xr:uid="{00000000-0005-0000-0000-000044000000}"/>
    <cellStyle name="New Times Roman" xfId="70" xr:uid="{00000000-0005-0000-0000-000045000000}"/>
    <cellStyle name="no dec" xfId="71" xr:uid="{00000000-0005-0000-0000-000046000000}"/>
    <cellStyle name="Normal" xfId="0" builtinId="0"/>
    <cellStyle name="Normal - Style1" xfId="72" xr:uid="{00000000-0005-0000-0000-000048000000}"/>
    <cellStyle name="Normal 11" xfId="73" xr:uid="{00000000-0005-0000-0000-000049000000}"/>
    <cellStyle name="Normal 12" xfId="74" xr:uid="{00000000-0005-0000-0000-00004A000000}"/>
    <cellStyle name="Normal 14" xfId="75" xr:uid="{00000000-0005-0000-0000-00004B000000}"/>
    <cellStyle name="Normal 2" xfId="76" xr:uid="{00000000-0005-0000-0000-00004C000000}"/>
    <cellStyle name="Normal 3" xfId="77" xr:uid="{00000000-0005-0000-0000-00004D000000}"/>
    <cellStyle name="Normal 3 2" xfId="78" xr:uid="{00000000-0005-0000-0000-00004E000000}"/>
    <cellStyle name="Normal 4" xfId="79" xr:uid="{00000000-0005-0000-0000-00004F000000}"/>
    <cellStyle name="Normal 5" xfId="80" xr:uid="{00000000-0005-0000-0000-000050000000}"/>
    <cellStyle name="Normal 5 2" xfId="81" xr:uid="{00000000-0005-0000-0000-000051000000}"/>
    <cellStyle name="Normal 6" xfId="82" xr:uid="{00000000-0005-0000-0000-000052000000}"/>
    <cellStyle name="Normal 7" xfId="83" xr:uid="{00000000-0005-0000-0000-000053000000}"/>
    <cellStyle name="Normal 8" xfId="84" xr:uid="{00000000-0005-0000-0000-000054000000}"/>
    <cellStyle name="Normal_Giao  KH_2004 So GD_DT" xfId="130" xr:uid="{EBE2A028-D97F-4655-8A9B-4E0D3224A9E1}"/>
    <cellStyle name="Œ…‹æØ‚è [0.00]_laroux" xfId="85" xr:uid="{00000000-0005-0000-0000-000055000000}"/>
    <cellStyle name="Œ…‹æØ‚è_laroux" xfId="86" xr:uid="{00000000-0005-0000-0000-000056000000}"/>
    <cellStyle name="p" xfId="87" xr:uid="{00000000-0005-0000-0000-000057000000}"/>
    <cellStyle name="Percent" xfId="129" builtinId="5"/>
    <cellStyle name="Percent [2]" xfId="88" xr:uid="{00000000-0005-0000-0000-000058000000}"/>
    <cellStyle name="RevList" xfId="89" xr:uid="{00000000-0005-0000-0000-000059000000}"/>
    <cellStyle name="Standard_Data" xfId="90" xr:uid="{00000000-0005-0000-0000-00005A000000}"/>
    <cellStyle name="Subtotal" xfId="91" xr:uid="{00000000-0005-0000-0000-00005B000000}"/>
    <cellStyle name="T" xfId="92" xr:uid="{00000000-0005-0000-0000-00005C000000}"/>
    <cellStyle name="T_Book1" xfId="93" xr:uid="{00000000-0005-0000-0000-00005D000000}"/>
    <cellStyle name="T_Book1_1" xfId="94" xr:uid="{00000000-0005-0000-0000-00005E000000}"/>
    <cellStyle name="T_May tron be tong" xfId="95" xr:uid="{00000000-0005-0000-0000-00005F000000}"/>
    <cellStyle name="T_TH KL 192" xfId="96" xr:uid="{00000000-0005-0000-0000-000060000000}"/>
    <cellStyle name="T_Th¸ng 01" xfId="97" xr:uid="{00000000-0005-0000-0000-000061000000}"/>
    <cellStyle name="Tien1" xfId="98" xr:uid="{00000000-0005-0000-0000-000064000000}"/>
    <cellStyle name="th" xfId="99" xr:uid="{00000000-0005-0000-0000-000062000000}"/>
    <cellStyle name="þ_x001d_ð¤_x000c_¯þ_x0014__x000d_¨þU_x0001_À_x0004_ _x0015__x000f__x0001__x0001_" xfId="100" xr:uid="{00000000-0005-0000-0000-000063000000}"/>
    <cellStyle name="viet" xfId="101" xr:uid="{00000000-0005-0000-0000-000065000000}"/>
    <cellStyle name="viet2" xfId="102" xr:uid="{00000000-0005-0000-0000-000066000000}"/>
    <cellStyle name="wrap" xfId="103" xr:uid="{00000000-0005-0000-0000-000067000000}"/>
    <cellStyle name="Wไhrung [0]_35ERI8T2gbIEMixb4v26icuOo" xfId="104" xr:uid="{00000000-0005-0000-0000-000068000000}"/>
    <cellStyle name="Wไhrung_35ERI8T2gbIEMixb4v26icuOo" xfId="105" xr:uid="{00000000-0005-0000-0000-000069000000}"/>
    <cellStyle name="xuan" xfId="106" xr:uid="{00000000-0005-0000-0000-00006A000000}"/>
    <cellStyle name="y" xfId="107" xr:uid="{00000000-0005-0000-0000-00006B000000}"/>
    <cellStyle name=" [0.00]_ Att. 1- Cover" xfId="108" xr:uid="{00000000-0005-0000-0000-00006C000000}"/>
    <cellStyle name="_ Att. 1- Cover" xfId="109" xr:uid="{00000000-0005-0000-0000-00006D000000}"/>
    <cellStyle name="?_ Att. 1- Cover" xfId="110" xr:uid="{00000000-0005-0000-0000-00006E000000}"/>
    <cellStyle name="똿뗦먛귟 [0.00]_PRODUCT DETAIL Q1" xfId="111" xr:uid="{00000000-0005-0000-0000-00006F000000}"/>
    <cellStyle name="똿뗦먛귟_PRODUCT DETAIL Q1" xfId="112" xr:uid="{00000000-0005-0000-0000-000070000000}"/>
    <cellStyle name="믅됞 [0.00]_PRODUCT DETAIL Q1" xfId="113" xr:uid="{00000000-0005-0000-0000-000071000000}"/>
    <cellStyle name="믅됞_PRODUCT DETAIL Q1" xfId="114" xr:uid="{00000000-0005-0000-0000-000072000000}"/>
    <cellStyle name="백분율_††††† " xfId="115" xr:uid="{00000000-0005-0000-0000-000073000000}"/>
    <cellStyle name="뷭?_BOOKSHIP" xfId="116" xr:uid="{00000000-0005-0000-0000-000074000000}"/>
    <cellStyle name="콤마 [0]_††††† " xfId="117" xr:uid="{00000000-0005-0000-0000-000075000000}"/>
    <cellStyle name="콤마_††††† " xfId="118" xr:uid="{00000000-0005-0000-0000-000076000000}"/>
    <cellStyle name="통화 [0]_††††† " xfId="119" xr:uid="{00000000-0005-0000-0000-000077000000}"/>
    <cellStyle name="통화_††††† " xfId="120" xr:uid="{00000000-0005-0000-0000-000078000000}"/>
    <cellStyle name="표준_(정보부문)월별인원계획" xfId="121" xr:uid="{00000000-0005-0000-0000-000079000000}"/>
    <cellStyle name="一般_00Q3902REV.1" xfId="122" xr:uid="{00000000-0005-0000-0000-00007A000000}"/>
    <cellStyle name="千分位[0]_00Q3902REV.1" xfId="123" xr:uid="{00000000-0005-0000-0000-00007B000000}"/>
    <cellStyle name="千分位_00Q3902REV.1" xfId="124" xr:uid="{00000000-0005-0000-0000-00007C000000}"/>
    <cellStyle name="貨幣 [0]_00Q3902REV.1" xfId="125" xr:uid="{00000000-0005-0000-0000-00007D000000}"/>
    <cellStyle name="貨幣[0]_BRE" xfId="126" xr:uid="{00000000-0005-0000-0000-00007E000000}"/>
    <cellStyle name="貨幣_00Q3902REV.1" xfId="127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340s/Downloads/11.%20Bi&#7875;u%20%20k&#232;m%20theo%20BC%20Ch&#237;nh%20tr&#7883;%202025-2030%20%20ho&#224;n%20th&#224;nh%20(c&#243;%20s&#7889;%20d&#432;)%2012.10.2024%20(KB%2010,%2011,12%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Kangatang"/>
      <sheetName val="Kangatang_2"/>
      <sheetName val="Kangatang_3"/>
      <sheetName val="Kangatang_4"/>
      <sheetName val="Kangatang_5"/>
      <sheetName val="Kangatang_6"/>
      <sheetName val="Kangatang_7"/>
      <sheetName val="Kangatang_8"/>
      <sheetName val="Kangatang_9"/>
      <sheetName val="Kangatang_10"/>
      <sheetName val="Kangatang_11"/>
      <sheetName val="Kangatang_12"/>
      <sheetName val="Kangatang_13"/>
      <sheetName val="Kangatang_14"/>
      <sheetName val="Kangatang_15"/>
      <sheetName val="Kangatang_16"/>
      <sheetName val="Kangatang_17"/>
      <sheetName val="Kangatang_18"/>
      <sheetName val="Kangatang_19"/>
      <sheetName val="Kangatang_20"/>
      <sheetName val="Kangatang_21"/>
      <sheetName val="Kangatang_22"/>
      <sheetName val="Kangatang_23"/>
      <sheetName val="Kangatang_24"/>
      <sheetName val="Kangatang_25"/>
      <sheetName val="Kangatang_26"/>
      <sheetName val="Kangatang_27"/>
      <sheetName val="Kangatang_28"/>
      <sheetName val="Kangatang_29"/>
      <sheetName val="Kangatang_30"/>
      <sheetName val="Kangatang_31"/>
      <sheetName val="Kangatang_32"/>
      <sheetName val="Kangatang_33"/>
      <sheetName val="Kangatang_34"/>
      <sheetName val="Kangatang_35"/>
      <sheetName val="Kangatang_36"/>
      <sheetName val="Kangatang_37"/>
      <sheetName val="Kangatang_38"/>
      <sheetName val="Kangatang_39"/>
      <sheetName val="Kangatang_40"/>
      <sheetName val="Kangatang_41"/>
      <sheetName val="Kangatang_42"/>
      <sheetName val="Kangatang_43"/>
      <sheetName val="Kangatang_44"/>
      <sheetName val="Kangatang_45"/>
      <sheetName val="Kangatang_46"/>
      <sheetName val="Kangatang_47"/>
      <sheetName val="Kangatang_48"/>
      <sheetName val="Kangatang_49"/>
      <sheetName val="Kangatang_50"/>
      <sheetName val="Kangatang_51"/>
      <sheetName val="Kangatang_52"/>
      <sheetName val="Kangatang_53"/>
      <sheetName val="Kangatang_54"/>
      <sheetName val="Kangatang_55"/>
      <sheetName val="Kangatang_56"/>
      <sheetName val="Kangatang_57"/>
      <sheetName val="Kangatang_58"/>
      <sheetName val="Kangatang_59"/>
      <sheetName val="Kangatang_60"/>
      <sheetName val="Kangatang_61"/>
      <sheetName val="Kangatang_62"/>
      <sheetName val="Kangatang_63"/>
      <sheetName val="Kangatang_64"/>
      <sheetName val="Kangatang_65"/>
      <sheetName val="Kangatang_66"/>
      <sheetName val="Kangatang_67"/>
      <sheetName val="Kangatang_68"/>
      <sheetName val="Kangatang_69"/>
      <sheetName val="Kangatang_70"/>
      <sheetName val="Kangatang_71"/>
      <sheetName val="Kangatang_72"/>
      <sheetName val="Kangatang_73"/>
      <sheetName val="Kangatang_74"/>
      <sheetName val="Kangatang_75"/>
      <sheetName val="Kangatang_76"/>
      <sheetName val="Kangatang_77"/>
      <sheetName val="Kangatang_78"/>
      <sheetName val="Kangatang_79"/>
      <sheetName val="Kangatang_80"/>
      <sheetName val="Kangatang_81"/>
      <sheetName val="Kangatang_82"/>
      <sheetName val="Kangatang_83"/>
      <sheetName val="Kangatang_84"/>
      <sheetName val="Kangatang_85"/>
      <sheetName val="Kangatang_86"/>
      <sheetName val="Kangatang_87"/>
      <sheetName val="Kangatang_88"/>
      <sheetName val="Kangatang_89"/>
      <sheetName val="Kangatang_90"/>
      <sheetName val="Kangatang_91"/>
      <sheetName val="Kangatang_92"/>
      <sheetName val="Kangatang_93"/>
      <sheetName val="Kangatang_94"/>
      <sheetName val="Kangatang_95"/>
      <sheetName val="Kangatang_96"/>
      <sheetName val="Kangatang_97"/>
      <sheetName val="Kangatang_98"/>
      <sheetName val="Kangatang_99"/>
      <sheetName val="Kangatang_100"/>
      <sheetName val="Kangatang_101"/>
      <sheetName val="Kangatang_102"/>
      <sheetName val="Kangatang_103"/>
      <sheetName val="Kangatang_104"/>
      <sheetName val="Kangatang_105"/>
      <sheetName val="Kangatang_106"/>
      <sheetName val="Kangatang_107"/>
      <sheetName val="Kangatang_108"/>
      <sheetName val="Kangatang_109"/>
      <sheetName val="Kangatang_110"/>
      <sheetName val="Kangatang_111"/>
      <sheetName val="Kangatang_112"/>
      <sheetName val="Kangatang_113"/>
      <sheetName val="Kangatang_114"/>
      <sheetName val="Kangatang_115"/>
      <sheetName val="Kangatang_116"/>
      <sheetName val="Kangatang_117"/>
      <sheetName val="Kangatang_118"/>
      <sheetName val="Kangatang_119"/>
      <sheetName val="Kangatang_120"/>
      <sheetName val="Kangatang_121"/>
      <sheetName val="Kangatang_122"/>
      <sheetName val="Kangatang_123"/>
      <sheetName val="Kangatang_124"/>
      <sheetName val="Kangatang_125"/>
      <sheetName val="Kangatang_126"/>
      <sheetName val="Kangatang_127"/>
      <sheetName val="Kangatang_128"/>
      <sheetName val="Kangatang_129"/>
      <sheetName val="Kangatang_130"/>
      <sheetName val="Kangatang_131"/>
      <sheetName val="Kangatang_132"/>
      <sheetName val="Kangatang_133"/>
      <sheetName val="Kangatang_134"/>
      <sheetName val="Kangatang_135"/>
      <sheetName val="Kangatang_136"/>
      <sheetName val="Kangatang_137"/>
      <sheetName val="Kangatang_138"/>
      <sheetName val="Kangatang_139"/>
      <sheetName val="Kangatang_140"/>
      <sheetName val="Kangatang_141"/>
      <sheetName val="Kangatang_142"/>
      <sheetName val="Kangatang_143"/>
      <sheetName val="Kangatang_144"/>
      <sheetName val="Kangatang_145"/>
      <sheetName val="Kangatang_146"/>
      <sheetName val="Kangatang_147"/>
      <sheetName val="Kangatang_148"/>
      <sheetName val="Kangatang_149"/>
      <sheetName val="Kangatang_150"/>
      <sheetName val="Kangatang_151"/>
      <sheetName val="Kangatang_152"/>
      <sheetName val="Kangatang_153"/>
      <sheetName val="Kangatang_154"/>
      <sheetName val="Kangatang_155"/>
      <sheetName val="Kangatang_156"/>
      <sheetName val="Kangatang_157"/>
      <sheetName val="Kangatang_158"/>
      <sheetName val="Kangatang_159"/>
      <sheetName val="Kangatang_160"/>
      <sheetName val="Kangatang_161"/>
      <sheetName val="Kangatang_162"/>
      <sheetName val="Kangatang_163"/>
      <sheetName val="Kangatang_164"/>
      <sheetName val="Kangatang_165"/>
      <sheetName val="Kangatang_166"/>
      <sheetName val="Kangatang_167"/>
      <sheetName val="Kangatang_168"/>
      <sheetName val="Kangatang_169"/>
      <sheetName val="Kangatang_170"/>
      <sheetName val="Kangatang_171"/>
      <sheetName val="Kangatang_172"/>
      <sheetName val="Kangatang_173"/>
      <sheetName val="Kangatang_174"/>
      <sheetName val="Kangatang_175"/>
      <sheetName val="Kangatang_176"/>
      <sheetName val="Kangatang_177"/>
      <sheetName val="Kangatang_178"/>
      <sheetName val="Kangatang_179"/>
      <sheetName val="Kangatang_180"/>
      <sheetName val="Kangatang_181"/>
      <sheetName val="Kangatang_182"/>
      <sheetName val="Kangatang_183"/>
      <sheetName val="Kangatang_184"/>
      <sheetName val="Kangatang_185"/>
      <sheetName val="Kangatang_186"/>
      <sheetName val="Kangatang_187"/>
      <sheetName val="Kangatang_188"/>
      <sheetName val="Kangatang_189"/>
      <sheetName val="Kangatang_190"/>
      <sheetName val="Kangatang_191"/>
      <sheetName val="Kangatang_192"/>
      <sheetName val="Kangatang_193"/>
      <sheetName val="Kangatang_194"/>
      <sheetName val="Kangatang_195"/>
      <sheetName val="Kangatang_196"/>
      <sheetName val="Kangatang_197"/>
      <sheetName val="Kangatang_198"/>
      <sheetName val="Kangatang_199"/>
      <sheetName val="Kangatang_200"/>
      <sheetName val="Kangatang_201"/>
      <sheetName val="Kangatang_202"/>
      <sheetName val="Kangatang_203"/>
      <sheetName val="Kangatang_204"/>
      <sheetName val="Kangatang_205"/>
      <sheetName val="Kangatang_206"/>
      <sheetName val="Kangatang_207"/>
      <sheetName val="Kangatang_208"/>
      <sheetName val="Kangatang_209"/>
      <sheetName val="Kangatang_210"/>
      <sheetName val="Kangatang_211"/>
      <sheetName val="Kangatang_212"/>
      <sheetName val="Kangatang_213"/>
      <sheetName val="Kangatang_214"/>
      <sheetName val="Kangatang_215"/>
      <sheetName val="Kangatang_216"/>
      <sheetName val="Kangatang_217"/>
      <sheetName val="Kangatang_218"/>
      <sheetName val="Kangatang_219"/>
      <sheetName val="Kangatang_220"/>
      <sheetName val="Kangatang_221"/>
      <sheetName val="Kangatang_222"/>
      <sheetName val="Kangatang_223"/>
      <sheetName val="Kangatang_224"/>
      <sheetName val="Kangatang_225"/>
      <sheetName val="Kangatang_226"/>
      <sheetName val="Kangatang_227"/>
      <sheetName val="Kangatang_228"/>
      <sheetName val="Kangatang_229"/>
      <sheetName val="Kangatang_230"/>
      <sheetName val="Kangatang_231"/>
      <sheetName val="Kangatang_232"/>
      <sheetName val="Kangatang_233"/>
      <sheetName val="Kangatang_234"/>
      <sheetName val="Kangatang_235"/>
      <sheetName val="Kangatang_236"/>
      <sheetName val="Kangatang_237"/>
      <sheetName val="Kangatang_238"/>
      <sheetName val="Kangatang_239"/>
      <sheetName val="Kangatang_240"/>
      <sheetName val="Biểu 25-30 (12%) "/>
      <sheetName val="Biểu 25-30 (11%)"/>
      <sheetName val="Biểu 25-30 (10%)"/>
      <sheetName val="Biểu 01"/>
      <sheetName val="Biêu 02"/>
      <sheetName val="Biểu 03"/>
      <sheetName val="Biểu 4"/>
      <sheetName val="Bieu 5"/>
      <sheetName val="Biểu 06"/>
      <sheetName val="Biểu 07"/>
      <sheetName val="Biểu 08"/>
      <sheetName val="Biểu 09"/>
      <sheetName val="Biểu 10"/>
      <sheetName val="Biểu 11"/>
      <sheetName val="Biểu 12"/>
      <sheetName val="Biểu 13"/>
      <sheetName val="Biểu 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>
        <row r="13">
          <cell r="D13">
            <v>13772.90292</v>
          </cell>
          <cell r="E13">
            <v>16843.839790000002</v>
          </cell>
          <cell r="F13">
            <v>20045.296859999999</v>
          </cell>
          <cell r="G13">
            <v>23881.993689999999</v>
          </cell>
          <cell r="H13">
            <v>27679.654720000002</v>
          </cell>
          <cell r="I13">
            <v>33438.800716799997</v>
          </cell>
        </row>
        <row r="15">
          <cell r="D15">
            <v>11088.92432</v>
          </cell>
          <cell r="E15">
            <v>13929.370010000001</v>
          </cell>
          <cell r="F15">
            <v>16824.34074</v>
          </cell>
          <cell r="G15">
            <v>20062.945400000001</v>
          </cell>
          <cell r="H15">
            <v>23132.163300000004</v>
          </cell>
          <cell r="I15">
            <v>27840.7304</v>
          </cell>
        </row>
        <row r="18">
          <cell r="D18">
            <v>1622.9326000000001</v>
          </cell>
          <cell r="E18">
            <v>1683.6947399999999</v>
          </cell>
          <cell r="F18">
            <v>1904.9003999999998</v>
          </cell>
          <cell r="G18">
            <v>2413.886</v>
          </cell>
          <cell r="H18">
            <v>3101.2840000000001</v>
          </cell>
          <cell r="I18">
            <v>4094.0146</v>
          </cell>
        </row>
        <row r="19">
          <cell r="D19">
            <v>1061.046</v>
          </cell>
          <cell r="E19">
            <v>1230.77504</v>
          </cell>
          <cell r="F19">
            <v>1316.0557200000001</v>
          </cell>
          <cell r="G19">
            <v>1405.16229</v>
          </cell>
          <cell r="H19">
            <v>1446.2074200000002</v>
          </cell>
          <cell r="I19">
            <v>1504.0557168000003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135A-C0AB-4209-9ABA-316688DCDBFD}">
  <dimension ref="A1:O277"/>
  <sheetViews>
    <sheetView workbookViewId="0">
      <selection activeCell="B7" sqref="B7"/>
    </sheetView>
  </sheetViews>
  <sheetFormatPr defaultRowHeight="15.75"/>
  <cols>
    <col min="1" max="1" width="6.25" style="152" customWidth="1"/>
    <col min="2" max="2" width="35" style="152" customWidth="1"/>
    <col min="3" max="3" width="18" style="196" customWidth="1"/>
    <col min="4" max="4" width="9.875" style="152" customWidth="1"/>
    <col min="5" max="8" width="9.125" style="152" customWidth="1"/>
    <col min="9" max="10" width="10.25" style="152" customWidth="1"/>
    <col min="11" max="15" width="0" style="151" hidden="1" customWidth="1"/>
    <col min="16" max="256" width="9" style="152"/>
    <col min="257" max="257" width="6.25" style="152" customWidth="1"/>
    <col min="258" max="258" width="35" style="152" customWidth="1"/>
    <col min="259" max="259" width="18" style="152" customWidth="1"/>
    <col min="260" max="260" width="9.875" style="152" customWidth="1"/>
    <col min="261" max="264" width="9.125" style="152" customWidth="1"/>
    <col min="265" max="266" width="10.25" style="152" customWidth="1"/>
    <col min="267" max="271" width="0" style="152" hidden="1" customWidth="1"/>
    <col min="272" max="512" width="9" style="152"/>
    <col min="513" max="513" width="6.25" style="152" customWidth="1"/>
    <col min="514" max="514" width="35" style="152" customWidth="1"/>
    <col min="515" max="515" width="18" style="152" customWidth="1"/>
    <col min="516" max="516" width="9.875" style="152" customWidth="1"/>
    <col min="517" max="520" width="9.125" style="152" customWidth="1"/>
    <col min="521" max="522" width="10.25" style="152" customWidth="1"/>
    <col min="523" max="527" width="0" style="152" hidden="1" customWidth="1"/>
    <col min="528" max="768" width="9" style="152"/>
    <col min="769" max="769" width="6.25" style="152" customWidth="1"/>
    <col min="770" max="770" width="35" style="152" customWidth="1"/>
    <col min="771" max="771" width="18" style="152" customWidth="1"/>
    <col min="772" max="772" width="9.875" style="152" customWidth="1"/>
    <col min="773" max="776" width="9.125" style="152" customWidth="1"/>
    <col min="777" max="778" width="10.25" style="152" customWidth="1"/>
    <col min="779" max="783" width="0" style="152" hidden="1" customWidth="1"/>
    <col min="784" max="1024" width="9" style="152"/>
    <col min="1025" max="1025" width="6.25" style="152" customWidth="1"/>
    <col min="1026" max="1026" width="35" style="152" customWidth="1"/>
    <col min="1027" max="1027" width="18" style="152" customWidth="1"/>
    <col min="1028" max="1028" width="9.875" style="152" customWidth="1"/>
    <col min="1029" max="1032" width="9.125" style="152" customWidth="1"/>
    <col min="1033" max="1034" width="10.25" style="152" customWidth="1"/>
    <col min="1035" max="1039" width="0" style="152" hidden="1" customWidth="1"/>
    <col min="1040" max="1280" width="9" style="152"/>
    <col min="1281" max="1281" width="6.25" style="152" customWidth="1"/>
    <col min="1282" max="1282" width="35" style="152" customWidth="1"/>
    <col min="1283" max="1283" width="18" style="152" customWidth="1"/>
    <col min="1284" max="1284" width="9.875" style="152" customWidth="1"/>
    <col min="1285" max="1288" width="9.125" style="152" customWidth="1"/>
    <col min="1289" max="1290" width="10.25" style="152" customWidth="1"/>
    <col min="1291" max="1295" width="0" style="152" hidden="1" customWidth="1"/>
    <col min="1296" max="1536" width="9" style="152"/>
    <col min="1537" max="1537" width="6.25" style="152" customWidth="1"/>
    <col min="1538" max="1538" width="35" style="152" customWidth="1"/>
    <col min="1539" max="1539" width="18" style="152" customWidth="1"/>
    <col min="1540" max="1540" width="9.875" style="152" customWidth="1"/>
    <col min="1541" max="1544" width="9.125" style="152" customWidth="1"/>
    <col min="1545" max="1546" width="10.25" style="152" customWidth="1"/>
    <col min="1547" max="1551" width="0" style="152" hidden="1" customWidth="1"/>
    <col min="1552" max="1792" width="9" style="152"/>
    <col min="1793" max="1793" width="6.25" style="152" customWidth="1"/>
    <col min="1794" max="1794" width="35" style="152" customWidth="1"/>
    <col min="1795" max="1795" width="18" style="152" customWidth="1"/>
    <col min="1796" max="1796" width="9.875" style="152" customWidth="1"/>
    <col min="1797" max="1800" width="9.125" style="152" customWidth="1"/>
    <col min="1801" max="1802" width="10.25" style="152" customWidth="1"/>
    <col min="1803" max="1807" width="0" style="152" hidden="1" customWidth="1"/>
    <col min="1808" max="2048" width="9" style="152"/>
    <col min="2049" max="2049" width="6.25" style="152" customWidth="1"/>
    <col min="2050" max="2050" width="35" style="152" customWidth="1"/>
    <col min="2051" max="2051" width="18" style="152" customWidth="1"/>
    <col min="2052" max="2052" width="9.875" style="152" customWidth="1"/>
    <col min="2053" max="2056" width="9.125" style="152" customWidth="1"/>
    <col min="2057" max="2058" width="10.25" style="152" customWidth="1"/>
    <col min="2059" max="2063" width="0" style="152" hidden="1" customWidth="1"/>
    <col min="2064" max="2304" width="9" style="152"/>
    <col min="2305" max="2305" width="6.25" style="152" customWidth="1"/>
    <col min="2306" max="2306" width="35" style="152" customWidth="1"/>
    <col min="2307" max="2307" width="18" style="152" customWidth="1"/>
    <col min="2308" max="2308" width="9.875" style="152" customWidth="1"/>
    <col min="2309" max="2312" width="9.125" style="152" customWidth="1"/>
    <col min="2313" max="2314" width="10.25" style="152" customWidth="1"/>
    <col min="2315" max="2319" width="0" style="152" hidden="1" customWidth="1"/>
    <col min="2320" max="2560" width="9" style="152"/>
    <col min="2561" max="2561" width="6.25" style="152" customWidth="1"/>
    <col min="2562" max="2562" width="35" style="152" customWidth="1"/>
    <col min="2563" max="2563" width="18" style="152" customWidth="1"/>
    <col min="2564" max="2564" width="9.875" style="152" customWidth="1"/>
    <col min="2565" max="2568" width="9.125" style="152" customWidth="1"/>
    <col min="2569" max="2570" width="10.25" style="152" customWidth="1"/>
    <col min="2571" max="2575" width="0" style="152" hidden="1" customWidth="1"/>
    <col min="2576" max="2816" width="9" style="152"/>
    <col min="2817" max="2817" width="6.25" style="152" customWidth="1"/>
    <col min="2818" max="2818" width="35" style="152" customWidth="1"/>
    <col min="2819" max="2819" width="18" style="152" customWidth="1"/>
    <col min="2820" max="2820" width="9.875" style="152" customWidth="1"/>
    <col min="2821" max="2824" width="9.125" style="152" customWidth="1"/>
    <col min="2825" max="2826" width="10.25" style="152" customWidth="1"/>
    <col min="2827" max="2831" width="0" style="152" hidden="1" customWidth="1"/>
    <col min="2832" max="3072" width="9" style="152"/>
    <col min="3073" max="3073" width="6.25" style="152" customWidth="1"/>
    <col min="3074" max="3074" width="35" style="152" customWidth="1"/>
    <col min="3075" max="3075" width="18" style="152" customWidth="1"/>
    <col min="3076" max="3076" width="9.875" style="152" customWidth="1"/>
    <col min="3077" max="3080" width="9.125" style="152" customWidth="1"/>
    <col min="3081" max="3082" width="10.25" style="152" customWidth="1"/>
    <col min="3083" max="3087" width="0" style="152" hidden="1" customWidth="1"/>
    <col min="3088" max="3328" width="9" style="152"/>
    <col min="3329" max="3329" width="6.25" style="152" customWidth="1"/>
    <col min="3330" max="3330" width="35" style="152" customWidth="1"/>
    <col min="3331" max="3331" width="18" style="152" customWidth="1"/>
    <col min="3332" max="3332" width="9.875" style="152" customWidth="1"/>
    <col min="3333" max="3336" width="9.125" style="152" customWidth="1"/>
    <col min="3337" max="3338" width="10.25" style="152" customWidth="1"/>
    <col min="3339" max="3343" width="0" style="152" hidden="1" customWidth="1"/>
    <col min="3344" max="3584" width="9" style="152"/>
    <col min="3585" max="3585" width="6.25" style="152" customWidth="1"/>
    <col min="3586" max="3586" width="35" style="152" customWidth="1"/>
    <col min="3587" max="3587" width="18" style="152" customWidth="1"/>
    <col min="3588" max="3588" width="9.875" style="152" customWidth="1"/>
    <col min="3589" max="3592" width="9.125" style="152" customWidth="1"/>
    <col min="3593" max="3594" width="10.25" style="152" customWidth="1"/>
    <col min="3595" max="3599" width="0" style="152" hidden="1" customWidth="1"/>
    <col min="3600" max="3840" width="9" style="152"/>
    <col min="3841" max="3841" width="6.25" style="152" customWidth="1"/>
    <col min="3842" max="3842" width="35" style="152" customWidth="1"/>
    <col min="3843" max="3843" width="18" style="152" customWidth="1"/>
    <col min="3844" max="3844" width="9.875" style="152" customWidth="1"/>
    <col min="3845" max="3848" width="9.125" style="152" customWidth="1"/>
    <col min="3849" max="3850" width="10.25" style="152" customWidth="1"/>
    <col min="3851" max="3855" width="0" style="152" hidden="1" customWidth="1"/>
    <col min="3856" max="4096" width="9" style="152"/>
    <col min="4097" max="4097" width="6.25" style="152" customWidth="1"/>
    <col min="4098" max="4098" width="35" style="152" customWidth="1"/>
    <col min="4099" max="4099" width="18" style="152" customWidth="1"/>
    <col min="4100" max="4100" width="9.875" style="152" customWidth="1"/>
    <col min="4101" max="4104" width="9.125" style="152" customWidth="1"/>
    <col min="4105" max="4106" width="10.25" style="152" customWidth="1"/>
    <col min="4107" max="4111" width="0" style="152" hidden="1" customWidth="1"/>
    <col min="4112" max="4352" width="9" style="152"/>
    <col min="4353" max="4353" width="6.25" style="152" customWidth="1"/>
    <col min="4354" max="4354" width="35" style="152" customWidth="1"/>
    <col min="4355" max="4355" width="18" style="152" customWidth="1"/>
    <col min="4356" max="4356" width="9.875" style="152" customWidth="1"/>
    <col min="4357" max="4360" width="9.125" style="152" customWidth="1"/>
    <col min="4361" max="4362" width="10.25" style="152" customWidth="1"/>
    <col min="4363" max="4367" width="0" style="152" hidden="1" customWidth="1"/>
    <col min="4368" max="4608" width="9" style="152"/>
    <col min="4609" max="4609" width="6.25" style="152" customWidth="1"/>
    <col min="4610" max="4610" width="35" style="152" customWidth="1"/>
    <col min="4611" max="4611" width="18" style="152" customWidth="1"/>
    <col min="4612" max="4612" width="9.875" style="152" customWidth="1"/>
    <col min="4613" max="4616" width="9.125" style="152" customWidth="1"/>
    <col min="4617" max="4618" width="10.25" style="152" customWidth="1"/>
    <col min="4619" max="4623" width="0" style="152" hidden="1" customWidth="1"/>
    <col min="4624" max="4864" width="9" style="152"/>
    <col min="4865" max="4865" width="6.25" style="152" customWidth="1"/>
    <col min="4866" max="4866" width="35" style="152" customWidth="1"/>
    <col min="4867" max="4867" width="18" style="152" customWidth="1"/>
    <col min="4868" max="4868" width="9.875" style="152" customWidth="1"/>
    <col min="4869" max="4872" width="9.125" style="152" customWidth="1"/>
    <col min="4873" max="4874" width="10.25" style="152" customWidth="1"/>
    <col min="4875" max="4879" width="0" style="152" hidden="1" customWidth="1"/>
    <col min="4880" max="5120" width="9" style="152"/>
    <col min="5121" max="5121" width="6.25" style="152" customWidth="1"/>
    <col min="5122" max="5122" width="35" style="152" customWidth="1"/>
    <col min="5123" max="5123" width="18" style="152" customWidth="1"/>
    <col min="5124" max="5124" width="9.875" style="152" customWidth="1"/>
    <col min="5125" max="5128" width="9.125" style="152" customWidth="1"/>
    <col min="5129" max="5130" width="10.25" style="152" customWidth="1"/>
    <col min="5131" max="5135" width="0" style="152" hidden="1" customWidth="1"/>
    <col min="5136" max="5376" width="9" style="152"/>
    <col min="5377" max="5377" width="6.25" style="152" customWidth="1"/>
    <col min="5378" max="5378" width="35" style="152" customWidth="1"/>
    <col min="5379" max="5379" width="18" style="152" customWidth="1"/>
    <col min="5380" max="5380" width="9.875" style="152" customWidth="1"/>
    <col min="5381" max="5384" width="9.125" style="152" customWidth="1"/>
    <col min="5385" max="5386" width="10.25" style="152" customWidth="1"/>
    <col min="5387" max="5391" width="0" style="152" hidden="1" customWidth="1"/>
    <col min="5392" max="5632" width="9" style="152"/>
    <col min="5633" max="5633" width="6.25" style="152" customWidth="1"/>
    <col min="5634" max="5634" width="35" style="152" customWidth="1"/>
    <col min="5635" max="5635" width="18" style="152" customWidth="1"/>
    <col min="5636" max="5636" width="9.875" style="152" customWidth="1"/>
    <col min="5637" max="5640" width="9.125" style="152" customWidth="1"/>
    <col min="5641" max="5642" width="10.25" style="152" customWidth="1"/>
    <col min="5643" max="5647" width="0" style="152" hidden="1" customWidth="1"/>
    <col min="5648" max="5888" width="9" style="152"/>
    <col min="5889" max="5889" width="6.25" style="152" customWidth="1"/>
    <col min="5890" max="5890" width="35" style="152" customWidth="1"/>
    <col min="5891" max="5891" width="18" style="152" customWidth="1"/>
    <col min="5892" max="5892" width="9.875" style="152" customWidth="1"/>
    <col min="5893" max="5896" width="9.125" style="152" customWidth="1"/>
    <col min="5897" max="5898" width="10.25" style="152" customWidth="1"/>
    <col min="5899" max="5903" width="0" style="152" hidden="1" customWidth="1"/>
    <col min="5904" max="6144" width="9" style="152"/>
    <col min="6145" max="6145" width="6.25" style="152" customWidth="1"/>
    <col min="6146" max="6146" width="35" style="152" customWidth="1"/>
    <col min="6147" max="6147" width="18" style="152" customWidth="1"/>
    <col min="6148" max="6148" width="9.875" style="152" customWidth="1"/>
    <col min="6149" max="6152" width="9.125" style="152" customWidth="1"/>
    <col min="6153" max="6154" width="10.25" style="152" customWidth="1"/>
    <col min="6155" max="6159" width="0" style="152" hidden="1" customWidth="1"/>
    <col min="6160" max="6400" width="9" style="152"/>
    <col min="6401" max="6401" width="6.25" style="152" customWidth="1"/>
    <col min="6402" max="6402" width="35" style="152" customWidth="1"/>
    <col min="6403" max="6403" width="18" style="152" customWidth="1"/>
    <col min="6404" max="6404" width="9.875" style="152" customWidth="1"/>
    <col min="6405" max="6408" width="9.125" style="152" customWidth="1"/>
    <col min="6409" max="6410" width="10.25" style="152" customWidth="1"/>
    <col min="6411" max="6415" width="0" style="152" hidden="1" customWidth="1"/>
    <col min="6416" max="6656" width="9" style="152"/>
    <col min="6657" max="6657" width="6.25" style="152" customWidth="1"/>
    <col min="6658" max="6658" width="35" style="152" customWidth="1"/>
    <col min="6659" max="6659" width="18" style="152" customWidth="1"/>
    <col min="6660" max="6660" width="9.875" style="152" customWidth="1"/>
    <col min="6661" max="6664" width="9.125" style="152" customWidth="1"/>
    <col min="6665" max="6666" width="10.25" style="152" customWidth="1"/>
    <col min="6667" max="6671" width="0" style="152" hidden="1" customWidth="1"/>
    <col min="6672" max="6912" width="9" style="152"/>
    <col min="6913" max="6913" width="6.25" style="152" customWidth="1"/>
    <col min="6914" max="6914" width="35" style="152" customWidth="1"/>
    <col min="6915" max="6915" width="18" style="152" customWidth="1"/>
    <col min="6916" max="6916" width="9.875" style="152" customWidth="1"/>
    <col min="6917" max="6920" width="9.125" style="152" customWidth="1"/>
    <col min="6921" max="6922" width="10.25" style="152" customWidth="1"/>
    <col min="6923" max="6927" width="0" style="152" hidden="1" customWidth="1"/>
    <col min="6928" max="7168" width="9" style="152"/>
    <col min="7169" max="7169" width="6.25" style="152" customWidth="1"/>
    <col min="7170" max="7170" width="35" style="152" customWidth="1"/>
    <col min="7171" max="7171" width="18" style="152" customWidth="1"/>
    <col min="7172" max="7172" width="9.875" style="152" customWidth="1"/>
    <col min="7173" max="7176" width="9.125" style="152" customWidth="1"/>
    <col min="7177" max="7178" width="10.25" style="152" customWidth="1"/>
    <col min="7179" max="7183" width="0" style="152" hidden="1" customWidth="1"/>
    <col min="7184" max="7424" width="9" style="152"/>
    <col min="7425" max="7425" width="6.25" style="152" customWidth="1"/>
    <col min="7426" max="7426" width="35" style="152" customWidth="1"/>
    <col min="7427" max="7427" width="18" style="152" customWidth="1"/>
    <col min="7428" max="7428" width="9.875" style="152" customWidth="1"/>
    <col min="7429" max="7432" width="9.125" style="152" customWidth="1"/>
    <col min="7433" max="7434" width="10.25" style="152" customWidth="1"/>
    <col min="7435" max="7439" width="0" style="152" hidden="1" customWidth="1"/>
    <col min="7440" max="7680" width="9" style="152"/>
    <col min="7681" max="7681" width="6.25" style="152" customWidth="1"/>
    <col min="7682" max="7682" width="35" style="152" customWidth="1"/>
    <col min="7683" max="7683" width="18" style="152" customWidth="1"/>
    <col min="7684" max="7684" width="9.875" style="152" customWidth="1"/>
    <col min="7685" max="7688" width="9.125" style="152" customWidth="1"/>
    <col min="7689" max="7690" width="10.25" style="152" customWidth="1"/>
    <col min="7691" max="7695" width="0" style="152" hidden="1" customWidth="1"/>
    <col min="7696" max="7936" width="9" style="152"/>
    <col min="7937" max="7937" width="6.25" style="152" customWidth="1"/>
    <col min="7938" max="7938" width="35" style="152" customWidth="1"/>
    <col min="7939" max="7939" width="18" style="152" customWidth="1"/>
    <col min="7940" max="7940" width="9.875" style="152" customWidth="1"/>
    <col min="7941" max="7944" width="9.125" style="152" customWidth="1"/>
    <col min="7945" max="7946" width="10.25" style="152" customWidth="1"/>
    <col min="7947" max="7951" width="0" style="152" hidden="1" customWidth="1"/>
    <col min="7952" max="8192" width="9" style="152"/>
    <col min="8193" max="8193" width="6.25" style="152" customWidth="1"/>
    <col min="8194" max="8194" width="35" style="152" customWidth="1"/>
    <col min="8195" max="8195" width="18" style="152" customWidth="1"/>
    <col min="8196" max="8196" width="9.875" style="152" customWidth="1"/>
    <col min="8197" max="8200" width="9.125" style="152" customWidth="1"/>
    <col min="8201" max="8202" width="10.25" style="152" customWidth="1"/>
    <col min="8203" max="8207" width="0" style="152" hidden="1" customWidth="1"/>
    <col min="8208" max="8448" width="9" style="152"/>
    <col min="8449" max="8449" width="6.25" style="152" customWidth="1"/>
    <col min="8450" max="8450" width="35" style="152" customWidth="1"/>
    <col min="8451" max="8451" width="18" style="152" customWidth="1"/>
    <col min="8452" max="8452" width="9.875" style="152" customWidth="1"/>
    <col min="8453" max="8456" width="9.125" style="152" customWidth="1"/>
    <col min="8457" max="8458" width="10.25" style="152" customWidth="1"/>
    <col min="8459" max="8463" width="0" style="152" hidden="1" customWidth="1"/>
    <col min="8464" max="8704" width="9" style="152"/>
    <col min="8705" max="8705" width="6.25" style="152" customWidth="1"/>
    <col min="8706" max="8706" width="35" style="152" customWidth="1"/>
    <col min="8707" max="8707" width="18" style="152" customWidth="1"/>
    <col min="8708" max="8708" width="9.875" style="152" customWidth="1"/>
    <col min="8709" max="8712" width="9.125" style="152" customWidth="1"/>
    <col min="8713" max="8714" width="10.25" style="152" customWidth="1"/>
    <col min="8715" max="8719" width="0" style="152" hidden="1" customWidth="1"/>
    <col min="8720" max="8960" width="9" style="152"/>
    <col min="8961" max="8961" width="6.25" style="152" customWidth="1"/>
    <col min="8962" max="8962" width="35" style="152" customWidth="1"/>
    <col min="8963" max="8963" width="18" style="152" customWidth="1"/>
    <col min="8964" max="8964" width="9.875" style="152" customWidth="1"/>
    <col min="8965" max="8968" width="9.125" style="152" customWidth="1"/>
    <col min="8969" max="8970" width="10.25" style="152" customWidth="1"/>
    <col min="8971" max="8975" width="0" style="152" hidden="1" customWidth="1"/>
    <col min="8976" max="9216" width="9" style="152"/>
    <col min="9217" max="9217" width="6.25" style="152" customWidth="1"/>
    <col min="9218" max="9218" width="35" style="152" customWidth="1"/>
    <col min="9219" max="9219" width="18" style="152" customWidth="1"/>
    <col min="9220" max="9220" width="9.875" style="152" customWidth="1"/>
    <col min="9221" max="9224" width="9.125" style="152" customWidth="1"/>
    <col min="9225" max="9226" width="10.25" style="152" customWidth="1"/>
    <col min="9227" max="9231" width="0" style="152" hidden="1" customWidth="1"/>
    <col min="9232" max="9472" width="9" style="152"/>
    <col min="9473" max="9473" width="6.25" style="152" customWidth="1"/>
    <col min="9474" max="9474" width="35" style="152" customWidth="1"/>
    <col min="9475" max="9475" width="18" style="152" customWidth="1"/>
    <col min="9476" max="9476" width="9.875" style="152" customWidth="1"/>
    <col min="9477" max="9480" width="9.125" style="152" customWidth="1"/>
    <col min="9481" max="9482" width="10.25" style="152" customWidth="1"/>
    <col min="9483" max="9487" width="0" style="152" hidden="1" customWidth="1"/>
    <col min="9488" max="9728" width="9" style="152"/>
    <col min="9729" max="9729" width="6.25" style="152" customWidth="1"/>
    <col min="9730" max="9730" width="35" style="152" customWidth="1"/>
    <col min="9731" max="9731" width="18" style="152" customWidth="1"/>
    <col min="9732" max="9732" width="9.875" style="152" customWidth="1"/>
    <col min="9733" max="9736" width="9.125" style="152" customWidth="1"/>
    <col min="9737" max="9738" width="10.25" style="152" customWidth="1"/>
    <col min="9739" max="9743" width="0" style="152" hidden="1" customWidth="1"/>
    <col min="9744" max="9984" width="9" style="152"/>
    <col min="9985" max="9985" width="6.25" style="152" customWidth="1"/>
    <col min="9986" max="9986" width="35" style="152" customWidth="1"/>
    <col min="9987" max="9987" width="18" style="152" customWidth="1"/>
    <col min="9988" max="9988" width="9.875" style="152" customWidth="1"/>
    <col min="9989" max="9992" width="9.125" style="152" customWidth="1"/>
    <col min="9993" max="9994" width="10.25" style="152" customWidth="1"/>
    <col min="9995" max="9999" width="0" style="152" hidden="1" customWidth="1"/>
    <col min="10000" max="10240" width="9" style="152"/>
    <col min="10241" max="10241" width="6.25" style="152" customWidth="1"/>
    <col min="10242" max="10242" width="35" style="152" customWidth="1"/>
    <col min="10243" max="10243" width="18" style="152" customWidth="1"/>
    <col min="10244" max="10244" width="9.875" style="152" customWidth="1"/>
    <col min="10245" max="10248" width="9.125" style="152" customWidth="1"/>
    <col min="10249" max="10250" width="10.25" style="152" customWidth="1"/>
    <col min="10251" max="10255" width="0" style="152" hidden="1" customWidth="1"/>
    <col min="10256" max="10496" width="9" style="152"/>
    <col min="10497" max="10497" width="6.25" style="152" customWidth="1"/>
    <col min="10498" max="10498" width="35" style="152" customWidth="1"/>
    <col min="10499" max="10499" width="18" style="152" customWidth="1"/>
    <col min="10500" max="10500" width="9.875" style="152" customWidth="1"/>
    <col min="10501" max="10504" width="9.125" style="152" customWidth="1"/>
    <col min="10505" max="10506" width="10.25" style="152" customWidth="1"/>
    <col min="10507" max="10511" width="0" style="152" hidden="1" customWidth="1"/>
    <col min="10512" max="10752" width="9" style="152"/>
    <col min="10753" max="10753" width="6.25" style="152" customWidth="1"/>
    <col min="10754" max="10754" width="35" style="152" customWidth="1"/>
    <col min="10755" max="10755" width="18" style="152" customWidth="1"/>
    <col min="10756" max="10756" width="9.875" style="152" customWidth="1"/>
    <col min="10757" max="10760" width="9.125" style="152" customWidth="1"/>
    <col min="10761" max="10762" width="10.25" style="152" customWidth="1"/>
    <col min="10763" max="10767" width="0" style="152" hidden="1" customWidth="1"/>
    <col min="10768" max="11008" width="9" style="152"/>
    <col min="11009" max="11009" width="6.25" style="152" customWidth="1"/>
    <col min="11010" max="11010" width="35" style="152" customWidth="1"/>
    <col min="11011" max="11011" width="18" style="152" customWidth="1"/>
    <col min="11012" max="11012" width="9.875" style="152" customWidth="1"/>
    <col min="11013" max="11016" width="9.125" style="152" customWidth="1"/>
    <col min="11017" max="11018" width="10.25" style="152" customWidth="1"/>
    <col min="11019" max="11023" width="0" style="152" hidden="1" customWidth="1"/>
    <col min="11024" max="11264" width="9" style="152"/>
    <col min="11265" max="11265" width="6.25" style="152" customWidth="1"/>
    <col min="11266" max="11266" width="35" style="152" customWidth="1"/>
    <col min="11267" max="11267" width="18" style="152" customWidth="1"/>
    <col min="11268" max="11268" width="9.875" style="152" customWidth="1"/>
    <col min="11269" max="11272" width="9.125" style="152" customWidth="1"/>
    <col min="11273" max="11274" width="10.25" style="152" customWidth="1"/>
    <col min="11275" max="11279" width="0" style="152" hidden="1" customWidth="1"/>
    <col min="11280" max="11520" width="9" style="152"/>
    <col min="11521" max="11521" width="6.25" style="152" customWidth="1"/>
    <col min="11522" max="11522" width="35" style="152" customWidth="1"/>
    <col min="11523" max="11523" width="18" style="152" customWidth="1"/>
    <col min="11524" max="11524" width="9.875" style="152" customWidth="1"/>
    <col min="11525" max="11528" width="9.125" style="152" customWidth="1"/>
    <col min="11529" max="11530" width="10.25" style="152" customWidth="1"/>
    <col min="11531" max="11535" width="0" style="152" hidden="1" customWidth="1"/>
    <col min="11536" max="11776" width="9" style="152"/>
    <col min="11777" max="11777" width="6.25" style="152" customWidth="1"/>
    <col min="11778" max="11778" width="35" style="152" customWidth="1"/>
    <col min="11779" max="11779" width="18" style="152" customWidth="1"/>
    <col min="11780" max="11780" width="9.875" style="152" customWidth="1"/>
    <col min="11781" max="11784" width="9.125" style="152" customWidth="1"/>
    <col min="11785" max="11786" width="10.25" style="152" customWidth="1"/>
    <col min="11787" max="11791" width="0" style="152" hidden="1" customWidth="1"/>
    <col min="11792" max="12032" width="9" style="152"/>
    <col min="12033" max="12033" width="6.25" style="152" customWidth="1"/>
    <col min="12034" max="12034" width="35" style="152" customWidth="1"/>
    <col min="12035" max="12035" width="18" style="152" customWidth="1"/>
    <col min="12036" max="12036" width="9.875" style="152" customWidth="1"/>
    <col min="12037" max="12040" width="9.125" style="152" customWidth="1"/>
    <col min="12041" max="12042" width="10.25" style="152" customWidth="1"/>
    <col min="12043" max="12047" width="0" style="152" hidden="1" customWidth="1"/>
    <col min="12048" max="12288" width="9" style="152"/>
    <col min="12289" max="12289" width="6.25" style="152" customWidth="1"/>
    <col min="12290" max="12290" width="35" style="152" customWidth="1"/>
    <col min="12291" max="12291" width="18" style="152" customWidth="1"/>
    <col min="12292" max="12292" width="9.875" style="152" customWidth="1"/>
    <col min="12293" max="12296" width="9.125" style="152" customWidth="1"/>
    <col min="12297" max="12298" width="10.25" style="152" customWidth="1"/>
    <col min="12299" max="12303" width="0" style="152" hidden="1" customWidth="1"/>
    <col min="12304" max="12544" width="9" style="152"/>
    <col min="12545" max="12545" width="6.25" style="152" customWidth="1"/>
    <col min="12546" max="12546" width="35" style="152" customWidth="1"/>
    <col min="12547" max="12547" width="18" style="152" customWidth="1"/>
    <col min="12548" max="12548" width="9.875" style="152" customWidth="1"/>
    <col min="12549" max="12552" width="9.125" style="152" customWidth="1"/>
    <col min="12553" max="12554" width="10.25" style="152" customWidth="1"/>
    <col min="12555" max="12559" width="0" style="152" hidden="1" customWidth="1"/>
    <col min="12560" max="12800" width="9" style="152"/>
    <col min="12801" max="12801" width="6.25" style="152" customWidth="1"/>
    <col min="12802" max="12802" width="35" style="152" customWidth="1"/>
    <col min="12803" max="12803" width="18" style="152" customWidth="1"/>
    <col min="12804" max="12804" width="9.875" style="152" customWidth="1"/>
    <col min="12805" max="12808" width="9.125" style="152" customWidth="1"/>
    <col min="12809" max="12810" width="10.25" style="152" customWidth="1"/>
    <col min="12811" max="12815" width="0" style="152" hidden="1" customWidth="1"/>
    <col min="12816" max="13056" width="9" style="152"/>
    <col min="13057" max="13057" width="6.25" style="152" customWidth="1"/>
    <col min="13058" max="13058" width="35" style="152" customWidth="1"/>
    <col min="13059" max="13059" width="18" style="152" customWidth="1"/>
    <col min="13060" max="13060" width="9.875" style="152" customWidth="1"/>
    <col min="13061" max="13064" width="9.125" style="152" customWidth="1"/>
    <col min="13065" max="13066" width="10.25" style="152" customWidth="1"/>
    <col min="13067" max="13071" width="0" style="152" hidden="1" customWidth="1"/>
    <col min="13072" max="13312" width="9" style="152"/>
    <col min="13313" max="13313" width="6.25" style="152" customWidth="1"/>
    <col min="13314" max="13314" width="35" style="152" customWidth="1"/>
    <col min="13315" max="13315" width="18" style="152" customWidth="1"/>
    <col min="13316" max="13316" width="9.875" style="152" customWidth="1"/>
    <col min="13317" max="13320" width="9.125" style="152" customWidth="1"/>
    <col min="13321" max="13322" width="10.25" style="152" customWidth="1"/>
    <col min="13323" max="13327" width="0" style="152" hidden="1" customWidth="1"/>
    <col min="13328" max="13568" width="9" style="152"/>
    <col min="13569" max="13569" width="6.25" style="152" customWidth="1"/>
    <col min="13570" max="13570" width="35" style="152" customWidth="1"/>
    <col min="13571" max="13571" width="18" style="152" customWidth="1"/>
    <col min="13572" max="13572" width="9.875" style="152" customWidth="1"/>
    <col min="13573" max="13576" width="9.125" style="152" customWidth="1"/>
    <col min="13577" max="13578" width="10.25" style="152" customWidth="1"/>
    <col min="13579" max="13583" width="0" style="152" hidden="1" customWidth="1"/>
    <col min="13584" max="13824" width="9" style="152"/>
    <col min="13825" max="13825" width="6.25" style="152" customWidth="1"/>
    <col min="13826" max="13826" width="35" style="152" customWidth="1"/>
    <col min="13827" max="13827" width="18" style="152" customWidth="1"/>
    <col min="13828" max="13828" width="9.875" style="152" customWidth="1"/>
    <col min="13829" max="13832" width="9.125" style="152" customWidth="1"/>
    <col min="13833" max="13834" width="10.25" style="152" customWidth="1"/>
    <col min="13835" max="13839" width="0" style="152" hidden="1" customWidth="1"/>
    <col min="13840" max="14080" width="9" style="152"/>
    <col min="14081" max="14081" width="6.25" style="152" customWidth="1"/>
    <col min="14082" max="14082" width="35" style="152" customWidth="1"/>
    <col min="14083" max="14083" width="18" style="152" customWidth="1"/>
    <col min="14084" max="14084" width="9.875" style="152" customWidth="1"/>
    <col min="14085" max="14088" width="9.125" style="152" customWidth="1"/>
    <col min="14089" max="14090" width="10.25" style="152" customWidth="1"/>
    <col min="14091" max="14095" width="0" style="152" hidden="1" customWidth="1"/>
    <col min="14096" max="14336" width="9" style="152"/>
    <col min="14337" max="14337" width="6.25" style="152" customWidth="1"/>
    <col min="14338" max="14338" width="35" style="152" customWidth="1"/>
    <col min="14339" max="14339" width="18" style="152" customWidth="1"/>
    <col min="14340" max="14340" width="9.875" style="152" customWidth="1"/>
    <col min="14341" max="14344" width="9.125" style="152" customWidth="1"/>
    <col min="14345" max="14346" width="10.25" style="152" customWidth="1"/>
    <col min="14347" max="14351" width="0" style="152" hidden="1" customWidth="1"/>
    <col min="14352" max="14592" width="9" style="152"/>
    <col min="14593" max="14593" width="6.25" style="152" customWidth="1"/>
    <col min="14594" max="14594" width="35" style="152" customWidth="1"/>
    <col min="14595" max="14595" width="18" style="152" customWidth="1"/>
    <col min="14596" max="14596" width="9.875" style="152" customWidth="1"/>
    <col min="14597" max="14600" width="9.125" style="152" customWidth="1"/>
    <col min="14601" max="14602" width="10.25" style="152" customWidth="1"/>
    <col min="14603" max="14607" width="0" style="152" hidden="1" customWidth="1"/>
    <col min="14608" max="14848" width="9" style="152"/>
    <col min="14849" max="14849" width="6.25" style="152" customWidth="1"/>
    <col min="14850" max="14850" width="35" style="152" customWidth="1"/>
    <col min="14851" max="14851" width="18" style="152" customWidth="1"/>
    <col min="14852" max="14852" width="9.875" style="152" customWidth="1"/>
    <col min="14853" max="14856" width="9.125" style="152" customWidth="1"/>
    <col min="14857" max="14858" width="10.25" style="152" customWidth="1"/>
    <col min="14859" max="14863" width="0" style="152" hidden="1" customWidth="1"/>
    <col min="14864" max="15104" width="9" style="152"/>
    <col min="15105" max="15105" width="6.25" style="152" customWidth="1"/>
    <col min="15106" max="15106" width="35" style="152" customWidth="1"/>
    <col min="15107" max="15107" width="18" style="152" customWidth="1"/>
    <col min="15108" max="15108" width="9.875" style="152" customWidth="1"/>
    <col min="15109" max="15112" width="9.125" style="152" customWidth="1"/>
    <col min="15113" max="15114" width="10.25" style="152" customWidth="1"/>
    <col min="15115" max="15119" width="0" style="152" hidden="1" customWidth="1"/>
    <col min="15120" max="15360" width="9" style="152"/>
    <col min="15361" max="15361" width="6.25" style="152" customWidth="1"/>
    <col min="15362" max="15362" width="35" style="152" customWidth="1"/>
    <col min="15363" max="15363" width="18" style="152" customWidth="1"/>
    <col min="15364" max="15364" width="9.875" style="152" customWidth="1"/>
    <col min="15365" max="15368" width="9.125" style="152" customWidth="1"/>
    <col min="15369" max="15370" width="10.25" style="152" customWidth="1"/>
    <col min="15371" max="15375" width="0" style="152" hidden="1" customWidth="1"/>
    <col min="15376" max="15616" width="9" style="152"/>
    <col min="15617" max="15617" width="6.25" style="152" customWidth="1"/>
    <col min="15618" max="15618" width="35" style="152" customWidth="1"/>
    <col min="15619" max="15619" width="18" style="152" customWidth="1"/>
    <col min="15620" max="15620" width="9.875" style="152" customWidth="1"/>
    <col min="15621" max="15624" width="9.125" style="152" customWidth="1"/>
    <col min="15625" max="15626" width="10.25" style="152" customWidth="1"/>
    <col min="15627" max="15631" width="0" style="152" hidden="1" customWidth="1"/>
    <col min="15632" max="15872" width="9" style="152"/>
    <col min="15873" max="15873" width="6.25" style="152" customWidth="1"/>
    <col min="15874" max="15874" width="35" style="152" customWidth="1"/>
    <col min="15875" max="15875" width="18" style="152" customWidth="1"/>
    <col min="15876" max="15876" width="9.875" style="152" customWidth="1"/>
    <col min="15877" max="15880" width="9.125" style="152" customWidth="1"/>
    <col min="15881" max="15882" width="10.25" style="152" customWidth="1"/>
    <col min="15883" max="15887" width="0" style="152" hidden="1" customWidth="1"/>
    <col min="15888" max="16128" width="9" style="152"/>
    <col min="16129" max="16129" width="6.25" style="152" customWidth="1"/>
    <col min="16130" max="16130" width="35" style="152" customWidth="1"/>
    <col min="16131" max="16131" width="18" style="152" customWidth="1"/>
    <col min="16132" max="16132" width="9.875" style="152" customWidth="1"/>
    <col min="16133" max="16136" width="9.125" style="152" customWidth="1"/>
    <col min="16137" max="16138" width="10.25" style="152" customWidth="1"/>
    <col min="16139" max="16143" width="0" style="152" hidden="1" customWidth="1"/>
    <col min="16144" max="16384" width="9" style="152"/>
  </cols>
  <sheetData>
    <row r="1" spans="1:15" ht="19.5" customHeight="1">
      <c r="A1" s="148"/>
      <c r="B1" s="148"/>
      <c r="C1" s="149"/>
      <c r="D1" s="148"/>
      <c r="E1" s="148"/>
      <c r="F1" s="148"/>
      <c r="G1" s="148"/>
      <c r="H1" s="148"/>
      <c r="I1" s="150" t="s">
        <v>228</v>
      </c>
      <c r="J1" s="150"/>
    </row>
    <row r="2" spans="1:15" ht="18.75" customHeight="1">
      <c r="A2" s="153" t="s">
        <v>229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5" ht="9" customHeight="1">
      <c r="A3" s="154"/>
      <c r="B3" s="153"/>
      <c r="C3" s="153"/>
      <c r="D3" s="153"/>
      <c r="E3" s="153"/>
      <c r="F3" s="153"/>
      <c r="G3" s="153"/>
      <c r="H3" s="153"/>
      <c r="I3" s="153"/>
      <c r="J3" s="153"/>
    </row>
    <row r="4" spans="1:15" ht="26.25" customHeight="1">
      <c r="A4" s="155" t="s">
        <v>0</v>
      </c>
      <c r="B4" s="155" t="s">
        <v>230</v>
      </c>
      <c r="C4" s="156" t="s">
        <v>231</v>
      </c>
      <c r="D4" s="157" t="s">
        <v>232</v>
      </c>
      <c r="E4" s="155" t="s">
        <v>233</v>
      </c>
      <c r="F4" s="155"/>
      <c r="G4" s="155"/>
      <c r="H4" s="155"/>
      <c r="I4" s="155"/>
      <c r="J4" s="156" t="s">
        <v>234</v>
      </c>
    </row>
    <row r="5" spans="1:15" ht="49.5" customHeight="1">
      <c r="A5" s="155"/>
      <c r="B5" s="155"/>
      <c r="C5" s="156"/>
      <c r="D5" s="155"/>
      <c r="E5" s="158">
        <v>2021</v>
      </c>
      <c r="F5" s="158">
        <v>2022</v>
      </c>
      <c r="G5" s="158">
        <v>2023</v>
      </c>
      <c r="H5" s="158">
        <v>2024</v>
      </c>
      <c r="I5" s="159" t="s">
        <v>235</v>
      </c>
      <c r="J5" s="157"/>
      <c r="K5" s="160" t="s">
        <v>236</v>
      </c>
      <c r="L5" s="160" t="s">
        <v>237</v>
      </c>
      <c r="M5" s="160" t="s">
        <v>238</v>
      </c>
      <c r="N5" s="160" t="s">
        <v>239</v>
      </c>
      <c r="O5" s="160" t="s">
        <v>240</v>
      </c>
    </row>
    <row r="6" spans="1:15" ht="39">
      <c r="A6" s="155">
        <v>1</v>
      </c>
      <c r="B6" s="161" t="s">
        <v>241</v>
      </c>
      <c r="C6" s="162" t="s">
        <v>242</v>
      </c>
      <c r="D6" s="163">
        <f t="shared" ref="D6:I6" si="0">D8+D11+D12</f>
        <v>11301.7</v>
      </c>
      <c r="E6" s="163">
        <f t="shared" si="0"/>
        <v>12706.3</v>
      </c>
      <c r="F6" s="163">
        <f t="shared" si="0"/>
        <v>15527.2</v>
      </c>
      <c r="G6" s="163">
        <f t="shared" si="0"/>
        <v>18152.900000000001</v>
      </c>
      <c r="H6" s="163">
        <f t="shared" si="0"/>
        <v>20848.2</v>
      </c>
      <c r="I6" s="163">
        <f t="shared" si="0"/>
        <v>24752.448</v>
      </c>
      <c r="J6" s="164">
        <f>(K6+L6+M6+N6+O6)/5</f>
        <v>17.022826812856874</v>
      </c>
      <c r="K6" s="151">
        <f>E6/D6*100-100</f>
        <v>12.428218763548827</v>
      </c>
      <c r="L6" s="151">
        <f>F6/E6*100-100</f>
        <v>22.200798029324048</v>
      </c>
      <c r="M6" s="151">
        <f>G6/F6*100-100</f>
        <v>16.91032510690917</v>
      </c>
      <c r="N6" s="151">
        <f>H6/G6*100-100</f>
        <v>14.847765370822287</v>
      </c>
      <c r="O6" s="151">
        <f>I6/H6*100-100</f>
        <v>18.727026793680039</v>
      </c>
    </row>
    <row r="7" spans="1:15" ht="24" customHeight="1">
      <c r="A7" s="155"/>
      <c r="B7" s="165" t="s">
        <v>243</v>
      </c>
      <c r="C7" s="162"/>
      <c r="D7" s="163"/>
      <c r="E7" s="163"/>
      <c r="F7" s="163"/>
      <c r="G7" s="163"/>
      <c r="H7" s="163"/>
      <c r="I7" s="163"/>
      <c r="J7" s="166"/>
      <c r="L7" s="160"/>
      <c r="M7" s="160"/>
      <c r="N7" s="160"/>
      <c r="O7" s="160"/>
    </row>
    <row r="8" spans="1:15" ht="30" customHeight="1">
      <c r="A8" s="155"/>
      <c r="B8" s="167" t="s">
        <v>244</v>
      </c>
      <c r="C8" s="162" t="s">
        <v>242</v>
      </c>
      <c r="D8" s="168">
        <f t="shared" ref="D8:I8" si="1">D9+D10</f>
        <v>9609.5</v>
      </c>
      <c r="E8" s="168">
        <f t="shared" si="1"/>
        <v>10848.9</v>
      </c>
      <c r="F8" s="168">
        <f t="shared" si="1"/>
        <v>13514.6</v>
      </c>
      <c r="G8" s="169">
        <f t="shared" si="1"/>
        <v>15811</v>
      </c>
      <c r="H8" s="169">
        <f t="shared" si="1"/>
        <v>18052</v>
      </c>
      <c r="I8" s="169">
        <f t="shared" si="1"/>
        <v>21301</v>
      </c>
      <c r="J8" s="164">
        <f>(K8+L8+M8+N8+O8)/5</f>
        <v>17.326496840452407</v>
      </c>
      <c r="K8" s="151">
        <f>E8/D8*100-100</f>
        <v>12.89765336385868</v>
      </c>
      <c r="L8" s="151">
        <f>F8/E8*100-100</f>
        <v>24.571154679276248</v>
      </c>
      <c r="M8" s="151">
        <f>G8/F8*100-100</f>
        <v>16.991993843694956</v>
      </c>
      <c r="N8" s="151">
        <f>H8/G8*100-100</f>
        <v>14.173676554297643</v>
      </c>
      <c r="O8" s="151">
        <f>I8/H8*100-100</f>
        <v>17.998005761134507</v>
      </c>
    </row>
    <row r="9" spans="1:15" ht="24" customHeight="1">
      <c r="A9" s="155"/>
      <c r="B9" s="170" t="s">
        <v>245</v>
      </c>
      <c r="C9" s="171" t="s">
        <v>242</v>
      </c>
      <c r="D9" s="172">
        <v>8264.1</v>
      </c>
      <c r="E9" s="172">
        <v>9485.9</v>
      </c>
      <c r="F9" s="172">
        <v>12056.6</v>
      </c>
      <c r="G9" s="172">
        <v>14106</v>
      </c>
      <c r="H9" s="173">
        <v>16487</v>
      </c>
      <c r="I9" s="174">
        <v>19256</v>
      </c>
      <c r="J9" s="164">
        <f>(K9+L9+M9+N9+O9)/5</f>
        <v>18.511440585318184</v>
      </c>
      <c r="K9" s="151">
        <f>E9/D9*100-100</f>
        <v>14.784429036434688</v>
      </c>
      <c r="L9" s="151">
        <f t="shared" ref="L9:O19" si="2">F9/E9*100-100</f>
        <v>27.100222435404135</v>
      </c>
      <c r="M9" s="151">
        <f t="shared" si="2"/>
        <v>16.998158684869694</v>
      </c>
      <c r="N9" s="151">
        <f t="shared" si="2"/>
        <v>16.879342123918903</v>
      </c>
      <c r="O9" s="151">
        <f t="shared" si="2"/>
        <v>16.795050645963499</v>
      </c>
    </row>
    <row r="10" spans="1:15" ht="24" customHeight="1">
      <c r="A10" s="155"/>
      <c r="B10" s="170" t="s">
        <v>246</v>
      </c>
      <c r="C10" s="171"/>
      <c r="D10" s="172">
        <v>1345.4</v>
      </c>
      <c r="E10" s="175">
        <v>1363</v>
      </c>
      <c r="F10" s="175">
        <v>1458</v>
      </c>
      <c r="G10" s="175">
        <v>1705</v>
      </c>
      <c r="H10" s="175">
        <v>1565</v>
      </c>
      <c r="I10" s="172">
        <v>2045</v>
      </c>
      <c r="J10" s="164">
        <f>(K10+L10+M10+N10+O10)/5</f>
        <v>9.5357756698119296</v>
      </c>
      <c r="K10" s="151">
        <f>E10/D10*100-100</f>
        <v>1.3081611416678953</v>
      </c>
      <c r="L10" s="151">
        <f t="shared" si="2"/>
        <v>6.9699192956713176</v>
      </c>
      <c r="M10" s="151">
        <f t="shared" si="2"/>
        <v>16.94101508916323</v>
      </c>
      <c r="N10" s="151">
        <f t="shared" si="2"/>
        <v>-8.2111436950146697</v>
      </c>
      <c r="O10" s="151">
        <f t="shared" si="2"/>
        <v>30.670926517571871</v>
      </c>
    </row>
    <row r="11" spans="1:15" s="181" customFormat="1" ht="31.5" customHeight="1">
      <c r="A11" s="155"/>
      <c r="B11" s="176" t="s">
        <v>247</v>
      </c>
      <c r="C11" s="177" t="s">
        <v>242</v>
      </c>
      <c r="D11" s="178">
        <v>957.2</v>
      </c>
      <c r="E11" s="179">
        <v>1076.5999999999999</v>
      </c>
      <c r="F11" s="179">
        <v>1209</v>
      </c>
      <c r="G11" s="179">
        <v>1510</v>
      </c>
      <c r="H11" s="179">
        <v>1940</v>
      </c>
      <c r="I11" s="180">
        <v>2561</v>
      </c>
      <c r="J11" s="164">
        <f>(K11+L11+M11+N11+O11)/5</f>
        <v>22.03111930021738</v>
      </c>
      <c r="K11" s="151">
        <f>E11/D11*100-100</f>
        <v>12.47388215628915</v>
      </c>
      <c r="L11" s="151">
        <f t="shared" si="2"/>
        <v>12.297975106817759</v>
      </c>
      <c r="M11" s="151">
        <f t="shared" si="2"/>
        <v>24.89660876757651</v>
      </c>
      <c r="N11" s="151">
        <f t="shared" si="2"/>
        <v>28.476821192052967</v>
      </c>
      <c r="O11" s="151">
        <f t="shared" si="2"/>
        <v>32.010309278350519</v>
      </c>
    </row>
    <row r="12" spans="1:15" ht="30" customHeight="1">
      <c r="A12" s="155"/>
      <c r="B12" s="167" t="s">
        <v>248</v>
      </c>
      <c r="C12" s="162" t="s">
        <v>242</v>
      </c>
      <c r="D12" s="182">
        <v>735</v>
      </c>
      <c r="E12" s="183">
        <v>780.8</v>
      </c>
      <c r="F12" s="183">
        <v>803.6</v>
      </c>
      <c r="G12" s="183">
        <v>831.9</v>
      </c>
      <c r="H12" s="178">
        <v>856.2</v>
      </c>
      <c r="I12" s="184">
        <f>H12*1.04</f>
        <v>890.44800000000009</v>
      </c>
      <c r="J12" s="164">
        <f>(K12+L12+M12+N12+O12)/5</f>
        <v>3.9188102418484418</v>
      </c>
      <c r="K12" s="151">
        <f>E12/D12*100-100</f>
        <v>6.231292517006807</v>
      </c>
      <c r="L12" s="151">
        <f t="shared" si="2"/>
        <v>2.9200819672131217</v>
      </c>
      <c r="M12" s="151">
        <f t="shared" si="2"/>
        <v>3.5216525634644</v>
      </c>
      <c r="N12" s="151">
        <f t="shared" si="2"/>
        <v>2.9210241615578809</v>
      </c>
      <c r="O12" s="151">
        <f t="shared" si="2"/>
        <v>4</v>
      </c>
    </row>
    <row r="13" spans="1:15" ht="39">
      <c r="A13" s="155">
        <v>2</v>
      </c>
      <c r="B13" s="161" t="s">
        <v>249</v>
      </c>
      <c r="C13" s="162" t="s">
        <v>242</v>
      </c>
      <c r="D13" s="163">
        <f t="shared" ref="D13:I13" si="3">D15+D18+D19</f>
        <v>13772.90292</v>
      </c>
      <c r="E13" s="163">
        <f t="shared" si="3"/>
        <v>16843.839790000002</v>
      </c>
      <c r="F13" s="163">
        <f t="shared" si="3"/>
        <v>20045.296859999999</v>
      </c>
      <c r="G13" s="163">
        <f t="shared" si="3"/>
        <v>23881.993689999999</v>
      </c>
      <c r="H13" s="163">
        <f t="shared" si="3"/>
        <v>27679.654720000002</v>
      </c>
      <c r="I13" s="163">
        <f t="shared" si="3"/>
        <v>33438.800716799997</v>
      </c>
      <c r="J13" s="164">
        <f t="shared" ref="J13:J19" si="4">(K13+L13+M13+N13+O13)/5</f>
        <v>19.43039480974452</v>
      </c>
      <c r="K13" s="151">
        <f t="shared" ref="K13:K19" si="5">E13/D13*100-100</f>
        <v>22.296947040413755</v>
      </c>
      <c r="L13" s="151">
        <f t="shared" si="2"/>
        <v>19.006693900642929</v>
      </c>
      <c r="M13" s="151">
        <f>G13/F13*100-100</f>
        <v>19.140134749792878</v>
      </c>
      <c r="N13" s="151">
        <f>H13/G13*100-100</f>
        <v>15.901775535558315</v>
      </c>
      <c r="O13" s="151">
        <f>I13/H13*100-100</f>
        <v>20.80642282231473</v>
      </c>
    </row>
    <row r="14" spans="1:15" ht="25.9" customHeight="1">
      <c r="A14" s="155"/>
      <c r="B14" s="165" t="s">
        <v>243</v>
      </c>
      <c r="C14" s="162"/>
      <c r="D14" s="185"/>
      <c r="E14" s="185"/>
      <c r="F14" s="185"/>
      <c r="G14" s="185"/>
      <c r="H14" s="185"/>
      <c r="I14" s="185"/>
      <c r="J14" s="166"/>
    </row>
    <row r="15" spans="1:15" ht="25.9" customHeight="1">
      <c r="A15" s="155"/>
      <c r="B15" s="167" t="s">
        <v>244</v>
      </c>
      <c r="C15" s="162" t="s">
        <v>242</v>
      </c>
      <c r="D15" s="186">
        <f t="shared" ref="D15:I15" si="6">D16+D17</f>
        <v>11088.92432</v>
      </c>
      <c r="E15" s="186">
        <f t="shared" si="6"/>
        <v>13929.370010000001</v>
      </c>
      <c r="F15" s="186">
        <f t="shared" si="6"/>
        <v>16824.34074</v>
      </c>
      <c r="G15" s="186">
        <f t="shared" si="6"/>
        <v>20062.945400000001</v>
      </c>
      <c r="H15" s="186">
        <f t="shared" si="6"/>
        <v>23132.163300000004</v>
      </c>
      <c r="I15" s="186">
        <f t="shared" si="6"/>
        <v>27840.7304</v>
      </c>
      <c r="J15" s="187">
        <f t="shared" si="4"/>
        <v>20.260180234635637</v>
      </c>
      <c r="K15" s="151">
        <f t="shared" si="5"/>
        <v>25.615159848074427</v>
      </c>
      <c r="L15" s="151">
        <f t="shared" si="2"/>
        <v>20.783213655188121</v>
      </c>
      <c r="M15" s="151">
        <f t="shared" si="2"/>
        <v>19.249518956188254</v>
      </c>
      <c r="N15" s="151">
        <f t="shared" si="2"/>
        <v>15.297942743740919</v>
      </c>
      <c r="O15" s="151">
        <f t="shared" si="2"/>
        <v>20.35506596998647</v>
      </c>
    </row>
    <row r="16" spans="1:15" ht="25.9" customHeight="1">
      <c r="A16" s="155"/>
      <c r="B16" s="170" t="s">
        <v>245</v>
      </c>
      <c r="C16" s="162"/>
      <c r="D16" s="186">
        <f>D9*1.1152</f>
        <v>9216.1243200000008</v>
      </c>
      <c r="E16" s="186">
        <f>E9*1.2539</f>
        <v>11894.370010000001</v>
      </c>
      <c r="F16" s="186">
        <f>F9*1.2039</f>
        <v>14514.94074</v>
      </c>
      <c r="G16" s="186">
        <f>G9*1.2759</f>
        <v>17997.845400000002</v>
      </c>
      <c r="H16" s="186">
        <f>H9*1.2759</f>
        <v>21035.763300000002</v>
      </c>
      <c r="I16" s="186">
        <f>I9*1.2759</f>
        <v>24568.7304</v>
      </c>
      <c r="J16" s="187">
        <f t="shared" si="4"/>
        <v>21.752432033676726</v>
      </c>
      <c r="K16" s="151">
        <f t="shared" si="5"/>
        <v>29.060433616199305</v>
      </c>
      <c r="L16" s="151">
        <f t="shared" si="2"/>
        <v>22.032026309899535</v>
      </c>
      <c r="M16" s="151">
        <f t="shared" si="2"/>
        <v>23.995307472402416</v>
      </c>
      <c r="N16" s="151">
        <f t="shared" si="2"/>
        <v>16.879342123918903</v>
      </c>
      <c r="O16" s="151">
        <f t="shared" si="2"/>
        <v>16.795050645963471</v>
      </c>
    </row>
    <row r="17" spans="1:15" ht="25.9" customHeight="1">
      <c r="A17" s="155"/>
      <c r="B17" s="170" t="s">
        <v>246</v>
      </c>
      <c r="C17" s="162"/>
      <c r="D17" s="186">
        <v>1872.8</v>
      </c>
      <c r="E17" s="186">
        <v>2035</v>
      </c>
      <c r="F17" s="186">
        <v>2309.4</v>
      </c>
      <c r="G17" s="186">
        <v>2065.1</v>
      </c>
      <c r="H17" s="186">
        <v>2096.4</v>
      </c>
      <c r="I17" s="186">
        <f>I10*1.6</f>
        <v>3272</v>
      </c>
      <c r="J17" s="187">
        <f t="shared" si="4"/>
        <v>4.4289716379421664</v>
      </c>
      <c r="K17" s="151">
        <f t="shared" si="5"/>
        <v>8.6608287056813396</v>
      </c>
      <c r="L17" s="151">
        <f t="shared" si="2"/>
        <v>13.484029484029492</v>
      </c>
    </row>
    <row r="18" spans="1:15" ht="25.9" customHeight="1">
      <c r="A18" s="155"/>
      <c r="B18" s="176" t="s">
        <v>247</v>
      </c>
      <c r="C18" s="162" t="s">
        <v>242</v>
      </c>
      <c r="D18" s="186">
        <f>D11*1.6955</f>
        <v>1622.9326000000001</v>
      </c>
      <c r="E18" s="186">
        <f>E11*1.5639</f>
        <v>1683.6947399999999</v>
      </c>
      <c r="F18" s="186">
        <f>F11*1.5756</f>
        <v>1904.9003999999998</v>
      </c>
      <c r="G18" s="186">
        <f>G11*1.5986</f>
        <v>2413.886</v>
      </c>
      <c r="H18" s="186">
        <f>H11*1.5986</f>
        <v>3101.2840000000001</v>
      </c>
      <c r="I18" s="186">
        <f>I11*1.5986</f>
        <v>4094.0146</v>
      </c>
      <c r="J18" s="187">
        <f t="shared" si="4"/>
        <v>20.817802625355888</v>
      </c>
      <c r="K18" s="151">
        <f t="shared" si="5"/>
        <v>3.7439718691953061</v>
      </c>
      <c r="L18" s="151">
        <f t="shared" si="2"/>
        <v>13.138109583926109</v>
      </c>
      <c r="M18" s="151">
        <f t="shared" si="2"/>
        <v>26.719801203254519</v>
      </c>
      <c r="N18" s="151">
        <f t="shared" si="2"/>
        <v>28.476821192052995</v>
      </c>
      <c r="O18" s="151">
        <f t="shared" si="2"/>
        <v>32.010309278350519</v>
      </c>
    </row>
    <row r="19" spans="1:15" ht="25.9" customHeight="1">
      <c r="A19" s="155"/>
      <c r="B19" s="167" t="s">
        <v>248</v>
      </c>
      <c r="C19" s="162" t="s">
        <v>242</v>
      </c>
      <c r="D19" s="186">
        <f>D12*1.4436</f>
        <v>1061.046</v>
      </c>
      <c r="E19" s="186">
        <f>E12*1.5763</f>
        <v>1230.77504</v>
      </c>
      <c r="F19" s="186">
        <f>F12*1.6377</f>
        <v>1316.0557200000001</v>
      </c>
      <c r="G19" s="186">
        <f>G12*1.6891</f>
        <v>1405.16229</v>
      </c>
      <c r="H19" s="186">
        <f>H12*1.6891</f>
        <v>1446.2074200000002</v>
      </c>
      <c r="I19" s="186">
        <f>I12*1.6891</f>
        <v>1504.0557168000003</v>
      </c>
      <c r="J19" s="188">
        <f t="shared" si="4"/>
        <v>7.3234328915901497</v>
      </c>
      <c r="K19" s="151">
        <f t="shared" si="5"/>
        <v>15.996388469491436</v>
      </c>
      <c r="L19" s="151">
        <f t="shared" si="2"/>
        <v>6.9290225450135949</v>
      </c>
      <c r="M19" s="151">
        <f t="shared" si="2"/>
        <v>6.7707292818878386</v>
      </c>
      <c r="N19" s="151">
        <f t="shared" si="2"/>
        <v>2.9210241615578809</v>
      </c>
      <c r="O19" s="151">
        <f t="shared" si="2"/>
        <v>4</v>
      </c>
    </row>
    <row r="20" spans="1:15" ht="39">
      <c r="A20" s="158">
        <v>3</v>
      </c>
      <c r="B20" s="161" t="s">
        <v>250</v>
      </c>
      <c r="C20" s="158" t="s">
        <v>251</v>
      </c>
      <c r="D20" s="189"/>
      <c r="E20" s="189">
        <v>12.4</v>
      </c>
      <c r="F20" s="190">
        <v>22.2</v>
      </c>
      <c r="G20" s="190">
        <v>17</v>
      </c>
      <c r="H20" s="190">
        <v>14.9</v>
      </c>
      <c r="I20" s="190">
        <v>18.7</v>
      </c>
      <c r="J20" s="191">
        <v>17</v>
      </c>
    </row>
    <row r="21" spans="1:15" ht="39">
      <c r="A21" s="158">
        <v>4</v>
      </c>
      <c r="B21" s="161" t="s">
        <v>252</v>
      </c>
      <c r="C21" s="192" t="s">
        <v>253</v>
      </c>
      <c r="D21" s="193"/>
      <c r="E21" s="193"/>
      <c r="F21" s="193"/>
      <c r="G21" s="193"/>
      <c r="H21" s="193"/>
      <c r="I21" s="193"/>
      <c r="J21" s="194"/>
    </row>
    <row r="22" spans="1:15" ht="29.25" customHeight="1">
      <c r="A22" s="158">
        <v>5</v>
      </c>
      <c r="B22" s="161" t="s">
        <v>254</v>
      </c>
      <c r="C22" s="192" t="s">
        <v>255</v>
      </c>
      <c r="D22" s="163">
        <v>150.4</v>
      </c>
      <c r="E22" s="163">
        <v>180.7</v>
      </c>
      <c r="F22" s="163">
        <v>190.8</v>
      </c>
      <c r="G22" s="163">
        <v>169.3</v>
      </c>
      <c r="H22" s="163">
        <v>178</v>
      </c>
      <c r="I22" s="163">
        <v>220</v>
      </c>
      <c r="J22" s="195">
        <f>(K22+L22+M22+N22+O22)/5</f>
        <v>8.6403239808147756</v>
      </c>
      <c r="K22" s="151">
        <f>E22/D22*100-100</f>
        <v>20.146276595744666</v>
      </c>
      <c r="L22" s="151">
        <f>F22/E22*100-100</f>
        <v>5.5893746541228637</v>
      </c>
      <c r="M22" s="151">
        <f>G22/F22*100-100</f>
        <v>-11.268343815513632</v>
      </c>
      <c r="N22" s="151">
        <f>H22/G22*100-100</f>
        <v>5.1388068517424585</v>
      </c>
      <c r="O22" s="151">
        <f>I22/H22*100-100</f>
        <v>23.595505617977523</v>
      </c>
    </row>
    <row r="23" spans="1:15" ht="9.75" customHeight="1"/>
    <row r="24" spans="1:15" ht="32.25" hidden="1" customHeight="1">
      <c r="D24" s="197">
        <f t="shared" ref="D24:I24" si="7">D25+D26+D27</f>
        <v>105.89384826652071</v>
      </c>
      <c r="E24" s="197">
        <f t="shared" si="7"/>
        <v>104.77459397635364</v>
      </c>
      <c r="F24" s="197">
        <f t="shared" si="7"/>
        <v>104.95549797509958</v>
      </c>
      <c r="G24" s="197">
        <f t="shared" si="7"/>
        <v>102.76332754528921</v>
      </c>
      <c r="H24" s="197">
        <f t="shared" si="7"/>
        <v>102.34899093423374</v>
      </c>
      <c r="I24" s="197">
        <f t="shared" si="7"/>
        <v>105.28710433778137</v>
      </c>
    </row>
    <row r="25" spans="1:15" ht="32.25" hidden="1" customHeight="1">
      <c r="D25" s="198">
        <f t="shared" ref="D25:I25" si="8">D15/D13*100</f>
        <v>80.512615128488832</v>
      </c>
      <c r="E25" s="198">
        <f t="shared" si="8"/>
        <v>82.697117662385452</v>
      </c>
      <c r="F25" s="198">
        <f t="shared" si="8"/>
        <v>83.931611776589079</v>
      </c>
      <c r="G25" s="198">
        <f t="shared" si="8"/>
        <v>84.008670550821179</v>
      </c>
      <c r="H25" s="198">
        <f t="shared" si="8"/>
        <v>83.570996582142342</v>
      </c>
      <c r="I25" s="199">
        <f t="shared" si="8"/>
        <v>83.25875869708608</v>
      </c>
    </row>
    <row r="26" spans="1:15" ht="32.25" hidden="1" customHeight="1">
      <c r="B26" s="152">
        <v>1880</v>
      </c>
      <c r="D26" s="198">
        <f t="shared" ref="D26:I26" si="9">D17/D13*100</f>
        <v>13.597714373492439</v>
      </c>
      <c r="E26" s="198">
        <f t="shared" si="9"/>
        <v>12.081568249112394</v>
      </c>
      <c r="F26" s="198">
        <f t="shared" si="9"/>
        <v>11.520906954530382</v>
      </c>
      <c r="G26" s="198">
        <f t="shared" si="9"/>
        <v>8.6471005176787639</v>
      </c>
      <c r="H26" s="198">
        <f t="shared" si="9"/>
        <v>7.5737938973828358</v>
      </c>
      <c r="I26" s="199">
        <f t="shared" si="9"/>
        <v>9.7850399232652912</v>
      </c>
    </row>
    <row r="27" spans="1:15" ht="0.75" hidden="1" customHeight="1">
      <c r="B27" s="152">
        <v>763</v>
      </c>
      <c r="D27" s="198">
        <f t="shared" ref="D27:I27" si="10">D18/D13*100</f>
        <v>11.783518764539437</v>
      </c>
      <c r="E27" s="198">
        <f t="shared" si="10"/>
        <v>9.9959080648557972</v>
      </c>
      <c r="F27" s="198">
        <f t="shared" si="10"/>
        <v>9.5029792439801248</v>
      </c>
      <c r="G27" s="198">
        <f t="shared" si="10"/>
        <v>10.107556476789272</v>
      </c>
      <c r="H27" s="198">
        <f t="shared" si="10"/>
        <v>11.204200454708561</v>
      </c>
      <c r="I27" s="199">
        <f t="shared" si="10"/>
        <v>12.243305717430006</v>
      </c>
    </row>
    <row r="28" spans="1:15" hidden="1"/>
    <row r="29" spans="1:15" ht="27" hidden="1" customHeight="1">
      <c r="B29" s="200" t="s">
        <v>256</v>
      </c>
    </row>
    <row r="30" spans="1:15" hidden="1"/>
    <row r="41" spans="2:6">
      <c r="B41" s="201"/>
      <c r="C41" s="202"/>
      <c r="D41" s="201"/>
      <c r="E41" s="201"/>
      <c r="F41" s="201"/>
    </row>
    <row r="42" spans="2:6">
      <c r="B42" s="201"/>
      <c r="C42" s="202"/>
      <c r="D42" s="201"/>
      <c r="E42" s="201"/>
      <c r="F42" s="201"/>
    </row>
    <row r="43" spans="2:6">
      <c r="B43" s="201"/>
      <c r="C43" s="202"/>
      <c r="D43" s="201"/>
      <c r="E43" s="201"/>
      <c r="F43" s="201"/>
    </row>
    <row r="44" spans="2:6">
      <c r="B44" s="201"/>
      <c r="C44" s="202"/>
      <c r="D44" s="201"/>
      <c r="E44" s="201"/>
      <c r="F44" s="201"/>
    </row>
    <row r="45" spans="2:6">
      <c r="B45" s="201"/>
      <c r="C45" s="202"/>
      <c r="D45" s="201"/>
      <c r="E45" s="201"/>
      <c r="F45" s="201"/>
    </row>
    <row r="46" spans="2:6">
      <c r="B46" s="201"/>
      <c r="C46" s="202"/>
      <c r="D46" s="201"/>
      <c r="E46" s="201"/>
      <c r="F46" s="201"/>
    </row>
    <row r="47" spans="2:6">
      <c r="B47" s="201"/>
      <c r="C47" s="202"/>
      <c r="D47" s="201"/>
      <c r="E47" s="201"/>
      <c r="F47" s="201"/>
    </row>
    <row r="48" spans="2:6">
      <c r="B48" s="201"/>
      <c r="C48" s="202"/>
      <c r="D48" s="201"/>
      <c r="E48" s="201"/>
      <c r="F48" s="201"/>
    </row>
    <row r="49" spans="2:6">
      <c r="B49" s="201"/>
      <c r="C49" s="202"/>
      <c r="D49" s="201"/>
      <c r="E49" s="201"/>
      <c r="F49" s="201"/>
    </row>
    <row r="50" spans="2:6">
      <c r="B50" s="201"/>
      <c r="C50" s="202"/>
      <c r="D50" s="201"/>
      <c r="E50" s="201"/>
      <c r="F50" s="201"/>
    </row>
    <row r="51" spans="2:6">
      <c r="B51" s="201"/>
      <c r="C51" s="202"/>
      <c r="D51" s="201"/>
      <c r="E51" s="201"/>
      <c r="F51" s="201"/>
    </row>
    <row r="52" spans="2:6">
      <c r="B52" s="201"/>
      <c r="C52" s="202"/>
      <c r="D52" s="201"/>
      <c r="E52" s="201"/>
      <c r="F52" s="201"/>
    </row>
    <row r="53" spans="2:6">
      <c r="B53" s="201"/>
      <c r="C53" s="202"/>
      <c r="D53" s="201"/>
      <c r="E53" s="201"/>
      <c r="F53" s="201"/>
    </row>
    <row r="54" spans="2:6">
      <c r="B54" s="201"/>
      <c r="C54" s="202"/>
      <c r="D54" s="201"/>
      <c r="E54" s="201"/>
      <c r="F54" s="201"/>
    </row>
    <row r="55" spans="2:6">
      <c r="B55" s="201"/>
      <c r="C55" s="202"/>
      <c r="D55" s="201"/>
      <c r="E55" s="201"/>
      <c r="F55" s="201"/>
    </row>
    <row r="56" spans="2:6">
      <c r="B56" s="201"/>
      <c r="C56" s="202"/>
      <c r="D56" s="201"/>
      <c r="E56" s="201"/>
      <c r="F56" s="201"/>
    </row>
    <row r="57" spans="2:6">
      <c r="B57" s="201"/>
      <c r="C57" s="202"/>
      <c r="D57" s="201"/>
      <c r="E57" s="201"/>
      <c r="F57" s="201"/>
    </row>
    <row r="58" spans="2:6">
      <c r="B58" s="201"/>
      <c r="C58" s="202"/>
      <c r="D58" s="201"/>
      <c r="E58" s="201"/>
      <c r="F58" s="201"/>
    </row>
    <row r="59" spans="2:6">
      <c r="B59" s="201"/>
      <c r="C59" s="202"/>
      <c r="D59" s="201"/>
      <c r="E59" s="201"/>
      <c r="F59" s="201"/>
    </row>
    <row r="60" spans="2:6">
      <c r="B60" s="201"/>
      <c r="C60" s="202"/>
      <c r="D60" s="201"/>
      <c r="E60" s="201"/>
      <c r="F60" s="201"/>
    </row>
    <row r="61" spans="2:6">
      <c r="B61" s="201"/>
      <c r="C61" s="202"/>
      <c r="D61" s="201"/>
      <c r="E61" s="201"/>
      <c r="F61" s="201"/>
    </row>
    <row r="62" spans="2:6">
      <c r="B62" s="201"/>
      <c r="C62" s="202"/>
      <c r="D62" s="201"/>
      <c r="E62" s="201"/>
      <c r="F62" s="201"/>
    </row>
    <row r="63" spans="2:6">
      <c r="B63" s="201"/>
      <c r="C63" s="202"/>
      <c r="D63" s="201"/>
      <c r="E63" s="201"/>
      <c r="F63" s="201"/>
    </row>
    <row r="64" spans="2:6">
      <c r="B64" s="201"/>
      <c r="C64" s="202"/>
      <c r="D64" s="201"/>
      <c r="E64" s="201"/>
      <c r="F64" s="201"/>
    </row>
    <row r="65" spans="2:6">
      <c r="B65" s="201"/>
      <c r="C65" s="202"/>
      <c r="D65" s="201"/>
      <c r="E65" s="201"/>
      <c r="F65" s="201"/>
    </row>
    <row r="66" spans="2:6">
      <c r="B66" s="201"/>
      <c r="C66" s="202"/>
      <c r="D66" s="201"/>
      <c r="E66" s="201"/>
      <c r="F66" s="201"/>
    </row>
    <row r="67" spans="2:6">
      <c r="B67" s="201"/>
      <c r="C67" s="202"/>
      <c r="D67" s="201"/>
      <c r="E67" s="201"/>
      <c r="F67" s="201"/>
    </row>
    <row r="68" spans="2:6">
      <c r="B68" s="201"/>
      <c r="C68" s="202"/>
      <c r="D68" s="201"/>
      <c r="E68" s="201"/>
      <c r="F68" s="201"/>
    </row>
    <row r="69" spans="2:6">
      <c r="B69" s="201"/>
      <c r="C69" s="202"/>
      <c r="D69" s="201"/>
      <c r="E69" s="201"/>
      <c r="F69" s="201"/>
    </row>
    <row r="70" spans="2:6">
      <c r="B70" s="201"/>
      <c r="C70" s="202"/>
      <c r="D70" s="201"/>
      <c r="E70" s="201"/>
      <c r="F70" s="201"/>
    </row>
    <row r="71" spans="2:6">
      <c r="B71" s="201"/>
      <c r="C71" s="202"/>
      <c r="D71" s="201"/>
      <c r="E71" s="201"/>
      <c r="F71" s="201"/>
    </row>
    <row r="72" spans="2:6">
      <c r="B72" s="201"/>
      <c r="C72" s="202"/>
      <c r="D72" s="201"/>
      <c r="E72" s="201"/>
      <c r="F72" s="201"/>
    </row>
    <row r="73" spans="2:6">
      <c r="B73" s="201"/>
      <c r="C73" s="202"/>
      <c r="D73" s="201"/>
      <c r="E73" s="201"/>
      <c r="F73" s="201"/>
    </row>
    <row r="74" spans="2:6">
      <c r="B74" s="201"/>
      <c r="C74" s="202"/>
      <c r="D74" s="201"/>
      <c r="E74" s="201"/>
      <c r="F74" s="201"/>
    </row>
    <row r="75" spans="2:6">
      <c r="B75" s="201"/>
      <c r="C75" s="202"/>
      <c r="D75" s="201"/>
      <c r="E75" s="201"/>
      <c r="F75" s="201"/>
    </row>
    <row r="76" spans="2:6">
      <c r="B76" s="201"/>
      <c r="C76" s="202"/>
      <c r="D76" s="201"/>
      <c r="E76" s="201"/>
      <c r="F76" s="201"/>
    </row>
    <row r="77" spans="2:6">
      <c r="B77" s="201"/>
      <c r="C77" s="202"/>
      <c r="D77" s="201"/>
      <c r="E77" s="201"/>
      <c r="F77" s="201"/>
    </row>
    <row r="78" spans="2:6">
      <c r="B78" s="201"/>
      <c r="C78" s="202"/>
      <c r="D78" s="201"/>
      <c r="E78" s="201"/>
      <c r="F78" s="201"/>
    </row>
    <row r="79" spans="2:6">
      <c r="B79" s="201"/>
      <c r="C79" s="202"/>
      <c r="D79" s="201"/>
      <c r="E79" s="201"/>
      <c r="F79" s="201"/>
    </row>
    <row r="80" spans="2:6">
      <c r="B80" s="201"/>
      <c r="C80" s="202"/>
      <c r="D80" s="201"/>
      <c r="E80" s="201"/>
      <c r="F80" s="201"/>
    </row>
    <row r="81" spans="2:6">
      <c r="B81" s="201"/>
      <c r="C81" s="202"/>
      <c r="D81" s="201"/>
      <c r="E81" s="201"/>
      <c r="F81" s="201"/>
    </row>
    <row r="82" spans="2:6">
      <c r="B82" s="201"/>
      <c r="C82" s="202"/>
      <c r="D82" s="201"/>
      <c r="E82" s="201"/>
      <c r="F82" s="201"/>
    </row>
    <row r="83" spans="2:6">
      <c r="B83" s="201"/>
      <c r="C83" s="202"/>
      <c r="D83" s="201"/>
      <c r="E83" s="201"/>
      <c r="F83" s="201"/>
    </row>
    <row r="84" spans="2:6">
      <c r="B84" s="201"/>
      <c r="C84" s="202"/>
      <c r="D84" s="201"/>
      <c r="E84" s="201"/>
      <c r="F84" s="201"/>
    </row>
    <row r="85" spans="2:6">
      <c r="B85" s="201"/>
      <c r="C85" s="202"/>
      <c r="D85" s="201"/>
      <c r="E85" s="201"/>
      <c r="F85" s="201"/>
    </row>
    <row r="86" spans="2:6">
      <c r="B86" s="201"/>
      <c r="C86" s="202"/>
      <c r="D86" s="201"/>
      <c r="E86" s="201"/>
      <c r="F86" s="201"/>
    </row>
    <row r="87" spans="2:6">
      <c r="B87" s="201"/>
      <c r="C87" s="202"/>
      <c r="D87" s="201"/>
      <c r="E87" s="201"/>
      <c r="F87" s="201"/>
    </row>
    <row r="88" spans="2:6">
      <c r="B88" s="201"/>
      <c r="C88" s="202"/>
      <c r="D88" s="201"/>
      <c r="E88" s="201"/>
      <c r="F88" s="201"/>
    </row>
    <row r="89" spans="2:6">
      <c r="B89" s="201"/>
      <c r="C89" s="202"/>
      <c r="D89" s="201"/>
      <c r="E89" s="201"/>
      <c r="F89" s="201"/>
    </row>
    <row r="90" spans="2:6">
      <c r="B90" s="201"/>
      <c r="C90" s="202"/>
      <c r="D90" s="201"/>
      <c r="E90" s="201"/>
      <c r="F90" s="201"/>
    </row>
    <row r="91" spans="2:6">
      <c r="B91" s="201"/>
      <c r="C91" s="202"/>
      <c r="D91" s="201"/>
      <c r="E91" s="201"/>
      <c r="F91" s="201"/>
    </row>
    <row r="92" spans="2:6">
      <c r="B92" s="201"/>
      <c r="C92" s="202"/>
      <c r="D92" s="201"/>
      <c r="E92" s="201"/>
      <c r="F92" s="201"/>
    </row>
    <row r="93" spans="2:6">
      <c r="B93" s="201"/>
      <c r="C93" s="202"/>
      <c r="D93" s="201"/>
      <c r="E93" s="201"/>
      <c r="F93" s="201"/>
    </row>
    <row r="94" spans="2:6">
      <c r="B94" s="201"/>
      <c r="C94" s="202"/>
      <c r="D94" s="201"/>
      <c r="E94" s="201"/>
      <c r="F94" s="201"/>
    </row>
    <row r="95" spans="2:6">
      <c r="B95" s="201"/>
      <c r="C95" s="202"/>
      <c r="D95" s="201"/>
      <c r="E95" s="201"/>
      <c r="F95" s="201"/>
    </row>
    <row r="96" spans="2:6">
      <c r="B96" s="201"/>
      <c r="C96" s="202"/>
      <c r="D96" s="201"/>
      <c r="E96" s="201"/>
      <c r="F96" s="201"/>
    </row>
    <row r="97" spans="2:6">
      <c r="B97" s="201"/>
      <c r="C97" s="202"/>
      <c r="D97" s="201"/>
      <c r="E97" s="201"/>
      <c r="F97" s="201"/>
    </row>
    <row r="98" spans="2:6">
      <c r="B98" s="201"/>
      <c r="C98" s="202"/>
      <c r="D98" s="201"/>
      <c r="E98" s="201"/>
      <c r="F98" s="201"/>
    </row>
    <row r="99" spans="2:6">
      <c r="B99" s="201"/>
      <c r="C99" s="202"/>
      <c r="D99" s="201"/>
      <c r="E99" s="201"/>
      <c r="F99" s="201"/>
    </row>
    <row r="100" spans="2:6">
      <c r="B100" s="201"/>
      <c r="C100" s="202"/>
      <c r="D100" s="201"/>
      <c r="E100" s="201"/>
      <c r="F100" s="201"/>
    </row>
    <row r="101" spans="2:6">
      <c r="B101" s="201"/>
      <c r="C101" s="202"/>
      <c r="D101" s="201"/>
      <c r="E101" s="201"/>
      <c r="F101" s="201"/>
    </row>
    <row r="102" spans="2:6">
      <c r="B102" s="201"/>
      <c r="C102" s="202"/>
      <c r="D102" s="201"/>
      <c r="E102" s="201"/>
      <c r="F102" s="201"/>
    </row>
    <row r="103" spans="2:6">
      <c r="B103" s="201"/>
      <c r="C103" s="202"/>
      <c r="D103" s="201"/>
      <c r="E103" s="201"/>
      <c r="F103" s="201"/>
    </row>
    <row r="104" spans="2:6">
      <c r="B104" s="201"/>
      <c r="C104" s="202"/>
      <c r="D104" s="201"/>
      <c r="E104" s="201"/>
      <c r="F104" s="201"/>
    </row>
    <row r="105" spans="2:6">
      <c r="B105" s="201"/>
      <c r="C105" s="202"/>
      <c r="D105" s="201"/>
      <c r="E105" s="201"/>
      <c r="F105" s="201"/>
    </row>
    <row r="106" spans="2:6">
      <c r="B106" s="201"/>
      <c r="C106" s="202"/>
      <c r="D106" s="201"/>
      <c r="E106" s="201"/>
      <c r="F106" s="201"/>
    </row>
    <row r="107" spans="2:6">
      <c r="B107" s="201"/>
      <c r="C107" s="202"/>
      <c r="D107" s="201"/>
      <c r="E107" s="201"/>
      <c r="F107" s="201"/>
    </row>
    <row r="108" spans="2:6">
      <c r="B108" s="201"/>
      <c r="C108" s="202"/>
      <c r="D108" s="201"/>
      <c r="E108" s="201"/>
      <c r="F108" s="201"/>
    </row>
    <row r="109" spans="2:6">
      <c r="B109" s="201"/>
      <c r="C109" s="202"/>
      <c r="D109" s="201"/>
      <c r="E109" s="201"/>
      <c r="F109" s="201"/>
    </row>
    <row r="110" spans="2:6">
      <c r="B110" s="201"/>
      <c r="C110" s="202"/>
      <c r="D110" s="201"/>
      <c r="E110" s="201"/>
      <c r="F110" s="201"/>
    </row>
    <row r="111" spans="2:6">
      <c r="B111" s="201"/>
      <c r="C111" s="202"/>
      <c r="D111" s="201"/>
      <c r="E111" s="201"/>
      <c r="F111" s="201"/>
    </row>
    <row r="112" spans="2:6">
      <c r="B112" s="201"/>
      <c r="C112" s="202"/>
      <c r="D112" s="201"/>
      <c r="E112" s="201"/>
      <c r="F112" s="201"/>
    </row>
    <row r="113" spans="2:6">
      <c r="B113" s="201"/>
      <c r="C113" s="202"/>
      <c r="D113" s="201"/>
      <c r="E113" s="201"/>
      <c r="F113" s="201"/>
    </row>
    <row r="114" spans="2:6">
      <c r="B114" s="201"/>
      <c r="C114" s="202"/>
      <c r="D114" s="201"/>
      <c r="E114" s="201"/>
      <c r="F114" s="201"/>
    </row>
    <row r="115" spans="2:6">
      <c r="B115" s="201"/>
      <c r="C115" s="202"/>
      <c r="D115" s="201"/>
      <c r="E115" s="201"/>
      <c r="F115" s="201"/>
    </row>
    <row r="116" spans="2:6">
      <c r="B116" s="201"/>
      <c r="C116" s="202"/>
      <c r="D116" s="201"/>
      <c r="E116" s="201"/>
      <c r="F116" s="201"/>
    </row>
    <row r="117" spans="2:6">
      <c r="B117" s="201"/>
      <c r="C117" s="202"/>
      <c r="D117" s="201"/>
      <c r="E117" s="201"/>
      <c r="F117" s="201"/>
    </row>
    <row r="118" spans="2:6">
      <c r="B118" s="201"/>
      <c r="C118" s="202"/>
      <c r="D118" s="201"/>
      <c r="E118" s="201"/>
      <c r="F118" s="201"/>
    </row>
    <row r="119" spans="2:6">
      <c r="B119" s="201"/>
      <c r="C119" s="202"/>
      <c r="D119" s="201"/>
      <c r="E119" s="201"/>
      <c r="F119" s="201"/>
    </row>
    <row r="120" spans="2:6">
      <c r="B120" s="201"/>
      <c r="C120" s="202"/>
      <c r="D120" s="201"/>
      <c r="E120" s="201"/>
      <c r="F120" s="201"/>
    </row>
    <row r="121" spans="2:6">
      <c r="B121" s="201"/>
      <c r="C121" s="202"/>
      <c r="D121" s="201"/>
      <c r="E121" s="201"/>
      <c r="F121" s="201"/>
    </row>
    <row r="122" spans="2:6">
      <c r="B122" s="201"/>
      <c r="C122" s="202"/>
      <c r="D122" s="201"/>
      <c r="E122" s="201"/>
      <c r="F122" s="201"/>
    </row>
    <row r="123" spans="2:6">
      <c r="B123" s="201"/>
      <c r="C123" s="202"/>
      <c r="D123" s="201"/>
      <c r="E123" s="201"/>
      <c r="F123" s="201"/>
    </row>
    <row r="124" spans="2:6">
      <c r="B124" s="201"/>
      <c r="C124" s="202"/>
      <c r="D124" s="201"/>
      <c r="E124" s="201"/>
      <c r="F124" s="201"/>
    </row>
    <row r="125" spans="2:6">
      <c r="B125" s="201"/>
      <c r="C125" s="202"/>
      <c r="D125" s="201"/>
      <c r="E125" s="201"/>
      <c r="F125" s="201"/>
    </row>
    <row r="126" spans="2:6">
      <c r="B126" s="201"/>
      <c r="C126" s="202"/>
      <c r="D126" s="201"/>
      <c r="E126" s="201"/>
      <c r="F126" s="201"/>
    </row>
    <row r="127" spans="2:6">
      <c r="B127" s="201"/>
      <c r="C127" s="202"/>
      <c r="D127" s="201"/>
      <c r="E127" s="201"/>
      <c r="F127" s="201"/>
    </row>
    <row r="128" spans="2:6">
      <c r="B128" s="201"/>
      <c r="C128" s="202"/>
      <c r="D128" s="201"/>
      <c r="E128" s="201"/>
      <c r="F128" s="201"/>
    </row>
    <row r="129" spans="2:6">
      <c r="B129" s="201"/>
      <c r="C129" s="202"/>
      <c r="D129" s="201"/>
      <c r="E129" s="201"/>
      <c r="F129" s="201"/>
    </row>
    <row r="130" spans="2:6">
      <c r="B130" s="201"/>
      <c r="C130" s="202"/>
      <c r="D130" s="201"/>
      <c r="E130" s="201"/>
      <c r="F130" s="201"/>
    </row>
    <row r="131" spans="2:6">
      <c r="B131" s="201"/>
      <c r="C131" s="202"/>
      <c r="D131" s="201"/>
      <c r="E131" s="201"/>
      <c r="F131" s="201"/>
    </row>
    <row r="132" spans="2:6">
      <c r="B132" s="201"/>
      <c r="C132" s="202"/>
      <c r="D132" s="201"/>
      <c r="E132" s="201"/>
      <c r="F132" s="201"/>
    </row>
    <row r="133" spans="2:6">
      <c r="B133" s="201"/>
      <c r="C133" s="202"/>
      <c r="D133" s="201"/>
      <c r="E133" s="201"/>
      <c r="F133" s="201"/>
    </row>
    <row r="134" spans="2:6">
      <c r="B134" s="201"/>
      <c r="C134" s="202"/>
      <c r="D134" s="201"/>
      <c r="E134" s="201"/>
      <c r="F134" s="201"/>
    </row>
    <row r="135" spans="2:6">
      <c r="B135" s="201"/>
      <c r="C135" s="202"/>
      <c r="D135" s="201"/>
      <c r="E135" s="201"/>
      <c r="F135" s="201"/>
    </row>
    <row r="136" spans="2:6">
      <c r="B136" s="201"/>
      <c r="C136" s="202"/>
      <c r="D136" s="201"/>
      <c r="E136" s="201"/>
      <c r="F136" s="201"/>
    </row>
    <row r="137" spans="2:6">
      <c r="B137" s="201"/>
      <c r="C137" s="202"/>
      <c r="D137" s="201"/>
      <c r="E137" s="201"/>
      <c r="F137" s="201"/>
    </row>
    <row r="138" spans="2:6">
      <c r="B138" s="201"/>
      <c r="C138" s="202"/>
      <c r="D138" s="201"/>
      <c r="E138" s="201"/>
      <c r="F138" s="201"/>
    </row>
    <row r="139" spans="2:6">
      <c r="B139" s="201"/>
      <c r="C139" s="202"/>
      <c r="D139" s="201"/>
      <c r="E139" s="201"/>
      <c r="F139" s="201"/>
    </row>
    <row r="140" spans="2:6">
      <c r="B140" s="201"/>
      <c r="C140" s="202"/>
      <c r="D140" s="201"/>
      <c r="E140" s="201"/>
      <c r="F140" s="201"/>
    </row>
    <row r="141" spans="2:6">
      <c r="B141" s="201"/>
      <c r="C141" s="202"/>
      <c r="D141" s="201"/>
      <c r="E141" s="201"/>
      <c r="F141" s="201"/>
    </row>
    <row r="142" spans="2:6">
      <c r="B142" s="201"/>
      <c r="C142" s="202"/>
      <c r="D142" s="201"/>
      <c r="E142" s="201"/>
      <c r="F142" s="201"/>
    </row>
    <row r="143" spans="2:6">
      <c r="B143" s="201"/>
      <c r="C143" s="202"/>
      <c r="D143" s="201"/>
      <c r="E143" s="201"/>
      <c r="F143" s="201"/>
    </row>
    <row r="144" spans="2:6">
      <c r="B144" s="201"/>
      <c r="C144" s="202"/>
      <c r="D144" s="201"/>
      <c r="E144" s="201"/>
      <c r="F144" s="201"/>
    </row>
    <row r="145" spans="2:6">
      <c r="B145" s="201"/>
      <c r="C145" s="202"/>
      <c r="D145" s="201"/>
      <c r="E145" s="201"/>
      <c r="F145" s="201"/>
    </row>
    <row r="146" spans="2:6">
      <c r="B146" s="201"/>
      <c r="C146" s="202"/>
      <c r="D146" s="201"/>
      <c r="E146" s="201"/>
      <c r="F146" s="201"/>
    </row>
    <row r="147" spans="2:6">
      <c r="B147" s="201"/>
      <c r="C147" s="202"/>
      <c r="D147" s="201"/>
      <c r="E147" s="201"/>
      <c r="F147" s="201"/>
    </row>
    <row r="148" spans="2:6">
      <c r="B148" s="201"/>
      <c r="C148" s="202"/>
      <c r="D148" s="201"/>
      <c r="E148" s="201"/>
      <c r="F148" s="201"/>
    </row>
    <row r="149" spans="2:6">
      <c r="B149" s="201"/>
      <c r="C149" s="202"/>
      <c r="D149" s="201"/>
      <c r="E149" s="201"/>
      <c r="F149" s="201"/>
    </row>
    <row r="150" spans="2:6">
      <c r="B150" s="201"/>
      <c r="C150" s="202"/>
      <c r="D150" s="201"/>
      <c r="E150" s="201"/>
      <c r="F150" s="201"/>
    </row>
    <row r="151" spans="2:6">
      <c r="B151" s="201"/>
      <c r="C151" s="202"/>
      <c r="D151" s="201"/>
      <c r="E151" s="201"/>
      <c r="F151" s="201"/>
    </row>
    <row r="152" spans="2:6">
      <c r="B152" s="201"/>
      <c r="C152" s="202"/>
      <c r="D152" s="201"/>
      <c r="E152" s="201"/>
      <c r="F152" s="201"/>
    </row>
    <row r="153" spans="2:6">
      <c r="B153" s="201"/>
      <c r="C153" s="202"/>
      <c r="D153" s="201"/>
      <c r="E153" s="201"/>
      <c r="F153" s="201"/>
    </row>
    <row r="154" spans="2:6">
      <c r="B154" s="201"/>
      <c r="C154" s="202"/>
      <c r="D154" s="201"/>
      <c r="E154" s="201"/>
      <c r="F154" s="201"/>
    </row>
    <row r="155" spans="2:6">
      <c r="B155" s="201"/>
      <c r="C155" s="202"/>
      <c r="D155" s="201"/>
      <c r="E155" s="201"/>
      <c r="F155" s="201"/>
    </row>
    <row r="156" spans="2:6">
      <c r="B156" s="201"/>
      <c r="C156" s="202"/>
      <c r="D156" s="201"/>
      <c r="E156" s="201"/>
      <c r="F156" s="201"/>
    </row>
    <row r="157" spans="2:6">
      <c r="B157" s="201"/>
      <c r="C157" s="202"/>
      <c r="D157" s="201"/>
      <c r="E157" s="201"/>
      <c r="F157" s="201"/>
    </row>
    <row r="158" spans="2:6">
      <c r="B158" s="201"/>
      <c r="C158" s="202"/>
      <c r="D158" s="201"/>
      <c r="E158" s="201"/>
      <c r="F158" s="201"/>
    </row>
    <row r="159" spans="2:6">
      <c r="B159" s="201"/>
      <c r="C159" s="202"/>
      <c r="D159" s="201"/>
      <c r="E159" s="201"/>
      <c r="F159" s="201"/>
    </row>
    <row r="160" spans="2:6">
      <c r="B160" s="201"/>
      <c r="C160" s="202"/>
      <c r="D160" s="201"/>
      <c r="E160" s="201"/>
      <c r="F160" s="201"/>
    </row>
    <row r="161" spans="2:6">
      <c r="B161" s="201"/>
      <c r="C161" s="202"/>
      <c r="D161" s="201"/>
      <c r="E161" s="201"/>
      <c r="F161" s="201"/>
    </row>
    <row r="162" spans="2:6">
      <c r="B162" s="201"/>
      <c r="C162" s="202"/>
      <c r="D162" s="201"/>
      <c r="E162" s="201"/>
      <c r="F162" s="201"/>
    </row>
    <row r="163" spans="2:6">
      <c r="B163" s="201"/>
      <c r="C163" s="202"/>
      <c r="D163" s="201"/>
      <c r="E163" s="201"/>
      <c r="F163" s="201"/>
    </row>
    <row r="164" spans="2:6">
      <c r="B164" s="201"/>
      <c r="C164" s="202"/>
      <c r="D164" s="201"/>
      <c r="E164" s="201"/>
      <c r="F164" s="201"/>
    </row>
    <row r="165" spans="2:6">
      <c r="B165" s="201"/>
      <c r="C165" s="202"/>
      <c r="D165" s="201"/>
      <c r="E165" s="201"/>
      <c r="F165" s="201"/>
    </row>
    <row r="166" spans="2:6">
      <c r="B166" s="201"/>
      <c r="C166" s="202"/>
      <c r="D166" s="201"/>
      <c r="E166" s="201"/>
      <c r="F166" s="201"/>
    </row>
    <row r="167" spans="2:6">
      <c r="B167" s="201"/>
      <c r="C167" s="202"/>
      <c r="D167" s="201"/>
      <c r="E167" s="201"/>
      <c r="F167" s="201"/>
    </row>
    <row r="168" spans="2:6">
      <c r="B168" s="201"/>
      <c r="C168" s="202"/>
      <c r="D168" s="201"/>
      <c r="E168" s="201"/>
      <c r="F168" s="201"/>
    </row>
    <row r="169" spans="2:6">
      <c r="B169" s="201"/>
      <c r="C169" s="202"/>
      <c r="D169" s="201"/>
      <c r="E169" s="201"/>
      <c r="F169" s="201"/>
    </row>
    <row r="170" spans="2:6">
      <c r="B170" s="201"/>
      <c r="C170" s="202"/>
      <c r="D170" s="201"/>
      <c r="E170" s="201"/>
      <c r="F170" s="201"/>
    </row>
    <row r="171" spans="2:6">
      <c r="B171" s="201"/>
      <c r="C171" s="202"/>
      <c r="D171" s="201"/>
      <c r="E171" s="201"/>
      <c r="F171" s="201"/>
    </row>
    <row r="172" spans="2:6">
      <c r="B172" s="201"/>
      <c r="C172" s="202"/>
      <c r="D172" s="201"/>
      <c r="E172" s="201"/>
      <c r="F172" s="201"/>
    </row>
    <row r="173" spans="2:6">
      <c r="B173" s="201"/>
      <c r="C173" s="202"/>
      <c r="D173" s="201"/>
      <c r="E173" s="201"/>
      <c r="F173" s="201"/>
    </row>
    <row r="174" spans="2:6">
      <c r="B174" s="201"/>
      <c r="C174" s="202"/>
      <c r="D174" s="201"/>
      <c r="E174" s="201"/>
      <c r="F174" s="201"/>
    </row>
    <row r="175" spans="2:6">
      <c r="B175" s="201"/>
      <c r="C175" s="202"/>
      <c r="D175" s="201"/>
      <c r="E175" s="201"/>
      <c r="F175" s="201"/>
    </row>
    <row r="176" spans="2:6">
      <c r="B176" s="201"/>
      <c r="C176" s="202"/>
      <c r="D176" s="201"/>
      <c r="E176" s="201"/>
      <c r="F176" s="201"/>
    </row>
    <row r="177" spans="2:6">
      <c r="B177" s="201"/>
      <c r="C177" s="202"/>
      <c r="D177" s="201"/>
      <c r="E177" s="201"/>
      <c r="F177" s="201"/>
    </row>
    <row r="178" spans="2:6">
      <c r="B178" s="201"/>
      <c r="C178" s="202"/>
      <c r="D178" s="201"/>
      <c r="E178" s="201"/>
      <c r="F178" s="201"/>
    </row>
    <row r="179" spans="2:6">
      <c r="B179" s="201"/>
      <c r="C179" s="202"/>
      <c r="D179" s="201"/>
      <c r="E179" s="201"/>
      <c r="F179" s="201"/>
    </row>
    <row r="180" spans="2:6">
      <c r="B180" s="201"/>
      <c r="C180" s="202"/>
      <c r="D180" s="201"/>
      <c r="E180" s="201"/>
      <c r="F180" s="201"/>
    </row>
    <row r="181" spans="2:6">
      <c r="B181" s="201"/>
      <c r="C181" s="202"/>
      <c r="D181" s="201"/>
      <c r="E181" s="201"/>
      <c r="F181" s="201"/>
    </row>
    <row r="182" spans="2:6">
      <c r="B182" s="201"/>
      <c r="C182" s="202"/>
      <c r="D182" s="201"/>
      <c r="E182" s="201"/>
      <c r="F182" s="201"/>
    </row>
    <row r="183" spans="2:6">
      <c r="B183" s="201"/>
      <c r="C183" s="202"/>
      <c r="D183" s="201"/>
      <c r="E183" s="201"/>
      <c r="F183" s="201"/>
    </row>
    <row r="184" spans="2:6">
      <c r="B184" s="201"/>
      <c r="C184" s="202"/>
      <c r="D184" s="201"/>
      <c r="E184" s="201"/>
      <c r="F184" s="201"/>
    </row>
    <row r="185" spans="2:6">
      <c r="B185" s="201"/>
      <c r="C185" s="202"/>
      <c r="D185" s="201"/>
      <c r="E185" s="201"/>
      <c r="F185" s="201"/>
    </row>
    <row r="186" spans="2:6">
      <c r="B186" s="201"/>
      <c r="C186" s="202"/>
      <c r="D186" s="201"/>
      <c r="E186" s="201"/>
      <c r="F186" s="201"/>
    </row>
    <row r="187" spans="2:6">
      <c r="B187" s="201"/>
      <c r="C187" s="202"/>
      <c r="D187" s="201"/>
      <c r="E187" s="201"/>
      <c r="F187" s="201"/>
    </row>
    <row r="188" spans="2:6">
      <c r="B188" s="201"/>
      <c r="C188" s="202"/>
      <c r="D188" s="201"/>
      <c r="E188" s="201"/>
      <c r="F188" s="201"/>
    </row>
    <row r="189" spans="2:6">
      <c r="B189" s="201"/>
      <c r="C189" s="202"/>
      <c r="D189" s="201"/>
      <c r="E189" s="201"/>
      <c r="F189" s="201"/>
    </row>
    <row r="190" spans="2:6">
      <c r="B190" s="201"/>
      <c r="C190" s="202"/>
      <c r="D190" s="201"/>
      <c r="E190" s="201"/>
      <c r="F190" s="201"/>
    </row>
    <row r="191" spans="2:6">
      <c r="B191" s="201"/>
      <c r="C191" s="202"/>
      <c r="D191" s="201"/>
      <c r="E191" s="201"/>
      <c r="F191" s="201"/>
    </row>
    <row r="192" spans="2:6">
      <c r="B192" s="201"/>
      <c r="C192" s="202"/>
      <c r="D192" s="201"/>
      <c r="E192" s="201"/>
      <c r="F192" s="201"/>
    </row>
    <row r="193" spans="2:6">
      <c r="B193" s="201"/>
      <c r="C193" s="202"/>
      <c r="D193" s="201"/>
      <c r="E193" s="201"/>
      <c r="F193" s="201"/>
    </row>
    <row r="194" spans="2:6">
      <c r="B194" s="201"/>
      <c r="C194" s="202"/>
      <c r="D194" s="201"/>
      <c r="E194" s="201"/>
      <c r="F194" s="201"/>
    </row>
    <row r="195" spans="2:6">
      <c r="B195" s="201"/>
      <c r="C195" s="202"/>
      <c r="D195" s="201"/>
      <c r="E195" s="201"/>
      <c r="F195" s="201"/>
    </row>
    <row r="196" spans="2:6">
      <c r="B196" s="201"/>
      <c r="C196" s="202"/>
      <c r="D196" s="201"/>
      <c r="E196" s="201"/>
      <c r="F196" s="201"/>
    </row>
    <row r="197" spans="2:6">
      <c r="B197" s="201"/>
      <c r="C197" s="202"/>
      <c r="D197" s="201"/>
      <c r="E197" s="201"/>
      <c r="F197" s="201"/>
    </row>
    <row r="198" spans="2:6">
      <c r="B198" s="201"/>
      <c r="C198" s="202"/>
      <c r="D198" s="201"/>
      <c r="E198" s="201"/>
      <c r="F198" s="201"/>
    </row>
    <row r="199" spans="2:6">
      <c r="B199" s="201"/>
      <c r="C199" s="202"/>
      <c r="D199" s="201"/>
      <c r="E199" s="201"/>
      <c r="F199" s="201"/>
    </row>
    <row r="200" spans="2:6">
      <c r="B200" s="201"/>
      <c r="C200" s="202"/>
      <c r="D200" s="201"/>
      <c r="E200" s="201"/>
      <c r="F200" s="201"/>
    </row>
    <row r="201" spans="2:6">
      <c r="B201" s="201"/>
      <c r="C201" s="202"/>
      <c r="D201" s="201"/>
      <c r="E201" s="201"/>
      <c r="F201" s="201"/>
    </row>
    <row r="202" spans="2:6">
      <c r="B202" s="201"/>
      <c r="C202" s="202"/>
      <c r="D202" s="201"/>
      <c r="E202" s="201"/>
      <c r="F202" s="201"/>
    </row>
    <row r="203" spans="2:6">
      <c r="B203" s="201"/>
      <c r="C203" s="202"/>
      <c r="D203" s="201"/>
      <c r="E203" s="201"/>
      <c r="F203" s="201"/>
    </row>
    <row r="204" spans="2:6">
      <c r="B204" s="201"/>
      <c r="C204" s="202"/>
      <c r="D204" s="201"/>
      <c r="E204" s="201"/>
      <c r="F204" s="201"/>
    </row>
    <row r="205" spans="2:6">
      <c r="B205" s="201"/>
      <c r="C205" s="202"/>
      <c r="D205" s="201"/>
      <c r="E205" s="201"/>
      <c r="F205" s="201"/>
    </row>
    <row r="206" spans="2:6">
      <c r="B206" s="201"/>
      <c r="C206" s="202"/>
      <c r="D206" s="201"/>
      <c r="E206" s="201"/>
      <c r="F206" s="201"/>
    </row>
    <row r="207" spans="2:6">
      <c r="B207" s="201"/>
      <c r="C207" s="202"/>
      <c r="D207" s="201"/>
      <c r="E207" s="201"/>
      <c r="F207" s="201"/>
    </row>
    <row r="208" spans="2:6">
      <c r="B208" s="201"/>
      <c r="C208" s="202"/>
      <c r="D208" s="201"/>
      <c r="E208" s="201"/>
      <c r="F208" s="201"/>
    </row>
    <row r="209" spans="2:6">
      <c r="B209" s="201"/>
      <c r="C209" s="202"/>
      <c r="D209" s="201"/>
      <c r="E209" s="201"/>
      <c r="F209" s="201"/>
    </row>
    <row r="210" spans="2:6">
      <c r="B210" s="201"/>
      <c r="C210" s="202"/>
      <c r="D210" s="201"/>
      <c r="E210" s="201"/>
      <c r="F210" s="201"/>
    </row>
    <row r="211" spans="2:6">
      <c r="B211" s="201"/>
      <c r="C211" s="202"/>
      <c r="D211" s="201"/>
      <c r="E211" s="201"/>
      <c r="F211" s="201"/>
    </row>
    <row r="212" spans="2:6">
      <c r="B212" s="201"/>
      <c r="C212" s="202"/>
      <c r="D212" s="201"/>
      <c r="E212" s="201"/>
      <c r="F212" s="201"/>
    </row>
    <row r="213" spans="2:6">
      <c r="B213" s="201"/>
      <c r="C213" s="202"/>
      <c r="D213" s="201"/>
      <c r="E213" s="201"/>
      <c r="F213" s="201"/>
    </row>
    <row r="214" spans="2:6">
      <c r="B214" s="201"/>
      <c r="C214" s="202"/>
      <c r="D214" s="201"/>
      <c r="E214" s="201"/>
      <c r="F214" s="201"/>
    </row>
    <row r="215" spans="2:6">
      <c r="B215" s="201"/>
      <c r="C215" s="202"/>
      <c r="D215" s="201"/>
      <c r="E215" s="201"/>
      <c r="F215" s="201"/>
    </row>
    <row r="216" spans="2:6">
      <c r="B216" s="201"/>
      <c r="C216" s="202"/>
      <c r="D216" s="201"/>
      <c r="E216" s="201"/>
      <c r="F216" s="201"/>
    </row>
    <row r="217" spans="2:6">
      <c r="B217" s="201"/>
      <c r="C217" s="202"/>
      <c r="D217" s="201"/>
      <c r="E217" s="201"/>
      <c r="F217" s="201"/>
    </row>
    <row r="218" spans="2:6">
      <c r="B218" s="201"/>
      <c r="C218" s="202"/>
      <c r="D218" s="201"/>
      <c r="E218" s="201"/>
      <c r="F218" s="201"/>
    </row>
    <row r="219" spans="2:6">
      <c r="B219" s="201"/>
      <c r="C219" s="202"/>
      <c r="D219" s="201"/>
      <c r="E219" s="201"/>
      <c r="F219" s="201"/>
    </row>
    <row r="220" spans="2:6">
      <c r="B220" s="201"/>
      <c r="C220" s="202"/>
      <c r="D220" s="201"/>
      <c r="E220" s="201"/>
      <c r="F220" s="201"/>
    </row>
    <row r="221" spans="2:6">
      <c r="B221" s="201"/>
      <c r="C221" s="202"/>
      <c r="D221" s="201"/>
      <c r="E221" s="201"/>
      <c r="F221" s="201"/>
    </row>
    <row r="222" spans="2:6">
      <c r="B222" s="201"/>
      <c r="C222" s="202"/>
      <c r="D222" s="201"/>
      <c r="E222" s="201"/>
      <c r="F222" s="201"/>
    </row>
    <row r="223" spans="2:6">
      <c r="B223" s="201"/>
      <c r="C223" s="202"/>
      <c r="D223" s="201"/>
      <c r="E223" s="201"/>
      <c r="F223" s="201"/>
    </row>
    <row r="224" spans="2:6">
      <c r="B224" s="201"/>
      <c r="C224" s="202"/>
      <c r="D224" s="201"/>
      <c r="E224" s="201"/>
      <c r="F224" s="201"/>
    </row>
    <row r="225" spans="2:6">
      <c r="B225" s="201"/>
      <c r="C225" s="202"/>
      <c r="D225" s="201"/>
      <c r="E225" s="201"/>
      <c r="F225" s="201"/>
    </row>
    <row r="226" spans="2:6">
      <c r="B226" s="201"/>
      <c r="C226" s="202"/>
      <c r="D226" s="201"/>
      <c r="E226" s="201"/>
      <c r="F226" s="201"/>
    </row>
    <row r="227" spans="2:6">
      <c r="B227" s="201"/>
      <c r="C227" s="202"/>
      <c r="D227" s="201"/>
      <c r="E227" s="201"/>
      <c r="F227" s="201"/>
    </row>
    <row r="228" spans="2:6">
      <c r="B228" s="201"/>
      <c r="C228" s="202"/>
      <c r="D228" s="201"/>
      <c r="E228" s="201"/>
      <c r="F228" s="201"/>
    </row>
    <row r="229" spans="2:6">
      <c r="B229" s="201"/>
      <c r="C229" s="202"/>
      <c r="D229" s="201"/>
      <c r="E229" s="201"/>
      <c r="F229" s="201"/>
    </row>
    <row r="230" spans="2:6">
      <c r="B230" s="201"/>
      <c r="C230" s="202"/>
      <c r="D230" s="201"/>
      <c r="E230" s="201"/>
      <c r="F230" s="201"/>
    </row>
    <row r="231" spans="2:6">
      <c r="B231" s="201"/>
      <c r="C231" s="202"/>
      <c r="D231" s="201"/>
      <c r="E231" s="201"/>
      <c r="F231" s="201"/>
    </row>
    <row r="232" spans="2:6">
      <c r="B232" s="201"/>
      <c r="C232" s="202"/>
      <c r="D232" s="201"/>
      <c r="E232" s="201"/>
      <c r="F232" s="201"/>
    </row>
    <row r="233" spans="2:6">
      <c r="B233" s="201"/>
      <c r="C233" s="202"/>
      <c r="D233" s="201"/>
      <c r="E233" s="201"/>
      <c r="F233" s="201"/>
    </row>
    <row r="234" spans="2:6">
      <c r="B234" s="201"/>
      <c r="C234" s="202"/>
      <c r="D234" s="201"/>
      <c r="E234" s="201"/>
      <c r="F234" s="201"/>
    </row>
    <row r="235" spans="2:6">
      <c r="B235" s="201"/>
      <c r="C235" s="202"/>
      <c r="D235" s="201"/>
      <c r="E235" s="201"/>
      <c r="F235" s="201"/>
    </row>
    <row r="236" spans="2:6">
      <c r="B236" s="201"/>
      <c r="C236" s="202"/>
      <c r="D236" s="201"/>
      <c r="E236" s="201"/>
      <c r="F236" s="201"/>
    </row>
    <row r="237" spans="2:6">
      <c r="B237" s="201"/>
      <c r="C237" s="202"/>
      <c r="D237" s="201"/>
      <c r="E237" s="201"/>
      <c r="F237" s="201"/>
    </row>
    <row r="238" spans="2:6">
      <c r="B238" s="201"/>
      <c r="C238" s="202"/>
      <c r="D238" s="201"/>
      <c r="E238" s="201"/>
      <c r="F238" s="201"/>
    </row>
    <row r="239" spans="2:6">
      <c r="B239" s="201"/>
      <c r="C239" s="202"/>
      <c r="D239" s="201"/>
      <c r="E239" s="201"/>
      <c r="F239" s="201"/>
    </row>
    <row r="240" spans="2:6">
      <c r="B240" s="201"/>
      <c r="C240" s="202"/>
      <c r="D240" s="201"/>
      <c r="E240" s="201"/>
      <c r="F240" s="201"/>
    </row>
    <row r="241" spans="2:6">
      <c r="B241" s="201"/>
      <c r="C241" s="202"/>
      <c r="D241" s="201"/>
      <c r="E241" s="201"/>
      <c r="F241" s="201"/>
    </row>
    <row r="242" spans="2:6">
      <c r="B242" s="201"/>
      <c r="C242" s="202"/>
      <c r="D242" s="201"/>
      <c r="E242" s="201"/>
      <c r="F242" s="201"/>
    </row>
    <row r="243" spans="2:6">
      <c r="B243" s="201"/>
      <c r="C243" s="202"/>
      <c r="D243" s="201"/>
      <c r="E243" s="201"/>
      <c r="F243" s="201"/>
    </row>
    <row r="244" spans="2:6">
      <c r="B244" s="201"/>
      <c r="C244" s="202"/>
      <c r="D244" s="201"/>
      <c r="E244" s="201"/>
      <c r="F244" s="201"/>
    </row>
    <row r="245" spans="2:6">
      <c r="B245" s="201"/>
      <c r="C245" s="202"/>
      <c r="D245" s="201"/>
      <c r="E245" s="201"/>
      <c r="F245" s="201"/>
    </row>
    <row r="246" spans="2:6">
      <c r="B246" s="201"/>
      <c r="C246" s="202"/>
      <c r="D246" s="201"/>
      <c r="E246" s="201"/>
      <c r="F246" s="201"/>
    </row>
    <row r="247" spans="2:6">
      <c r="B247" s="201"/>
      <c r="C247" s="202"/>
      <c r="D247" s="201"/>
      <c r="E247" s="201"/>
      <c r="F247" s="201"/>
    </row>
    <row r="248" spans="2:6">
      <c r="B248" s="201"/>
      <c r="C248" s="202"/>
      <c r="D248" s="201"/>
      <c r="E248" s="201"/>
      <c r="F248" s="201"/>
    </row>
    <row r="249" spans="2:6">
      <c r="B249" s="201"/>
      <c r="C249" s="202"/>
      <c r="D249" s="201"/>
      <c r="E249" s="201"/>
      <c r="F249" s="201"/>
    </row>
    <row r="250" spans="2:6">
      <c r="B250" s="201"/>
      <c r="C250" s="202"/>
      <c r="D250" s="201"/>
      <c r="E250" s="201"/>
      <c r="F250" s="201"/>
    </row>
    <row r="251" spans="2:6">
      <c r="B251" s="201"/>
      <c r="C251" s="202"/>
      <c r="D251" s="201"/>
      <c r="E251" s="201"/>
      <c r="F251" s="201"/>
    </row>
    <row r="252" spans="2:6">
      <c r="B252" s="201"/>
      <c r="C252" s="202"/>
      <c r="D252" s="201"/>
      <c r="E252" s="201"/>
      <c r="F252" s="201"/>
    </row>
    <row r="253" spans="2:6">
      <c r="B253" s="201"/>
      <c r="C253" s="202"/>
      <c r="D253" s="201"/>
      <c r="E253" s="201"/>
      <c r="F253" s="201"/>
    </row>
    <row r="254" spans="2:6">
      <c r="B254" s="201"/>
      <c r="C254" s="202"/>
      <c r="D254" s="201"/>
      <c r="E254" s="201"/>
      <c r="F254" s="201"/>
    </row>
    <row r="255" spans="2:6">
      <c r="B255" s="201"/>
      <c r="C255" s="202"/>
      <c r="D255" s="201"/>
      <c r="E255" s="201"/>
      <c r="F255" s="201"/>
    </row>
    <row r="256" spans="2:6">
      <c r="B256" s="201"/>
      <c r="C256" s="202"/>
      <c r="D256" s="201"/>
      <c r="E256" s="201"/>
      <c r="F256" s="201"/>
    </row>
    <row r="257" spans="2:6">
      <c r="B257" s="201"/>
      <c r="C257" s="202"/>
      <c r="D257" s="201"/>
      <c r="E257" s="201"/>
      <c r="F257" s="201"/>
    </row>
    <row r="258" spans="2:6">
      <c r="B258" s="201"/>
      <c r="C258" s="202"/>
      <c r="D258" s="201"/>
      <c r="E258" s="201"/>
      <c r="F258" s="201"/>
    </row>
    <row r="259" spans="2:6">
      <c r="B259" s="201"/>
      <c r="C259" s="202"/>
      <c r="D259" s="201"/>
      <c r="E259" s="201"/>
      <c r="F259" s="201"/>
    </row>
    <row r="260" spans="2:6">
      <c r="B260" s="201"/>
      <c r="C260" s="202"/>
      <c r="D260" s="201"/>
      <c r="E260" s="201"/>
      <c r="F260" s="201"/>
    </row>
    <row r="261" spans="2:6">
      <c r="B261" s="201"/>
      <c r="C261" s="202"/>
      <c r="D261" s="201"/>
      <c r="E261" s="201"/>
      <c r="F261" s="201"/>
    </row>
    <row r="262" spans="2:6">
      <c r="B262" s="201"/>
      <c r="C262" s="202"/>
      <c r="D262" s="201"/>
      <c r="E262" s="201"/>
      <c r="F262" s="201"/>
    </row>
    <row r="263" spans="2:6">
      <c r="B263" s="201"/>
      <c r="C263" s="202"/>
      <c r="D263" s="201"/>
      <c r="E263" s="201"/>
      <c r="F263" s="201"/>
    </row>
    <row r="264" spans="2:6">
      <c r="B264" s="201"/>
      <c r="C264" s="202"/>
      <c r="D264" s="201"/>
      <c r="E264" s="201"/>
      <c r="F264" s="201"/>
    </row>
    <row r="265" spans="2:6">
      <c r="B265" s="201"/>
      <c r="C265" s="202"/>
      <c r="D265" s="201"/>
      <c r="E265" s="201"/>
      <c r="F265" s="201"/>
    </row>
    <row r="266" spans="2:6">
      <c r="B266" s="201"/>
      <c r="C266" s="202"/>
      <c r="D266" s="201"/>
      <c r="E266" s="201"/>
      <c r="F266" s="201"/>
    </row>
    <row r="267" spans="2:6">
      <c r="B267" s="201"/>
      <c r="C267" s="202"/>
      <c r="D267" s="201"/>
      <c r="E267" s="201"/>
      <c r="F267" s="201"/>
    </row>
    <row r="268" spans="2:6">
      <c r="B268" s="201"/>
      <c r="C268" s="202"/>
      <c r="D268" s="201"/>
      <c r="E268" s="201"/>
      <c r="F268" s="201"/>
    </row>
    <row r="269" spans="2:6">
      <c r="B269" s="201"/>
      <c r="C269" s="202"/>
      <c r="D269" s="201"/>
      <c r="E269" s="201"/>
      <c r="F269" s="201"/>
    </row>
    <row r="270" spans="2:6">
      <c r="B270" s="201"/>
      <c r="C270" s="202"/>
      <c r="D270" s="201"/>
      <c r="E270" s="201"/>
      <c r="F270" s="201"/>
    </row>
    <row r="271" spans="2:6">
      <c r="B271" s="201"/>
      <c r="C271" s="202"/>
      <c r="D271" s="201"/>
      <c r="E271" s="201"/>
      <c r="F271" s="201"/>
    </row>
    <row r="272" spans="2:6">
      <c r="B272" s="201"/>
      <c r="C272" s="202"/>
      <c r="D272" s="201"/>
      <c r="E272" s="201"/>
      <c r="F272" s="201"/>
    </row>
    <row r="273" spans="2:6">
      <c r="B273" s="201"/>
      <c r="C273" s="202"/>
      <c r="D273" s="201"/>
      <c r="E273" s="201"/>
      <c r="F273" s="201"/>
    </row>
    <row r="274" spans="2:6">
      <c r="B274" s="201"/>
      <c r="C274" s="202"/>
      <c r="D274" s="201"/>
      <c r="E274" s="201"/>
      <c r="F274" s="201"/>
    </row>
    <row r="275" spans="2:6">
      <c r="B275" s="201"/>
      <c r="C275" s="202"/>
      <c r="D275" s="201"/>
      <c r="E275" s="201"/>
      <c r="F275" s="201"/>
    </row>
    <row r="276" spans="2:6">
      <c r="B276" s="201"/>
      <c r="C276" s="202"/>
      <c r="D276" s="201"/>
      <c r="E276" s="201"/>
      <c r="F276" s="201"/>
    </row>
    <row r="277" spans="2:6">
      <c r="B277" s="201"/>
      <c r="C277" s="202"/>
      <c r="D277" s="201"/>
      <c r="E277" s="201"/>
      <c r="F277" s="201"/>
    </row>
  </sheetData>
  <mergeCells count="11">
    <mergeCell ref="A6:A12"/>
    <mergeCell ref="A13:A19"/>
    <mergeCell ref="I1:J1"/>
    <mergeCell ref="A2:J2"/>
    <mergeCell ref="A3:J3"/>
    <mergeCell ref="A4:A5"/>
    <mergeCell ref="B4:B5"/>
    <mergeCell ref="C4:C5"/>
    <mergeCell ref="D4:D5"/>
    <mergeCell ref="E4:I4"/>
    <mergeCell ref="J4:J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3C24-A9D7-4C39-BC84-D39D261C9506}">
  <dimension ref="A1:J11"/>
  <sheetViews>
    <sheetView workbookViewId="0">
      <selection activeCell="D18" sqref="D18"/>
    </sheetView>
  </sheetViews>
  <sheetFormatPr defaultRowHeight="15"/>
  <cols>
    <col min="1" max="1" width="5.25" style="1" customWidth="1"/>
    <col min="2" max="2" width="26.5" customWidth="1"/>
    <col min="3" max="3" width="11.25" style="1" customWidth="1"/>
    <col min="4" max="4" width="12.5" customWidth="1"/>
    <col min="5" max="9" width="10.875" customWidth="1"/>
    <col min="10" max="10" width="19.375" hidden="1" customWidth="1"/>
    <col min="257" max="257" width="5.25" customWidth="1"/>
    <col min="258" max="258" width="26.5" customWidth="1"/>
    <col min="259" max="259" width="11.25" customWidth="1"/>
    <col min="260" max="260" width="12.5" customWidth="1"/>
    <col min="261" max="265" width="10.875" customWidth="1"/>
    <col min="266" max="266" width="0" hidden="1" customWidth="1"/>
    <col min="513" max="513" width="5.25" customWidth="1"/>
    <col min="514" max="514" width="26.5" customWidth="1"/>
    <col min="515" max="515" width="11.25" customWidth="1"/>
    <col min="516" max="516" width="12.5" customWidth="1"/>
    <col min="517" max="521" width="10.875" customWidth="1"/>
    <col min="522" max="522" width="0" hidden="1" customWidth="1"/>
    <col min="769" max="769" width="5.25" customWidth="1"/>
    <col min="770" max="770" width="26.5" customWidth="1"/>
    <col min="771" max="771" width="11.25" customWidth="1"/>
    <col min="772" max="772" width="12.5" customWidth="1"/>
    <col min="773" max="777" width="10.875" customWidth="1"/>
    <col min="778" max="778" width="0" hidden="1" customWidth="1"/>
    <col min="1025" max="1025" width="5.25" customWidth="1"/>
    <col min="1026" max="1026" width="26.5" customWidth="1"/>
    <col min="1027" max="1027" width="11.25" customWidth="1"/>
    <col min="1028" max="1028" width="12.5" customWidth="1"/>
    <col min="1029" max="1033" width="10.875" customWidth="1"/>
    <col min="1034" max="1034" width="0" hidden="1" customWidth="1"/>
    <col min="1281" max="1281" width="5.25" customWidth="1"/>
    <col min="1282" max="1282" width="26.5" customWidth="1"/>
    <col min="1283" max="1283" width="11.25" customWidth="1"/>
    <col min="1284" max="1284" width="12.5" customWidth="1"/>
    <col min="1285" max="1289" width="10.875" customWidth="1"/>
    <col min="1290" max="1290" width="0" hidden="1" customWidth="1"/>
    <col min="1537" max="1537" width="5.25" customWidth="1"/>
    <col min="1538" max="1538" width="26.5" customWidth="1"/>
    <col min="1539" max="1539" width="11.25" customWidth="1"/>
    <col min="1540" max="1540" width="12.5" customWidth="1"/>
    <col min="1541" max="1545" width="10.875" customWidth="1"/>
    <col min="1546" max="1546" width="0" hidden="1" customWidth="1"/>
    <col min="1793" max="1793" width="5.25" customWidth="1"/>
    <col min="1794" max="1794" width="26.5" customWidth="1"/>
    <col min="1795" max="1795" width="11.25" customWidth="1"/>
    <col min="1796" max="1796" width="12.5" customWidth="1"/>
    <col min="1797" max="1801" width="10.875" customWidth="1"/>
    <col min="1802" max="1802" width="0" hidden="1" customWidth="1"/>
    <col min="2049" max="2049" width="5.25" customWidth="1"/>
    <col min="2050" max="2050" width="26.5" customWidth="1"/>
    <col min="2051" max="2051" width="11.25" customWidth="1"/>
    <col min="2052" max="2052" width="12.5" customWidth="1"/>
    <col min="2053" max="2057" width="10.875" customWidth="1"/>
    <col min="2058" max="2058" width="0" hidden="1" customWidth="1"/>
    <col min="2305" max="2305" width="5.25" customWidth="1"/>
    <col min="2306" max="2306" width="26.5" customWidth="1"/>
    <col min="2307" max="2307" width="11.25" customWidth="1"/>
    <col min="2308" max="2308" width="12.5" customWidth="1"/>
    <col min="2309" max="2313" width="10.875" customWidth="1"/>
    <col min="2314" max="2314" width="0" hidden="1" customWidth="1"/>
    <col min="2561" max="2561" width="5.25" customWidth="1"/>
    <col min="2562" max="2562" width="26.5" customWidth="1"/>
    <col min="2563" max="2563" width="11.25" customWidth="1"/>
    <col min="2564" max="2564" width="12.5" customWidth="1"/>
    <col min="2565" max="2569" width="10.875" customWidth="1"/>
    <col min="2570" max="2570" width="0" hidden="1" customWidth="1"/>
    <col min="2817" max="2817" width="5.25" customWidth="1"/>
    <col min="2818" max="2818" width="26.5" customWidth="1"/>
    <col min="2819" max="2819" width="11.25" customWidth="1"/>
    <col min="2820" max="2820" width="12.5" customWidth="1"/>
    <col min="2821" max="2825" width="10.875" customWidth="1"/>
    <col min="2826" max="2826" width="0" hidden="1" customWidth="1"/>
    <col min="3073" max="3073" width="5.25" customWidth="1"/>
    <col min="3074" max="3074" width="26.5" customWidth="1"/>
    <col min="3075" max="3075" width="11.25" customWidth="1"/>
    <col min="3076" max="3076" width="12.5" customWidth="1"/>
    <col min="3077" max="3081" width="10.875" customWidth="1"/>
    <col min="3082" max="3082" width="0" hidden="1" customWidth="1"/>
    <col min="3329" max="3329" width="5.25" customWidth="1"/>
    <col min="3330" max="3330" width="26.5" customWidth="1"/>
    <col min="3331" max="3331" width="11.25" customWidth="1"/>
    <col min="3332" max="3332" width="12.5" customWidth="1"/>
    <col min="3333" max="3337" width="10.875" customWidth="1"/>
    <col min="3338" max="3338" width="0" hidden="1" customWidth="1"/>
    <col min="3585" max="3585" width="5.25" customWidth="1"/>
    <col min="3586" max="3586" width="26.5" customWidth="1"/>
    <col min="3587" max="3587" width="11.25" customWidth="1"/>
    <col min="3588" max="3588" width="12.5" customWidth="1"/>
    <col min="3589" max="3593" width="10.875" customWidth="1"/>
    <col min="3594" max="3594" width="0" hidden="1" customWidth="1"/>
    <col min="3841" max="3841" width="5.25" customWidth="1"/>
    <col min="3842" max="3842" width="26.5" customWidth="1"/>
    <col min="3843" max="3843" width="11.25" customWidth="1"/>
    <col min="3844" max="3844" width="12.5" customWidth="1"/>
    <col min="3845" max="3849" width="10.875" customWidth="1"/>
    <col min="3850" max="3850" width="0" hidden="1" customWidth="1"/>
    <col min="4097" max="4097" width="5.25" customWidth="1"/>
    <col min="4098" max="4098" width="26.5" customWidth="1"/>
    <col min="4099" max="4099" width="11.25" customWidth="1"/>
    <col min="4100" max="4100" width="12.5" customWidth="1"/>
    <col min="4101" max="4105" width="10.875" customWidth="1"/>
    <col min="4106" max="4106" width="0" hidden="1" customWidth="1"/>
    <col min="4353" max="4353" width="5.25" customWidth="1"/>
    <col min="4354" max="4354" width="26.5" customWidth="1"/>
    <col min="4355" max="4355" width="11.25" customWidth="1"/>
    <col min="4356" max="4356" width="12.5" customWidth="1"/>
    <col min="4357" max="4361" width="10.875" customWidth="1"/>
    <col min="4362" max="4362" width="0" hidden="1" customWidth="1"/>
    <col min="4609" max="4609" width="5.25" customWidth="1"/>
    <col min="4610" max="4610" width="26.5" customWidth="1"/>
    <col min="4611" max="4611" width="11.25" customWidth="1"/>
    <col min="4612" max="4612" width="12.5" customWidth="1"/>
    <col min="4613" max="4617" width="10.875" customWidth="1"/>
    <col min="4618" max="4618" width="0" hidden="1" customWidth="1"/>
    <col min="4865" max="4865" width="5.25" customWidth="1"/>
    <col min="4866" max="4866" width="26.5" customWidth="1"/>
    <col min="4867" max="4867" width="11.25" customWidth="1"/>
    <col min="4868" max="4868" width="12.5" customWidth="1"/>
    <col min="4869" max="4873" width="10.875" customWidth="1"/>
    <col min="4874" max="4874" width="0" hidden="1" customWidth="1"/>
    <col min="5121" max="5121" width="5.25" customWidth="1"/>
    <col min="5122" max="5122" width="26.5" customWidth="1"/>
    <col min="5123" max="5123" width="11.25" customWidth="1"/>
    <col min="5124" max="5124" width="12.5" customWidth="1"/>
    <col min="5125" max="5129" width="10.875" customWidth="1"/>
    <col min="5130" max="5130" width="0" hidden="1" customWidth="1"/>
    <col min="5377" max="5377" width="5.25" customWidth="1"/>
    <col min="5378" max="5378" width="26.5" customWidth="1"/>
    <col min="5379" max="5379" width="11.25" customWidth="1"/>
    <col min="5380" max="5380" width="12.5" customWidth="1"/>
    <col min="5381" max="5385" width="10.875" customWidth="1"/>
    <col min="5386" max="5386" width="0" hidden="1" customWidth="1"/>
    <col min="5633" max="5633" width="5.25" customWidth="1"/>
    <col min="5634" max="5634" width="26.5" customWidth="1"/>
    <col min="5635" max="5635" width="11.25" customWidth="1"/>
    <col min="5636" max="5636" width="12.5" customWidth="1"/>
    <col min="5637" max="5641" width="10.875" customWidth="1"/>
    <col min="5642" max="5642" width="0" hidden="1" customWidth="1"/>
    <col min="5889" max="5889" width="5.25" customWidth="1"/>
    <col min="5890" max="5890" width="26.5" customWidth="1"/>
    <col min="5891" max="5891" width="11.25" customWidth="1"/>
    <col min="5892" max="5892" width="12.5" customWidth="1"/>
    <col min="5893" max="5897" width="10.875" customWidth="1"/>
    <col min="5898" max="5898" width="0" hidden="1" customWidth="1"/>
    <col min="6145" max="6145" width="5.25" customWidth="1"/>
    <col min="6146" max="6146" width="26.5" customWidth="1"/>
    <col min="6147" max="6147" width="11.25" customWidth="1"/>
    <col min="6148" max="6148" width="12.5" customWidth="1"/>
    <col min="6149" max="6153" width="10.875" customWidth="1"/>
    <col min="6154" max="6154" width="0" hidden="1" customWidth="1"/>
    <col min="6401" max="6401" width="5.25" customWidth="1"/>
    <col min="6402" max="6402" width="26.5" customWidth="1"/>
    <col min="6403" max="6403" width="11.25" customWidth="1"/>
    <col min="6404" max="6404" width="12.5" customWidth="1"/>
    <col min="6405" max="6409" width="10.875" customWidth="1"/>
    <col min="6410" max="6410" width="0" hidden="1" customWidth="1"/>
    <col min="6657" max="6657" width="5.25" customWidth="1"/>
    <col min="6658" max="6658" width="26.5" customWidth="1"/>
    <col min="6659" max="6659" width="11.25" customWidth="1"/>
    <col min="6660" max="6660" width="12.5" customWidth="1"/>
    <col min="6661" max="6665" width="10.875" customWidth="1"/>
    <col min="6666" max="6666" width="0" hidden="1" customWidth="1"/>
    <col min="6913" max="6913" width="5.25" customWidth="1"/>
    <col min="6914" max="6914" width="26.5" customWidth="1"/>
    <col min="6915" max="6915" width="11.25" customWidth="1"/>
    <col min="6916" max="6916" width="12.5" customWidth="1"/>
    <col min="6917" max="6921" width="10.875" customWidth="1"/>
    <col min="6922" max="6922" width="0" hidden="1" customWidth="1"/>
    <col min="7169" max="7169" width="5.25" customWidth="1"/>
    <col min="7170" max="7170" width="26.5" customWidth="1"/>
    <col min="7171" max="7171" width="11.25" customWidth="1"/>
    <col min="7172" max="7172" width="12.5" customWidth="1"/>
    <col min="7173" max="7177" width="10.875" customWidth="1"/>
    <col min="7178" max="7178" width="0" hidden="1" customWidth="1"/>
    <col min="7425" max="7425" width="5.25" customWidth="1"/>
    <col min="7426" max="7426" width="26.5" customWidth="1"/>
    <col min="7427" max="7427" width="11.25" customWidth="1"/>
    <col min="7428" max="7428" width="12.5" customWidth="1"/>
    <col min="7429" max="7433" width="10.875" customWidth="1"/>
    <col min="7434" max="7434" width="0" hidden="1" customWidth="1"/>
    <col min="7681" max="7681" width="5.25" customWidth="1"/>
    <col min="7682" max="7682" width="26.5" customWidth="1"/>
    <col min="7683" max="7683" width="11.25" customWidth="1"/>
    <col min="7684" max="7684" width="12.5" customWidth="1"/>
    <col min="7685" max="7689" width="10.875" customWidth="1"/>
    <col min="7690" max="7690" width="0" hidden="1" customWidth="1"/>
    <col min="7937" max="7937" width="5.25" customWidth="1"/>
    <col min="7938" max="7938" width="26.5" customWidth="1"/>
    <col min="7939" max="7939" width="11.25" customWidth="1"/>
    <col min="7940" max="7940" width="12.5" customWidth="1"/>
    <col min="7941" max="7945" width="10.875" customWidth="1"/>
    <col min="7946" max="7946" width="0" hidden="1" customWidth="1"/>
    <col min="8193" max="8193" width="5.25" customWidth="1"/>
    <col min="8194" max="8194" width="26.5" customWidth="1"/>
    <col min="8195" max="8195" width="11.25" customWidth="1"/>
    <col min="8196" max="8196" width="12.5" customWidth="1"/>
    <col min="8197" max="8201" width="10.875" customWidth="1"/>
    <col min="8202" max="8202" width="0" hidden="1" customWidth="1"/>
    <col min="8449" max="8449" width="5.25" customWidth="1"/>
    <col min="8450" max="8450" width="26.5" customWidth="1"/>
    <col min="8451" max="8451" width="11.25" customWidth="1"/>
    <col min="8452" max="8452" width="12.5" customWidth="1"/>
    <col min="8453" max="8457" width="10.875" customWidth="1"/>
    <col min="8458" max="8458" width="0" hidden="1" customWidth="1"/>
    <col min="8705" max="8705" width="5.25" customWidth="1"/>
    <col min="8706" max="8706" width="26.5" customWidth="1"/>
    <col min="8707" max="8707" width="11.25" customWidth="1"/>
    <col min="8708" max="8708" width="12.5" customWidth="1"/>
    <col min="8709" max="8713" width="10.875" customWidth="1"/>
    <col min="8714" max="8714" width="0" hidden="1" customWidth="1"/>
    <col min="8961" max="8961" width="5.25" customWidth="1"/>
    <col min="8962" max="8962" width="26.5" customWidth="1"/>
    <col min="8963" max="8963" width="11.25" customWidth="1"/>
    <col min="8964" max="8964" width="12.5" customWidth="1"/>
    <col min="8965" max="8969" width="10.875" customWidth="1"/>
    <col min="8970" max="8970" width="0" hidden="1" customWidth="1"/>
    <col min="9217" max="9217" width="5.25" customWidth="1"/>
    <col min="9218" max="9218" width="26.5" customWidth="1"/>
    <col min="9219" max="9219" width="11.25" customWidth="1"/>
    <col min="9220" max="9220" width="12.5" customWidth="1"/>
    <col min="9221" max="9225" width="10.875" customWidth="1"/>
    <col min="9226" max="9226" width="0" hidden="1" customWidth="1"/>
    <col min="9473" max="9473" width="5.25" customWidth="1"/>
    <col min="9474" max="9474" width="26.5" customWidth="1"/>
    <col min="9475" max="9475" width="11.25" customWidth="1"/>
    <col min="9476" max="9476" width="12.5" customWidth="1"/>
    <col min="9477" max="9481" width="10.875" customWidth="1"/>
    <col min="9482" max="9482" width="0" hidden="1" customWidth="1"/>
    <col min="9729" max="9729" width="5.25" customWidth="1"/>
    <col min="9730" max="9730" width="26.5" customWidth="1"/>
    <col min="9731" max="9731" width="11.25" customWidth="1"/>
    <col min="9732" max="9732" width="12.5" customWidth="1"/>
    <col min="9733" max="9737" width="10.875" customWidth="1"/>
    <col min="9738" max="9738" width="0" hidden="1" customWidth="1"/>
    <col min="9985" max="9985" width="5.25" customWidth="1"/>
    <col min="9986" max="9986" width="26.5" customWidth="1"/>
    <col min="9987" max="9987" width="11.25" customWidth="1"/>
    <col min="9988" max="9988" width="12.5" customWidth="1"/>
    <col min="9989" max="9993" width="10.875" customWidth="1"/>
    <col min="9994" max="9994" width="0" hidden="1" customWidth="1"/>
    <col min="10241" max="10241" width="5.25" customWidth="1"/>
    <col min="10242" max="10242" width="26.5" customWidth="1"/>
    <col min="10243" max="10243" width="11.25" customWidth="1"/>
    <col min="10244" max="10244" width="12.5" customWidth="1"/>
    <col min="10245" max="10249" width="10.875" customWidth="1"/>
    <col min="10250" max="10250" width="0" hidden="1" customWidth="1"/>
    <col min="10497" max="10497" width="5.25" customWidth="1"/>
    <col min="10498" max="10498" width="26.5" customWidth="1"/>
    <col min="10499" max="10499" width="11.25" customWidth="1"/>
    <col min="10500" max="10500" width="12.5" customWidth="1"/>
    <col min="10501" max="10505" width="10.875" customWidth="1"/>
    <col min="10506" max="10506" width="0" hidden="1" customWidth="1"/>
    <col min="10753" max="10753" width="5.25" customWidth="1"/>
    <col min="10754" max="10754" width="26.5" customWidth="1"/>
    <col min="10755" max="10755" width="11.25" customWidth="1"/>
    <col min="10756" max="10756" width="12.5" customWidth="1"/>
    <col min="10757" max="10761" width="10.875" customWidth="1"/>
    <col min="10762" max="10762" width="0" hidden="1" customWidth="1"/>
    <col min="11009" max="11009" width="5.25" customWidth="1"/>
    <col min="11010" max="11010" width="26.5" customWidth="1"/>
    <col min="11011" max="11011" width="11.25" customWidth="1"/>
    <col min="11012" max="11012" width="12.5" customWidth="1"/>
    <col min="11013" max="11017" width="10.875" customWidth="1"/>
    <col min="11018" max="11018" width="0" hidden="1" customWidth="1"/>
    <col min="11265" max="11265" width="5.25" customWidth="1"/>
    <col min="11266" max="11266" width="26.5" customWidth="1"/>
    <col min="11267" max="11267" width="11.25" customWidth="1"/>
    <col min="11268" max="11268" width="12.5" customWidth="1"/>
    <col min="11269" max="11273" width="10.875" customWidth="1"/>
    <col min="11274" max="11274" width="0" hidden="1" customWidth="1"/>
    <col min="11521" max="11521" width="5.25" customWidth="1"/>
    <col min="11522" max="11522" width="26.5" customWidth="1"/>
    <col min="11523" max="11523" width="11.25" customWidth="1"/>
    <col min="11524" max="11524" width="12.5" customWidth="1"/>
    <col min="11525" max="11529" width="10.875" customWidth="1"/>
    <col min="11530" max="11530" width="0" hidden="1" customWidth="1"/>
    <col min="11777" max="11777" width="5.25" customWidth="1"/>
    <col min="11778" max="11778" width="26.5" customWidth="1"/>
    <col min="11779" max="11779" width="11.25" customWidth="1"/>
    <col min="11780" max="11780" width="12.5" customWidth="1"/>
    <col min="11781" max="11785" width="10.875" customWidth="1"/>
    <col min="11786" max="11786" width="0" hidden="1" customWidth="1"/>
    <col min="12033" max="12033" width="5.25" customWidth="1"/>
    <col min="12034" max="12034" width="26.5" customWidth="1"/>
    <col min="12035" max="12035" width="11.25" customWidth="1"/>
    <col min="12036" max="12036" width="12.5" customWidth="1"/>
    <col min="12037" max="12041" width="10.875" customWidth="1"/>
    <col min="12042" max="12042" width="0" hidden="1" customWidth="1"/>
    <col min="12289" max="12289" width="5.25" customWidth="1"/>
    <col min="12290" max="12290" width="26.5" customWidth="1"/>
    <col min="12291" max="12291" width="11.25" customWidth="1"/>
    <col min="12292" max="12292" width="12.5" customWidth="1"/>
    <col min="12293" max="12297" width="10.875" customWidth="1"/>
    <col min="12298" max="12298" width="0" hidden="1" customWidth="1"/>
    <col min="12545" max="12545" width="5.25" customWidth="1"/>
    <col min="12546" max="12546" width="26.5" customWidth="1"/>
    <col min="12547" max="12547" width="11.25" customWidth="1"/>
    <col min="12548" max="12548" width="12.5" customWidth="1"/>
    <col min="12549" max="12553" width="10.875" customWidth="1"/>
    <col min="12554" max="12554" width="0" hidden="1" customWidth="1"/>
    <col min="12801" max="12801" width="5.25" customWidth="1"/>
    <col min="12802" max="12802" width="26.5" customWidth="1"/>
    <col min="12803" max="12803" width="11.25" customWidth="1"/>
    <col min="12804" max="12804" width="12.5" customWidth="1"/>
    <col min="12805" max="12809" width="10.875" customWidth="1"/>
    <col min="12810" max="12810" width="0" hidden="1" customWidth="1"/>
    <col min="13057" max="13057" width="5.25" customWidth="1"/>
    <col min="13058" max="13058" width="26.5" customWidth="1"/>
    <col min="13059" max="13059" width="11.25" customWidth="1"/>
    <col min="13060" max="13060" width="12.5" customWidth="1"/>
    <col min="13061" max="13065" width="10.875" customWidth="1"/>
    <col min="13066" max="13066" width="0" hidden="1" customWidth="1"/>
    <col min="13313" max="13313" width="5.25" customWidth="1"/>
    <col min="13314" max="13314" width="26.5" customWidth="1"/>
    <col min="13315" max="13315" width="11.25" customWidth="1"/>
    <col min="13316" max="13316" width="12.5" customWidth="1"/>
    <col min="13317" max="13321" width="10.875" customWidth="1"/>
    <col min="13322" max="13322" width="0" hidden="1" customWidth="1"/>
    <col min="13569" max="13569" width="5.25" customWidth="1"/>
    <col min="13570" max="13570" width="26.5" customWidth="1"/>
    <col min="13571" max="13571" width="11.25" customWidth="1"/>
    <col min="13572" max="13572" width="12.5" customWidth="1"/>
    <col min="13573" max="13577" width="10.875" customWidth="1"/>
    <col min="13578" max="13578" width="0" hidden="1" customWidth="1"/>
    <col min="13825" max="13825" width="5.25" customWidth="1"/>
    <col min="13826" max="13826" width="26.5" customWidth="1"/>
    <col min="13827" max="13827" width="11.25" customWidth="1"/>
    <col min="13828" max="13828" width="12.5" customWidth="1"/>
    <col min="13829" max="13833" width="10.875" customWidth="1"/>
    <col min="13834" max="13834" width="0" hidden="1" customWidth="1"/>
    <col min="14081" max="14081" width="5.25" customWidth="1"/>
    <col min="14082" max="14082" width="26.5" customWidth="1"/>
    <col min="14083" max="14083" width="11.25" customWidth="1"/>
    <col min="14084" max="14084" width="12.5" customWidth="1"/>
    <col min="14085" max="14089" width="10.875" customWidth="1"/>
    <col min="14090" max="14090" width="0" hidden="1" customWidth="1"/>
    <col min="14337" max="14337" width="5.25" customWidth="1"/>
    <col min="14338" max="14338" width="26.5" customWidth="1"/>
    <col min="14339" max="14339" width="11.25" customWidth="1"/>
    <col min="14340" max="14340" width="12.5" customWidth="1"/>
    <col min="14341" max="14345" width="10.875" customWidth="1"/>
    <col min="14346" max="14346" width="0" hidden="1" customWidth="1"/>
    <col min="14593" max="14593" width="5.25" customWidth="1"/>
    <col min="14594" max="14594" width="26.5" customWidth="1"/>
    <col min="14595" max="14595" width="11.25" customWidth="1"/>
    <col min="14596" max="14596" width="12.5" customWidth="1"/>
    <col min="14597" max="14601" width="10.875" customWidth="1"/>
    <col min="14602" max="14602" width="0" hidden="1" customWidth="1"/>
    <col min="14849" max="14849" width="5.25" customWidth="1"/>
    <col min="14850" max="14850" width="26.5" customWidth="1"/>
    <col min="14851" max="14851" width="11.25" customWidth="1"/>
    <col min="14852" max="14852" width="12.5" customWidth="1"/>
    <col min="14853" max="14857" width="10.875" customWidth="1"/>
    <col min="14858" max="14858" width="0" hidden="1" customWidth="1"/>
    <col min="15105" max="15105" width="5.25" customWidth="1"/>
    <col min="15106" max="15106" width="26.5" customWidth="1"/>
    <col min="15107" max="15107" width="11.25" customWidth="1"/>
    <col min="15108" max="15108" width="12.5" customWidth="1"/>
    <col min="15109" max="15113" width="10.875" customWidth="1"/>
    <col min="15114" max="15114" width="0" hidden="1" customWidth="1"/>
    <col min="15361" max="15361" width="5.25" customWidth="1"/>
    <col min="15362" max="15362" width="26.5" customWidth="1"/>
    <col min="15363" max="15363" width="11.25" customWidth="1"/>
    <col min="15364" max="15364" width="12.5" customWidth="1"/>
    <col min="15365" max="15369" width="10.875" customWidth="1"/>
    <col min="15370" max="15370" width="0" hidden="1" customWidth="1"/>
    <col min="15617" max="15617" width="5.25" customWidth="1"/>
    <col min="15618" max="15618" width="26.5" customWidth="1"/>
    <col min="15619" max="15619" width="11.25" customWidth="1"/>
    <col min="15620" max="15620" width="12.5" customWidth="1"/>
    <col min="15621" max="15625" width="10.875" customWidth="1"/>
    <col min="15626" max="15626" width="0" hidden="1" customWidth="1"/>
    <col min="15873" max="15873" width="5.25" customWidth="1"/>
    <col min="15874" max="15874" width="26.5" customWidth="1"/>
    <col min="15875" max="15875" width="11.25" customWidth="1"/>
    <col min="15876" max="15876" width="12.5" customWidth="1"/>
    <col min="15877" max="15881" width="10.875" customWidth="1"/>
    <col min="15882" max="15882" width="0" hidden="1" customWidth="1"/>
    <col min="16129" max="16129" width="5.25" customWidth="1"/>
    <col min="16130" max="16130" width="26.5" customWidth="1"/>
    <col min="16131" max="16131" width="11.25" customWidth="1"/>
    <col min="16132" max="16132" width="12.5" customWidth="1"/>
    <col min="16133" max="16137" width="10.875" customWidth="1"/>
    <col min="16138" max="16138" width="0" hidden="1" customWidth="1"/>
  </cols>
  <sheetData>
    <row r="1" spans="1:10" ht="19.5">
      <c r="A1" s="203"/>
      <c r="B1" s="204"/>
      <c r="C1" s="203"/>
      <c r="D1" s="204"/>
      <c r="I1" s="205" t="s">
        <v>257</v>
      </c>
    </row>
    <row r="2" spans="1:10" ht="20.25">
      <c r="A2"/>
      <c r="B2" s="153" t="s">
        <v>258</v>
      </c>
      <c r="C2" s="153"/>
      <c r="D2" s="153"/>
      <c r="E2" s="153"/>
      <c r="F2" s="153"/>
      <c r="G2" s="153"/>
      <c r="H2" s="153"/>
      <c r="I2" s="153"/>
      <c r="J2" s="153"/>
    </row>
    <row r="3" spans="1:10" ht="19.5">
      <c r="A3"/>
      <c r="B3" s="206"/>
      <c r="C3" s="206"/>
      <c r="D3" s="206"/>
      <c r="E3" s="206"/>
      <c r="F3" s="206"/>
      <c r="G3" s="206"/>
      <c r="H3" s="206"/>
      <c r="I3" s="206"/>
    </row>
    <row r="4" spans="1:10" ht="19.5">
      <c r="A4" s="207" t="s">
        <v>259</v>
      </c>
      <c r="B4" s="207" t="s">
        <v>260</v>
      </c>
      <c r="C4" s="207" t="s">
        <v>231</v>
      </c>
      <c r="D4" s="157" t="s">
        <v>232</v>
      </c>
      <c r="E4" s="208" t="s">
        <v>261</v>
      </c>
      <c r="F4" s="209"/>
      <c r="G4" s="209"/>
      <c r="H4" s="209"/>
      <c r="I4" s="210"/>
      <c r="J4" s="211" t="s">
        <v>262</v>
      </c>
    </row>
    <row r="5" spans="1:10" ht="39">
      <c r="A5" s="212"/>
      <c r="B5" s="212"/>
      <c r="C5" s="212"/>
      <c r="D5" s="157"/>
      <c r="E5" s="213" t="s">
        <v>263</v>
      </c>
      <c r="F5" s="213" t="s">
        <v>264</v>
      </c>
      <c r="G5" s="213" t="s">
        <v>265</v>
      </c>
      <c r="H5" s="213" t="s">
        <v>266</v>
      </c>
      <c r="I5" s="213" t="s">
        <v>267</v>
      </c>
      <c r="J5" s="214"/>
    </row>
    <row r="6" spans="1:10" ht="19.5">
      <c r="A6" s="158"/>
      <c r="B6" s="158" t="s">
        <v>5</v>
      </c>
      <c r="C6" s="158" t="s">
        <v>251</v>
      </c>
      <c r="D6" s="215"/>
      <c r="E6" s="215"/>
      <c r="F6" s="215"/>
      <c r="G6" s="215"/>
      <c r="H6" s="215"/>
      <c r="I6" s="215"/>
      <c r="J6" s="216">
        <v>100</v>
      </c>
    </row>
    <row r="7" spans="1:10" ht="19.5">
      <c r="A7" s="217">
        <v>1</v>
      </c>
      <c r="B7" s="218" t="s">
        <v>244</v>
      </c>
      <c r="C7" s="219" t="s">
        <v>251</v>
      </c>
      <c r="D7" s="220">
        <f>'[1]Biểu 01'!D15/'[1]Biểu 01'!D13*100</f>
        <v>80.512615128488832</v>
      </c>
      <c r="E7" s="220">
        <f>'[1]Biểu 01'!E15/'[1]Biểu 01'!E13*100</f>
        <v>82.697117662385452</v>
      </c>
      <c r="F7" s="220">
        <f>'[1]Biểu 01'!F15/'[1]Biểu 01'!F13*100</f>
        <v>83.931611776589079</v>
      </c>
      <c r="G7" s="220">
        <f>'[1]Biểu 01'!G15/'[1]Biểu 01'!G13*100</f>
        <v>84.008670550821179</v>
      </c>
      <c r="H7" s="220">
        <f>'[1]Biểu 01'!H15/'[1]Biểu 01'!H13*100</f>
        <v>83.570996582142342</v>
      </c>
      <c r="I7" s="220">
        <f>'[1]Biểu 01'!I15/'[1]Biểu 01'!I13*100</f>
        <v>83.25875869708608</v>
      </c>
      <c r="J7" s="221"/>
    </row>
    <row r="8" spans="1:10" ht="19.5">
      <c r="A8" s="217">
        <v>2</v>
      </c>
      <c r="B8" s="218" t="s">
        <v>268</v>
      </c>
      <c r="C8" s="219" t="s">
        <v>251</v>
      </c>
      <c r="D8" s="220">
        <f>'[1]Biểu 01'!D18/'[1]Biểu 01'!D13*100</f>
        <v>11.783518764539437</v>
      </c>
      <c r="E8" s="220">
        <f>'[1]Biểu 01'!E18/'[1]Biểu 01'!E13*100</f>
        <v>9.9959080648557972</v>
      </c>
      <c r="F8" s="220">
        <f>'[1]Biểu 01'!F18/'[1]Biểu 01'!F13*100</f>
        <v>9.5029792439801248</v>
      </c>
      <c r="G8" s="220">
        <f>'[1]Biểu 01'!G18/'[1]Biểu 01'!G13*100</f>
        <v>10.107556476789272</v>
      </c>
      <c r="H8" s="220">
        <f>'[1]Biểu 01'!H18/'[1]Biểu 01'!H13*100</f>
        <v>11.204200454708561</v>
      </c>
      <c r="I8" s="220">
        <f>'[1]Biểu 01'!I18/'[1]Biểu 01'!I13*100</f>
        <v>12.243305717430006</v>
      </c>
      <c r="J8" s="221"/>
    </row>
    <row r="9" spans="1:10" ht="19.5">
      <c r="A9" s="217">
        <v>3</v>
      </c>
      <c r="B9" s="218" t="s">
        <v>248</v>
      </c>
      <c r="C9" s="219" t="s">
        <v>251</v>
      </c>
      <c r="D9" s="220">
        <f>'[1]Biểu 01'!D19/'[1]Biểu 01'!D13*100</f>
        <v>7.7038661069717325</v>
      </c>
      <c r="E9" s="220">
        <f>'[1]Biểu 01'!E19/'[1]Biểu 01'!E13*100</f>
        <v>7.3069742727587403</v>
      </c>
      <c r="F9" s="220">
        <f>'[1]Biểu 01'!F19/'[1]Biểu 01'!F13*100</f>
        <v>6.5654089794307993</v>
      </c>
      <c r="G9" s="220">
        <f>'[1]Biểu 01'!G19/'[1]Biểu 01'!G13*100</f>
        <v>5.8837729723895595</v>
      </c>
      <c r="H9" s="220">
        <f>'[1]Biểu 01'!H19/'[1]Biểu 01'!H13*100</f>
        <v>5.2248029631491013</v>
      </c>
      <c r="I9" s="220">
        <f>'[1]Biểu 01'!I19/'[1]Biểu 01'!I13*100</f>
        <v>4.4979355854839236</v>
      </c>
      <c r="J9" s="221"/>
    </row>
    <row r="11" spans="1:10" ht="20.25" hidden="1">
      <c r="B11" s="200" t="s">
        <v>256</v>
      </c>
    </row>
  </sheetData>
  <mergeCells count="8">
    <mergeCell ref="B2:J2"/>
    <mergeCell ref="B3:I3"/>
    <mergeCell ref="A4:A5"/>
    <mergeCell ref="B4:B5"/>
    <mergeCell ref="C4:C5"/>
    <mergeCell ref="D4:D5"/>
    <mergeCell ref="E4:I4"/>
    <mergeCell ref="J4:J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118E-7821-4E1A-B195-82E007D1B6DE}">
  <dimension ref="A1:K20"/>
  <sheetViews>
    <sheetView workbookViewId="0">
      <selection sqref="A1:XFD1048576"/>
    </sheetView>
  </sheetViews>
  <sheetFormatPr defaultRowHeight="19.5"/>
  <cols>
    <col min="1" max="1" width="4.875" customWidth="1"/>
    <col min="2" max="2" width="24.875" style="222" customWidth="1"/>
    <col min="3" max="3" width="9.25" style="222" customWidth="1"/>
    <col min="4" max="9" width="9.875" style="223" customWidth="1"/>
    <col min="10" max="10" width="10.375" style="223" customWidth="1"/>
    <col min="11" max="11" width="11.125" style="223" customWidth="1"/>
    <col min="257" max="257" width="4.875" customWidth="1"/>
    <col min="258" max="258" width="24.875" customWidth="1"/>
    <col min="259" max="259" width="9.25" customWidth="1"/>
    <col min="260" max="265" width="9.875" customWidth="1"/>
    <col min="266" max="266" width="10.375" customWidth="1"/>
    <col min="267" max="267" width="11.125" customWidth="1"/>
    <col min="513" max="513" width="4.875" customWidth="1"/>
    <col min="514" max="514" width="24.875" customWidth="1"/>
    <col min="515" max="515" width="9.25" customWidth="1"/>
    <col min="516" max="521" width="9.875" customWidth="1"/>
    <col min="522" max="522" width="10.375" customWidth="1"/>
    <col min="523" max="523" width="11.125" customWidth="1"/>
    <col min="769" max="769" width="4.875" customWidth="1"/>
    <col min="770" max="770" width="24.875" customWidth="1"/>
    <col min="771" max="771" width="9.25" customWidth="1"/>
    <col min="772" max="777" width="9.875" customWidth="1"/>
    <col min="778" max="778" width="10.375" customWidth="1"/>
    <col min="779" max="779" width="11.125" customWidth="1"/>
    <col min="1025" max="1025" width="4.875" customWidth="1"/>
    <col min="1026" max="1026" width="24.875" customWidth="1"/>
    <col min="1027" max="1027" width="9.25" customWidth="1"/>
    <col min="1028" max="1033" width="9.875" customWidth="1"/>
    <col min="1034" max="1034" width="10.375" customWidth="1"/>
    <col min="1035" max="1035" width="11.125" customWidth="1"/>
    <col min="1281" max="1281" width="4.875" customWidth="1"/>
    <col min="1282" max="1282" width="24.875" customWidth="1"/>
    <col min="1283" max="1283" width="9.25" customWidth="1"/>
    <col min="1284" max="1289" width="9.875" customWidth="1"/>
    <col min="1290" max="1290" width="10.375" customWidth="1"/>
    <col min="1291" max="1291" width="11.125" customWidth="1"/>
    <col min="1537" max="1537" width="4.875" customWidth="1"/>
    <col min="1538" max="1538" width="24.875" customWidth="1"/>
    <col min="1539" max="1539" width="9.25" customWidth="1"/>
    <col min="1540" max="1545" width="9.875" customWidth="1"/>
    <col min="1546" max="1546" width="10.375" customWidth="1"/>
    <col min="1547" max="1547" width="11.125" customWidth="1"/>
    <col min="1793" max="1793" width="4.875" customWidth="1"/>
    <col min="1794" max="1794" width="24.875" customWidth="1"/>
    <col min="1795" max="1795" width="9.25" customWidth="1"/>
    <col min="1796" max="1801" width="9.875" customWidth="1"/>
    <col min="1802" max="1802" width="10.375" customWidth="1"/>
    <col min="1803" max="1803" width="11.125" customWidth="1"/>
    <col min="2049" max="2049" width="4.875" customWidth="1"/>
    <col min="2050" max="2050" width="24.875" customWidth="1"/>
    <col min="2051" max="2051" width="9.25" customWidth="1"/>
    <col min="2052" max="2057" width="9.875" customWidth="1"/>
    <col min="2058" max="2058" width="10.375" customWidth="1"/>
    <col min="2059" max="2059" width="11.125" customWidth="1"/>
    <col min="2305" max="2305" width="4.875" customWidth="1"/>
    <col min="2306" max="2306" width="24.875" customWidth="1"/>
    <col min="2307" max="2307" width="9.25" customWidth="1"/>
    <col min="2308" max="2313" width="9.875" customWidth="1"/>
    <col min="2314" max="2314" width="10.375" customWidth="1"/>
    <col min="2315" max="2315" width="11.125" customWidth="1"/>
    <col min="2561" max="2561" width="4.875" customWidth="1"/>
    <col min="2562" max="2562" width="24.875" customWidth="1"/>
    <col min="2563" max="2563" width="9.25" customWidth="1"/>
    <col min="2564" max="2569" width="9.875" customWidth="1"/>
    <col min="2570" max="2570" width="10.375" customWidth="1"/>
    <col min="2571" max="2571" width="11.125" customWidth="1"/>
    <col min="2817" max="2817" width="4.875" customWidth="1"/>
    <col min="2818" max="2818" width="24.875" customWidth="1"/>
    <col min="2819" max="2819" width="9.25" customWidth="1"/>
    <col min="2820" max="2825" width="9.875" customWidth="1"/>
    <col min="2826" max="2826" width="10.375" customWidth="1"/>
    <col min="2827" max="2827" width="11.125" customWidth="1"/>
    <col min="3073" max="3073" width="4.875" customWidth="1"/>
    <col min="3074" max="3074" width="24.875" customWidth="1"/>
    <col min="3075" max="3075" width="9.25" customWidth="1"/>
    <col min="3076" max="3081" width="9.875" customWidth="1"/>
    <col min="3082" max="3082" width="10.375" customWidth="1"/>
    <col min="3083" max="3083" width="11.125" customWidth="1"/>
    <col min="3329" max="3329" width="4.875" customWidth="1"/>
    <col min="3330" max="3330" width="24.875" customWidth="1"/>
    <col min="3331" max="3331" width="9.25" customWidth="1"/>
    <col min="3332" max="3337" width="9.875" customWidth="1"/>
    <col min="3338" max="3338" width="10.375" customWidth="1"/>
    <col min="3339" max="3339" width="11.125" customWidth="1"/>
    <col min="3585" max="3585" width="4.875" customWidth="1"/>
    <col min="3586" max="3586" width="24.875" customWidth="1"/>
    <col min="3587" max="3587" width="9.25" customWidth="1"/>
    <col min="3588" max="3593" width="9.875" customWidth="1"/>
    <col min="3594" max="3594" width="10.375" customWidth="1"/>
    <col min="3595" max="3595" width="11.125" customWidth="1"/>
    <col min="3841" max="3841" width="4.875" customWidth="1"/>
    <col min="3842" max="3842" width="24.875" customWidth="1"/>
    <col min="3843" max="3843" width="9.25" customWidth="1"/>
    <col min="3844" max="3849" width="9.875" customWidth="1"/>
    <col min="3850" max="3850" width="10.375" customWidth="1"/>
    <col min="3851" max="3851" width="11.125" customWidth="1"/>
    <col min="4097" max="4097" width="4.875" customWidth="1"/>
    <col min="4098" max="4098" width="24.875" customWidth="1"/>
    <col min="4099" max="4099" width="9.25" customWidth="1"/>
    <col min="4100" max="4105" width="9.875" customWidth="1"/>
    <col min="4106" max="4106" width="10.375" customWidth="1"/>
    <col min="4107" max="4107" width="11.125" customWidth="1"/>
    <col min="4353" max="4353" width="4.875" customWidth="1"/>
    <col min="4354" max="4354" width="24.875" customWidth="1"/>
    <col min="4355" max="4355" width="9.25" customWidth="1"/>
    <col min="4356" max="4361" width="9.875" customWidth="1"/>
    <col min="4362" max="4362" width="10.375" customWidth="1"/>
    <col min="4363" max="4363" width="11.125" customWidth="1"/>
    <col min="4609" max="4609" width="4.875" customWidth="1"/>
    <col min="4610" max="4610" width="24.875" customWidth="1"/>
    <col min="4611" max="4611" width="9.25" customWidth="1"/>
    <col min="4612" max="4617" width="9.875" customWidth="1"/>
    <col min="4618" max="4618" width="10.375" customWidth="1"/>
    <col min="4619" max="4619" width="11.125" customWidth="1"/>
    <col min="4865" max="4865" width="4.875" customWidth="1"/>
    <col min="4866" max="4866" width="24.875" customWidth="1"/>
    <col min="4867" max="4867" width="9.25" customWidth="1"/>
    <col min="4868" max="4873" width="9.875" customWidth="1"/>
    <col min="4874" max="4874" width="10.375" customWidth="1"/>
    <col min="4875" max="4875" width="11.125" customWidth="1"/>
    <col min="5121" max="5121" width="4.875" customWidth="1"/>
    <col min="5122" max="5122" width="24.875" customWidth="1"/>
    <col min="5123" max="5123" width="9.25" customWidth="1"/>
    <col min="5124" max="5129" width="9.875" customWidth="1"/>
    <col min="5130" max="5130" width="10.375" customWidth="1"/>
    <col min="5131" max="5131" width="11.125" customWidth="1"/>
    <col min="5377" max="5377" width="4.875" customWidth="1"/>
    <col min="5378" max="5378" width="24.875" customWidth="1"/>
    <col min="5379" max="5379" width="9.25" customWidth="1"/>
    <col min="5380" max="5385" width="9.875" customWidth="1"/>
    <col min="5386" max="5386" width="10.375" customWidth="1"/>
    <col min="5387" max="5387" width="11.125" customWidth="1"/>
    <col min="5633" max="5633" width="4.875" customWidth="1"/>
    <col min="5634" max="5634" width="24.875" customWidth="1"/>
    <col min="5635" max="5635" width="9.25" customWidth="1"/>
    <col min="5636" max="5641" width="9.875" customWidth="1"/>
    <col min="5642" max="5642" width="10.375" customWidth="1"/>
    <col min="5643" max="5643" width="11.125" customWidth="1"/>
    <col min="5889" max="5889" width="4.875" customWidth="1"/>
    <col min="5890" max="5890" width="24.875" customWidth="1"/>
    <col min="5891" max="5891" width="9.25" customWidth="1"/>
    <col min="5892" max="5897" width="9.875" customWidth="1"/>
    <col min="5898" max="5898" width="10.375" customWidth="1"/>
    <col min="5899" max="5899" width="11.125" customWidth="1"/>
    <col min="6145" max="6145" width="4.875" customWidth="1"/>
    <col min="6146" max="6146" width="24.875" customWidth="1"/>
    <col min="6147" max="6147" width="9.25" customWidth="1"/>
    <col min="6148" max="6153" width="9.875" customWidth="1"/>
    <col min="6154" max="6154" width="10.375" customWidth="1"/>
    <col min="6155" max="6155" width="11.125" customWidth="1"/>
    <col min="6401" max="6401" width="4.875" customWidth="1"/>
    <col min="6402" max="6402" width="24.875" customWidth="1"/>
    <col min="6403" max="6403" width="9.25" customWidth="1"/>
    <col min="6404" max="6409" width="9.875" customWidth="1"/>
    <col min="6410" max="6410" width="10.375" customWidth="1"/>
    <col min="6411" max="6411" width="11.125" customWidth="1"/>
    <col min="6657" max="6657" width="4.875" customWidth="1"/>
    <col min="6658" max="6658" width="24.875" customWidth="1"/>
    <col min="6659" max="6659" width="9.25" customWidth="1"/>
    <col min="6660" max="6665" width="9.875" customWidth="1"/>
    <col min="6666" max="6666" width="10.375" customWidth="1"/>
    <col min="6667" max="6667" width="11.125" customWidth="1"/>
    <col min="6913" max="6913" width="4.875" customWidth="1"/>
    <col min="6914" max="6914" width="24.875" customWidth="1"/>
    <col min="6915" max="6915" width="9.25" customWidth="1"/>
    <col min="6916" max="6921" width="9.875" customWidth="1"/>
    <col min="6922" max="6922" width="10.375" customWidth="1"/>
    <col min="6923" max="6923" width="11.125" customWidth="1"/>
    <col min="7169" max="7169" width="4.875" customWidth="1"/>
    <col min="7170" max="7170" width="24.875" customWidth="1"/>
    <col min="7171" max="7171" width="9.25" customWidth="1"/>
    <col min="7172" max="7177" width="9.875" customWidth="1"/>
    <col min="7178" max="7178" width="10.375" customWidth="1"/>
    <col min="7179" max="7179" width="11.125" customWidth="1"/>
    <col min="7425" max="7425" width="4.875" customWidth="1"/>
    <col min="7426" max="7426" width="24.875" customWidth="1"/>
    <col min="7427" max="7427" width="9.25" customWidth="1"/>
    <col min="7428" max="7433" width="9.875" customWidth="1"/>
    <col min="7434" max="7434" width="10.375" customWidth="1"/>
    <col min="7435" max="7435" width="11.125" customWidth="1"/>
    <col min="7681" max="7681" width="4.875" customWidth="1"/>
    <col min="7682" max="7682" width="24.875" customWidth="1"/>
    <col min="7683" max="7683" width="9.25" customWidth="1"/>
    <col min="7684" max="7689" width="9.875" customWidth="1"/>
    <col min="7690" max="7690" width="10.375" customWidth="1"/>
    <col min="7691" max="7691" width="11.125" customWidth="1"/>
    <col min="7937" max="7937" width="4.875" customWidth="1"/>
    <col min="7938" max="7938" width="24.875" customWidth="1"/>
    <col min="7939" max="7939" width="9.25" customWidth="1"/>
    <col min="7940" max="7945" width="9.875" customWidth="1"/>
    <col min="7946" max="7946" width="10.375" customWidth="1"/>
    <col min="7947" max="7947" width="11.125" customWidth="1"/>
    <col min="8193" max="8193" width="4.875" customWidth="1"/>
    <col min="8194" max="8194" width="24.875" customWidth="1"/>
    <col min="8195" max="8195" width="9.25" customWidth="1"/>
    <col min="8196" max="8201" width="9.875" customWidth="1"/>
    <col min="8202" max="8202" width="10.375" customWidth="1"/>
    <col min="8203" max="8203" width="11.125" customWidth="1"/>
    <col min="8449" max="8449" width="4.875" customWidth="1"/>
    <col min="8450" max="8450" width="24.875" customWidth="1"/>
    <col min="8451" max="8451" width="9.25" customWidth="1"/>
    <col min="8452" max="8457" width="9.875" customWidth="1"/>
    <col min="8458" max="8458" width="10.375" customWidth="1"/>
    <col min="8459" max="8459" width="11.125" customWidth="1"/>
    <col min="8705" max="8705" width="4.875" customWidth="1"/>
    <col min="8706" max="8706" width="24.875" customWidth="1"/>
    <col min="8707" max="8707" width="9.25" customWidth="1"/>
    <col min="8708" max="8713" width="9.875" customWidth="1"/>
    <col min="8714" max="8714" width="10.375" customWidth="1"/>
    <col min="8715" max="8715" width="11.125" customWidth="1"/>
    <col min="8961" max="8961" width="4.875" customWidth="1"/>
    <col min="8962" max="8962" width="24.875" customWidth="1"/>
    <col min="8963" max="8963" width="9.25" customWidth="1"/>
    <col min="8964" max="8969" width="9.875" customWidth="1"/>
    <col min="8970" max="8970" width="10.375" customWidth="1"/>
    <col min="8971" max="8971" width="11.125" customWidth="1"/>
    <col min="9217" max="9217" width="4.875" customWidth="1"/>
    <col min="9218" max="9218" width="24.875" customWidth="1"/>
    <col min="9219" max="9219" width="9.25" customWidth="1"/>
    <col min="9220" max="9225" width="9.875" customWidth="1"/>
    <col min="9226" max="9226" width="10.375" customWidth="1"/>
    <col min="9227" max="9227" width="11.125" customWidth="1"/>
    <col min="9473" max="9473" width="4.875" customWidth="1"/>
    <col min="9474" max="9474" width="24.875" customWidth="1"/>
    <col min="9475" max="9475" width="9.25" customWidth="1"/>
    <col min="9476" max="9481" width="9.875" customWidth="1"/>
    <col min="9482" max="9482" width="10.375" customWidth="1"/>
    <col min="9483" max="9483" width="11.125" customWidth="1"/>
    <col min="9729" max="9729" width="4.875" customWidth="1"/>
    <col min="9730" max="9730" width="24.875" customWidth="1"/>
    <col min="9731" max="9731" width="9.25" customWidth="1"/>
    <col min="9732" max="9737" width="9.875" customWidth="1"/>
    <col min="9738" max="9738" width="10.375" customWidth="1"/>
    <col min="9739" max="9739" width="11.125" customWidth="1"/>
    <col min="9985" max="9985" width="4.875" customWidth="1"/>
    <col min="9986" max="9986" width="24.875" customWidth="1"/>
    <col min="9987" max="9987" width="9.25" customWidth="1"/>
    <col min="9988" max="9993" width="9.875" customWidth="1"/>
    <col min="9994" max="9994" width="10.375" customWidth="1"/>
    <col min="9995" max="9995" width="11.125" customWidth="1"/>
    <col min="10241" max="10241" width="4.875" customWidth="1"/>
    <col min="10242" max="10242" width="24.875" customWidth="1"/>
    <col min="10243" max="10243" width="9.25" customWidth="1"/>
    <col min="10244" max="10249" width="9.875" customWidth="1"/>
    <col min="10250" max="10250" width="10.375" customWidth="1"/>
    <col min="10251" max="10251" width="11.125" customWidth="1"/>
    <col min="10497" max="10497" width="4.875" customWidth="1"/>
    <col min="10498" max="10498" width="24.875" customWidth="1"/>
    <col min="10499" max="10499" width="9.25" customWidth="1"/>
    <col min="10500" max="10505" width="9.875" customWidth="1"/>
    <col min="10506" max="10506" width="10.375" customWidth="1"/>
    <col min="10507" max="10507" width="11.125" customWidth="1"/>
    <col min="10753" max="10753" width="4.875" customWidth="1"/>
    <col min="10754" max="10754" width="24.875" customWidth="1"/>
    <col min="10755" max="10755" width="9.25" customWidth="1"/>
    <col min="10756" max="10761" width="9.875" customWidth="1"/>
    <col min="10762" max="10762" width="10.375" customWidth="1"/>
    <col min="10763" max="10763" width="11.125" customWidth="1"/>
    <col min="11009" max="11009" width="4.875" customWidth="1"/>
    <col min="11010" max="11010" width="24.875" customWidth="1"/>
    <col min="11011" max="11011" width="9.25" customWidth="1"/>
    <col min="11012" max="11017" width="9.875" customWidth="1"/>
    <col min="11018" max="11018" width="10.375" customWidth="1"/>
    <col min="11019" max="11019" width="11.125" customWidth="1"/>
    <col min="11265" max="11265" width="4.875" customWidth="1"/>
    <col min="11266" max="11266" width="24.875" customWidth="1"/>
    <col min="11267" max="11267" width="9.25" customWidth="1"/>
    <col min="11268" max="11273" width="9.875" customWidth="1"/>
    <col min="11274" max="11274" width="10.375" customWidth="1"/>
    <col min="11275" max="11275" width="11.125" customWidth="1"/>
    <col min="11521" max="11521" width="4.875" customWidth="1"/>
    <col min="11522" max="11522" width="24.875" customWidth="1"/>
    <col min="11523" max="11523" width="9.25" customWidth="1"/>
    <col min="11524" max="11529" width="9.875" customWidth="1"/>
    <col min="11530" max="11530" width="10.375" customWidth="1"/>
    <col min="11531" max="11531" width="11.125" customWidth="1"/>
    <col min="11777" max="11777" width="4.875" customWidth="1"/>
    <col min="11778" max="11778" width="24.875" customWidth="1"/>
    <col min="11779" max="11779" width="9.25" customWidth="1"/>
    <col min="11780" max="11785" width="9.875" customWidth="1"/>
    <col min="11786" max="11786" width="10.375" customWidth="1"/>
    <col min="11787" max="11787" width="11.125" customWidth="1"/>
    <col min="12033" max="12033" width="4.875" customWidth="1"/>
    <col min="12034" max="12034" width="24.875" customWidth="1"/>
    <col min="12035" max="12035" width="9.25" customWidth="1"/>
    <col min="12036" max="12041" width="9.875" customWidth="1"/>
    <col min="12042" max="12042" width="10.375" customWidth="1"/>
    <col min="12043" max="12043" width="11.125" customWidth="1"/>
    <col min="12289" max="12289" width="4.875" customWidth="1"/>
    <col min="12290" max="12290" width="24.875" customWidth="1"/>
    <col min="12291" max="12291" width="9.25" customWidth="1"/>
    <col min="12292" max="12297" width="9.875" customWidth="1"/>
    <col min="12298" max="12298" width="10.375" customWidth="1"/>
    <col min="12299" max="12299" width="11.125" customWidth="1"/>
    <col min="12545" max="12545" width="4.875" customWidth="1"/>
    <col min="12546" max="12546" width="24.875" customWidth="1"/>
    <col min="12547" max="12547" width="9.25" customWidth="1"/>
    <col min="12548" max="12553" width="9.875" customWidth="1"/>
    <col min="12554" max="12554" width="10.375" customWidth="1"/>
    <col min="12555" max="12555" width="11.125" customWidth="1"/>
    <col min="12801" max="12801" width="4.875" customWidth="1"/>
    <col min="12802" max="12802" width="24.875" customWidth="1"/>
    <col min="12803" max="12803" width="9.25" customWidth="1"/>
    <col min="12804" max="12809" width="9.875" customWidth="1"/>
    <col min="12810" max="12810" width="10.375" customWidth="1"/>
    <col min="12811" max="12811" width="11.125" customWidth="1"/>
    <col min="13057" max="13057" width="4.875" customWidth="1"/>
    <col min="13058" max="13058" width="24.875" customWidth="1"/>
    <col min="13059" max="13059" width="9.25" customWidth="1"/>
    <col min="13060" max="13065" width="9.875" customWidth="1"/>
    <col min="13066" max="13066" width="10.375" customWidth="1"/>
    <col min="13067" max="13067" width="11.125" customWidth="1"/>
    <col min="13313" max="13313" width="4.875" customWidth="1"/>
    <col min="13314" max="13314" width="24.875" customWidth="1"/>
    <col min="13315" max="13315" width="9.25" customWidth="1"/>
    <col min="13316" max="13321" width="9.875" customWidth="1"/>
    <col min="13322" max="13322" width="10.375" customWidth="1"/>
    <col min="13323" max="13323" width="11.125" customWidth="1"/>
    <col min="13569" max="13569" width="4.875" customWidth="1"/>
    <col min="13570" max="13570" width="24.875" customWidth="1"/>
    <col min="13571" max="13571" width="9.25" customWidth="1"/>
    <col min="13572" max="13577" width="9.875" customWidth="1"/>
    <col min="13578" max="13578" width="10.375" customWidth="1"/>
    <col min="13579" max="13579" width="11.125" customWidth="1"/>
    <col min="13825" max="13825" width="4.875" customWidth="1"/>
    <col min="13826" max="13826" width="24.875" customWidth="1"/>
    <col min="13827" max="13827" width="9.25" customWidth="1"/>
    <col min="13828" max="13833" width="9.875" customWidth="1"/>
    <col min="13834" max="13834" width="10.375" customWidth="1"/>
    <col min="13835" max="13835" width="11.125" customWidth="1"/>
    <col min="14081" max="14081" width="4.875" customWidth="1"/>
    <col min="14082" max="14082" width="24.875" customWidth="1"/>
    <col min="14083" max="14083" width="9.25" customWidth="1"/>
    <col min="14084" max="14089" width="9.875" customWidth="1"/>
    <col min="14090" max="14090" width="10.375" customWidth="1"/>
    <col min="14091" max="14091" width="11.125" customWidth="1"/>
    <col min="14337" max="14337" width="4.875" customWidth="1"/>
    <col min="14338" max="14338" width="24.875" customWidth="1"/>
    <col min="14339" max="14339" width="9.25" customWidth="1"/>
    <col min="14340" max="14345" width="9.875" customWidth="1"/>
    <col min="14346" max="14346" width="10.375" customWidth="1"/>
    <col min="14347" max="14347" width="11.125" customWidth="1"/>
    <col min="14593" max="14593" width="4.875" customWidth="1"/>
    <col min="14594" max="14594" width="24.875" customWidth="1"/>
    <col min="14595" max="14595" width="9.25" customWidth="1"/>
    <col min="14596" max="14601" width="9.875" customWidth="1"/>
    <col min="14602" max="14602" width="10.375" customWidth="1"/>
    <col min="14603" max="14603" width="11.125" customWidth="1"/>
    <col min="14849" max="14849" width="4.875" customWidth="1"/>
    <col min="14850" max="14850" width="24.875" customWidth="1"/>
    <col min="14851" max="14851" width="9.25" customWidth="1"/>
    <col min="14852" max="14857" width="9.875" customWidth="1"/>
    <col min="14858" max="14858" width="10.375" customWidth="1"/>
    <col min="14859" max="14859" width="11.125" customWidth="1"/>
    <col min="15105" max="15105" width="4.875" customWidth="1"/>
    <col min="15106" max="15106" width="24.875" customWidth="1"/>
    <col min="15107" max="15107" width="9.25" customWidth="1"/>
    <col min="15108" max="15113" width="9.875" customWidth="1"/>
    <col min="15114" max="15114" width="10.375" customWidth="1"/>
    <col min="15115" max="15115" width="11.125" customWidth="1"/>
    <col min="15361" max="15361" width="4.875" customWidth="1"/>
    <col min="15362" max="15362" width="24.875" customWidth="1"/>
    <col min="15363" max="15363" width="9.25" customWidth="1"/>
    <col min="15364" max="15369" width="9.875" customWidth="1"/>
    <col min="15370" max="15370" width="10.375" customWidth="1"/>
    <col min="15371" max="15371" width="11.125" customWidth="1"/>
    <col min="15617" max="15617" width="4.875" customWidth="1"/>
    <col min="15618" max="15618" width="24.875" customWidth="1"/>
    <col min="15619" max="15619" width="9.25" customWidth="1"/>
    <col min="15620" max="15625" width="9.875" customWidth="1"/>
    <col min="15626" max="15626" width="10.375" customWidth="1"/>
    <col min="15627" max="15627" width="11.125" customWidth="1"/>
    <col min="15873" max="15873" width="4.875" customWidth="1"/>
    <col min="15874" max="15874" width="24.875" customWidth="1"/>
    <col min="15875" max="15875" width="9.25" customWidth="1"/>
    <col min="15876" max="15881" width="9.875" customWidth="1"/>
    <col min="15882" max="15882" width="10.375" customWidth="1"/>
    <col min="15883" max="15883" width="11.125" customWidth="1"/>
    <col min="16129" max="16129" width="4.875" customWidth="1"/>
    <col min="16130" max="16130" width="24.875" customWidth="1"/>
    <col min="16131" max="16131" width="9.25" customWidth="1"/>
    <col min="16132" max="16137" width="9.875" customWidth="1"/>
    <col min="16138" max="16138" width="10.375" customWidth="1"/>
    <col min="16139" max="16139" width="11.125" customWidth="1"/>
  </cols>
  <sheetData>
    <row r="1" spans="1:11">
      <c r="D1" s="223">
        <v>14</v>
      </c>
      <c r="J1" s="150" t="s">
        <v>269</v>
      </c>
      <c r="K1" s="224"/>
    </row>
    <row r="2" spans="1:11" ht="20.25">
      <c r="A2" s="153" t="s">
        <v>270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4" spans="1:11">
      <c r="A4" s="155" t="s">
        <v>0</v>
      </c>
      <c r="B4" s="155" t="s">
        <v>230</v>
      </c>
      <c r="C4" s="155" t="s">
        <v>271</v>
      </c>
      <c r="D4" s="157" t="s">
        <v>272</v>
      </c>
      <c r="E4" s="155" t="s">
        <v>261</v>
      </c>
      <c r="F4" s="155"/>
      <c r="G4" s="155"/>
      <c r="H4" s="155"/>
      <c r="I4" s="155"/>
      <c r="J4" s="157" t="s">
        <v>273</v>
      </c>
      <c r="K4" s="157" t="s">
        <v>274</v>
      </c>
    </row>
    <row r="5" spans="1:11" ht="39">
      <c r="A5" s="155"/>
      <c r="B5" s="155"/>
      <c r="C5" s="155"/>
      <c r="D5" s="157"/>
      <c r="E5" s="159" t="s">
        <v>263</v>
      </c>
      <c r="F5" s="159" t="s">
        <v>264</v>
      </c>
      <c r="G5" s="159" t="s">
        <v>265</v>
      </c>
      <c r="H5" s="159" t="s">
        <v>266</v>
      </c>
      <c r="I5" s="159" t="s">
        <v>235</v>
      </c>
      <c r="J5" s="157"/>
      <c r="K5" s="157"/>
    </row>
    <row r="6" spans="1:11">
      <c r="A6" s="155">
        <v>1</v>
      </c>
      <c r="B6" s="225" t="s">
        <v>275</v>
      </c>
      <c r="C6" s="167"/>
      <c r="D6" s="226"/>
      <c r="E6" s="226"/>
      <c r="F6" s="226"/>
      <c r="G6" s="226"/>
      <c r="H6" s="226"/>
      <c r="I6" s="226"/>
      <c r="J6" s="226"/>
      <c r="K6" s="226"/>
    </row>
    <row r="7" spans="1:11">
      <c r="A7" s="155"/>
      <c r="B7" s="227" t="s">
        <v>276</v>
      </c>
      <c r="C7" s="162" t="s">
        <v>242</v>
      </c>
      <c r="D7" s="228">
        <v>735</v>
      </c>
      <c r="E7" s="228">
        <v>780.8</v>
      </c>
      <c r="F7" s="228">
        <v>803.6</v>
      </c>
      <c r="G7" s="228">
        <v>931.9</v>
      </c>
      <c r="H7" s="228">
        <v>856.2</v>
      </c>
      <c r="I7" s="228">
        <v>890.45</v>
      </c>
      <c r="J7" s="229">
        <v>832.59</v>
      </c>
      <c r="K7" s="229">
        <v>13.28</v>
      </c>
    </row>
    <row r="8" spans="1:11">
      <c r="A8" s="155"/>
      <c r="B8" s="227" t="s">
        <v>277</v>
      </c>
      <c r="C8" s="230"/>
      <c r="D8" s="167">
        <v>705.6</v>
      </c>
      <c r="E8" s="167">
        <v>749.2</v>
      </c>
      <c r="F8" s="167">
        <v>769.9</v>
      </c>
      <c r="G8" s="167">
        <v>796.3</v>
      </c>
      <c r="H8" s="167">
        <v>820.6</v>
      </c>
      <c r="I8" s="167">
        <v>852.77</v>
      </c>
      <c r="J8" s="167">
        <v>797.75</v>
      </c>
      <c r="K8" s="167">
        <v>13.06</v>
      </c>
    </row>
    <row r="9" spans="1:11">
      <c r="A9" s="155"/>
      <c r="B9" s="227" t="s">
        <v>278</v>
      </c>
      <c r="C9" s="230"/>
      <c r="D9" s="167">
        <v>19.100000000000001</v>
      </c>
      <c r="E9" s="167">
        <v>19.5</v>
      </c>
      <c r="F9" s="167">
        <v>20.3</v>
      </c>
      <c r="G9" s="167">
        <v>22.6</v>
      </c>
      <c r="H9" s="167">
        <v>22.1</v>
      </c>
      <c r="I9" s="167">
        <v>23.5</v>
      </c>
      <c r="J9" s="167">
        <v>21.6</v>
      </c>
      <c r="K9" s="167">
        <v>13.09</v>
      </c>
    </row>
    <row r="10" spans="1:11">
      <c r="A10" s="155"/>
      <c r="B10" s="227" t="s">
        <v>279</v>
      </c>
      <c r="C10" s="162"/>
      <c r="D10" s="228">
        <v>11</v>
      </c>
      <c r="E10" s="228">
        <v>12</v>
      </c>
      <c r="F10" s="228">
        <v>12.4</v>
      </c>
      <c r="G10" s="228">
        <v>13</v>
      </c>
      <c r="H10" s="228">
        <v>13.5</v>
      </c>
      <c r="I10" s="228">
        <v>14.18</v>
      </c>
      <c r="J10" s="229">
        <v>13.02</v>
      </c>
      <c r="K10" s="167">
        <v>18.32</v>
      </c>
    </row>
    <row r="11" spans="1:11">
      <c r="A11" s="155"/>
      <c r="B11" s="227" t="s">
        <v>280</v>
      </c>
      <c r="C11" s="162" t="s">
        <v>242</v>
      </c>
      <c r="D11" s="228">
        <v>1135</v>
      </c>
      <c r="E11" s="228">
        <v>1231</v>
      </c>
      <c r="F11" s="228">
        <v>1316</v>
      </c>
      <c r="G11" s="228">
        <v>1405</v>
      </c>
      <c r="H11" s="228">
        <v>1446</v>
      </c>
      <c r="I11" s="228">
        <v>1504</v>
      </c>
      <c r="J11" s="229">
        <v>1380</v>
      </c>
      <c r="K11" s="167">
        <v>21.67</v>
      </c>
    </row>
    <row r="12" spans="1:11">
      <c r="A12" s="155">
        <v>2</v>
      </c>
      <c r="B12" s="231" t="s">
        <v>281</v>
      </c>
      <c r="C12" s="158" t="s">
        <v>251</v>
      </c>
      <c r="D12" s="232"/>
      <c r="E12" s="232"/>
      <c r="F12" s="232"/>
      <c r="G12" s="232"/>
      <c r="H12" s="232"/>
      <c r="I12" s="232"/>
      <c r="J12" s="229"/>
      <c r="K12" s="167">
        <v>13.09</v>
      </c>
    </row>
    <row r="13" spans="1:11">
      <c r="A13" s="155"/>
      <c r="B13" s="167" t="s">
        <v>277</v>
      </c>
      <c r="C13" s="162" t="s">
        <v>251</v>
      </c>
      <c r="D13" s="233">
        <v>96.1</v>
      </c>
      <c r="E13" s="233">
        <v>96.3</v>
      </c>
      <c r="F13" s="233">
        <v>96.3</v>
      </c>
      <c r="G13" s="233">
        <v>96.4</v>
      </c>
      <c r="H13" s="233">
        <v>96.5</v>
      </c>
      <c r="I13" s="233">
        <v>96.4</v>
      </c>
      <c r="J13" s="229">
        <v>96</v>
      </c>
      <c r="K13" s="167">
        <v>0.32</v>
      </c>
    </row>
    <row r="14" spans="1:11">
      <c r="A14" s="155"/>
      <c r="B14" s="167" t="s">
        <v>278</v>
      </c>
      <c r="C14" s="162" t="s">
        <v>251</v>
      </c>
      <c r="D14" s="233">
        <v>2.5</v>
      </c>
      <c r="E14" s="233">
        <v>2.2999999999999998</v>
      </c>
      <c r="F14" s="233">
        <v>2.2999999999999998</v>
      </c>
      <c r="G14" s="233">
        <v>2.2000000000000002</v>
      </c>
      <c r="H14" s="233">
        <v>2.1</v>
      </c>
      <c r="I14" s="233">
        <v>2.2000000000000002</v>
      </c>
      <c r="J14" s="229">
        <v>2</v>
      </c>
      <c r="K14" s="234" t="s">
        <v>282</v>
      </c>
    </row>
    <row r="15" spans="1:11">
      <c r="A15" s="155"/>
      <c r="B15" s="167" t="s">
        <v>279</v>
      </c>
      <c r="C15" s="162" t="s">
        <v>251</v>
      </c>
      <c r="D15" s="233">
        <v>1.5</v>
      </c>
      <c r="E15" s="233">
        <v>1.5</v>
      </c>
      <c r="F15" s="233">
        <v>1.5</v>
      </c>
      <c r="G15" s="233">
        <v>1.4</v>
      </c>
      <c r="H15" s="233">
        <v>1.4</v>
      </c>
      <c r="I15" s="233">
        <v>1.4</v>
      </c>
      <c r="J15" s="229">
        <v>1</v>
      </c>
      <c r="K15" s="234" t="s">
        <v>283</v>
      </c>
    </row>
    <row r="16" spans="1:11">
      <c r="A16" s="235">
        <v>3</v>
      </c>
      <c r="B16" s="236" t="s">
        <v>284</v>
      </c>
      <c r="C16" s="237" t="s">
        <v>285</v>
      </c>
      <c r="D16" s="238">
        <v>23513</v>
      </c>
      <c r="E16" s="238">
        <v>23211</v>
      </c>
      <c r="F16" s="238">
        <v>21613</v>
      </c>
      <c r="G16" s="238">
        <v>21253</v>
      </c>
      <c r="H16" s="238">
        <v>19953</v>
      </c>
      <c r="I16" s="238">
        <v>21480</v>
      </c>
      <c r="J16" s="238">
        <f>(I16+H16+G16+F16+E16)/5</f>
        <v>21502</v>
      </c>
      <c r="K16" s="239" t="s">
        <v>286</v>
      </c>
    </row>
    <row r="17" spans="1:11">
      <c r="A17" s="158">
        <v>4</v>
      </c>
      <c r="B17" s="231" t="s">
        <v>287</v>
      </c>
      <c r="C17" s="162" t="s">
        <v>288</v>
      </c>
      <c r="D17" s="229">
        <v>70</v>
      </c>
      <c r="E17" s="229">
        <v>40</v>
      </c>
      <c r="F17" s="229">
        <v>100.9</v>
      </c>
      <c r="G17" s="229">
        <v>60.5</v>
      </c>
      <c r="H17" s="229">
        <v>69</v>
      </c>
      <c r="I17" s="229">
        <v>60</v>
      </c>
      <c r="J17" s="240">
        <v>66</v>
      </c>
      <c r="K17" s="234" t="s">
        <v>289</v>
      </c>
    </row>
    <row r="18" spans="1:11" ht="39">
      <c r="A18" s="158">
        <v>5</v>
      </c>
      <c r="B18" s="161" t="s">
        <v>290</v>
      </c>
      <c r="C18" s="162" t="s">
        <v>288</v>
      </c>
      <c r="D18" s="229">
        <v>20</v>
      </c>
      <c r="E18" s="229">
        <v>14</v>
      </c>
      <c r="F18" s="229">
        <v>7.7</v>
      </c>
      <c r="G18" s="229">
        <v>5</v>
      </c>
      <c r="H18" s="241">
        <v>6</v>
      </c>
      <c r="I18" s="229">
        <v>6</v>
      </c>
      <c r="J18" s="240">
        <v>8</v>
      </c>
      <c r="K18" s="242" t="s">
        <v>291</v>
      </c>
    </row>
    <row r="20" spans="1:11" ht="20.25" hidden="1">
      <c r="B20" s="243" t="s">
        <v>256</v>
      </c>
    </row>
  </sheetData>
  <mergeCells count="11">
    <mergeCell ref="A6:A11"/>
    <mergeCell ref="A12:A15"/>
    <mergeCell ref="J1:K1"/>
    <mergeCell ref="A2:K2"/>
    <mergeCell ref="A4:A5"/>
    <mergeCell ref="B4:B5"/>
    <mergeCell ref="C4:C5"/>
    <mergeCell ref="D4:D5"/>
    <mergeCell ref="E4:I4"/>
    <mergeCell ref="J4:J5"/>
    <mergeCell ref="K4: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C7F1-3920-4ADC-B97F-C3A033B8EFB8}">
  <dimension ref="A1:Y21"/>
  <sheetViews>
    <sheetView workbookViewId="0">
      <selection activeCell="B9" sqref="B9"/>
    </sheetView>
  </sheetViews>
  <sheetFormatPr defaultRowHeight="15"/>
  <cols>
    <col min="1" max="1" width="6.125" style="244" customWidth="1"/>
    <col min="2" max="2" width="29.625" style="244" customWidth="1"/>
    <col min="3" max="3" width="13.875" style="244" customWidth="1"/>
    <col min="4" max="4" width="11.125" style="244" customWidth="1"/>
    <col min="5" max="10" width="11.5" style="244" customWidth="1"/>
    <col min="11" max="15" width="8.625" style="244" hidden="1" customWidth="1"/>
    <col min="16" max="22" width="0" style="244" hidden="1" customWidth="1"/>
    <col min="23" max="23" width="9" style="244"/>
    <col min="24" max="24" width="19.75" style="244" hidden="1" customWidth="1"/>
    <col min="25" max="26" width="0" style="244" hidden="1" customWidth="1"/>
    <col min="27" max="256" width="9" style="244"/>
    <col min="257" max="257" width="6.125" style="244" customWidth="1"/>
    <col min="258" max="258" width="29.625" style="244" customWidth="1"/>
    <col min="259" max="259" width="13.875" style="244" customWidth="1"/>
    <col min="260" max="260" width="11.125" style="244" customWidth="1"/>
    <col min="261" max="266" width="11.5" style="244" customWidth="1"/>
    <col min="267" max="278" width="0" style="244" hidden="1" customWidth="1"/>
    <col min="279" max="279" width="9" style="244"/>
    <col min="280" max="282" width="0" style="244" hidden="1" customWidth="1"/>
    <col min="283" max="512" width="9" style="244"/>
    <col min="513" max="513" width="6.125" style="244" customWidth="1"/>
    <col min="514" max="514" width="29.625" style="244" customWidth="1"/>
    <col min="515" max="515" width="13.875" style="244" customWidth="1"/>
    <col min="516" max="516" width="11.125" style="244" customWidth="1"/>
    <col min="517" max="522" width="11.5" style="244" customWidth="1"/>
    <col min="523" max="534" width="0" style="244" hidden="1" customWidth="1"/>
    <col min="535" max="535" width="9" style="244"/>
    <col min="536" max="538" width="0" style="244" hidden="1" customWidth="1"/>
    <col min="539" max="768" width="9" style="244"/>
    <col min="769" max="769" width="6.125" style="244" customWidth="1"/>
    <col min="770" max="770" width="29.625" style="244" customWidth="1"/>
    <col min="771" max="771" width="13.875" style="244" customWidth="1"/>
    <col min="772" max="772" width="11.125" style="244" customWidth="1"/>
    <col min="773" max="778" width="11.5" style="244" customWidth="1"/>
    <col min="779" max="790" width="0" style="244" hidden="1" customWidth="1"/>
    <col min="791" max="791" width="9" style="244"/>
    <col min="792" max="794" width="0" style="244" hidden="1" customWidth="1"/>
    <col min="795" max="1024" width="9" style="244"/>
    <col min="1025" max="1025" width="6.125" style="244" customWidth="1"/>
    <col min="1026" max="1026" width="29.625" style="244" customWidth="1"/>
    <col min="1027" max="1027" width="13.875" style="244" customWidth="1"/>
    <col min="1028" max="1028" width="11.125" style="244" customWidth="1"/>
    <col min="1029" max="1034" width="11.5" style="244" customWidth="1"/>
    <col min="1035" max="1046" width="0" style="244" hidden="1" customWidth="1"/>
    <col min="1047" max="1047" width="9" style="244"/>
    <col min="1048" max="1050" width="0" style="244" hidden="1" customWidth="1"/>
    <col min="1051" max="1280" width="9" style="244"/>
    <col min="1281" max="1281" width="6.125" style="244" customWidth="1"/>
    <col min="1282" max="1282" width="29.625" style="244" customWidth="1"/>
    <col min="1283" max="1283" width="13.875" style="244" customWidth="1"/>
    <col min="1284" max="1284" width="11.125" style="244" customWidth="1"/>
    <col min="1285" max="1290" width="11.5" style="244" customWidth="1"/>
    <col min="1291" max="1302" width="0" style="244" hidden="1" customWidth="1"/>
    <col min="1303" max="1303" width="9" style="244"/>
    <col min="1304" max="1306" width="0" style="244" hidden="1" customWidth="1"/>
    <col min="1307" max="1536" width="9" style="244"/>
    <col min="1537" max="1537" width="6.125" style="244" customWidth="1"/>
    <col min="1538" max="1538" width="29.625" style="244" customWidth="1"/>
    <col min="1539" max="1539" width="13.875" style="244" customWidth="1"/>
    <col min="1540" max="1540" width="11.125" style="244" customWidth="1"/>
    <col min="1541" max="1546" width="11.5" style="244" customWidth="1"/>
    <col min="1547" max="1558" width="0" style="244" hidden="1" customWidth="1"/>
    <col min="1559" max="1559" width="9" style="244"/>
    <col min="1560" max="1562" width="0" style="244" hidden="1" customWidth="1"/>
    <col min="1563" max="1792" width="9" style="244"/>
    <col min="1793" max="1793" width="6.125" style="244" customWidth="1"/>
    <col min="1794" max="1794" width="29.625" style="244" customWidth="1"/>
    <col min="1795" max="1795" width="13.875" style="244" customWidth="1"/>
    <col min="1796" max="1796" width="11.125" style="244" customWidth="1"/>
    <col min="1797" max="1802" width="11.5" style="244" customWidth="1"/>
    <col min="1803" max="1814" width="0" style="244" hidden="1" customWidth="1"/>
    <col min="1815" max="1815" width="9" style="244"/>
    <col min="1816" max="1818" width="0" style="244" hidden="1" customWidth="1"/>
    <col min="1819" max="2048" width="9" style="244"/>
    <col min="2049" max="2049" width="6.125" style="244" customWidth="1"/>
    <col min="2050" max="2050" width="29.625" style="244" customWidth="1"/>
    <col min="2051" max="2051" width="13.875" style="244" customWidth="1"/>
    <col min="2052" max="2052" width="11.125" style="244" customWidth="1"/>
    <col min="2053" max="2058" width="11.5" style="244" customWidth="1"/>
    <col min="2059" max="2070" width="0" style="244" hidden="1" customWidth="1"/>
    <col min="2071" max="2071" width="9" style="244"/>
    <col min="2072" max="2074" width="0" style="244" hidden="1" customWidth="1"/>
    <col min="2075" max="2304" width="9" style="244"/>
    <col min="2305" max="2305" width="6.125" style="244" customWidth="1"/>
    <col min="2306" max="2306" width="29.625" style="244" customWidth="1"/>
    <col min="2307" max="2307" width="13.875" style="244" customWidth="1"/>
    <col min="2308" max="2308" width="11.125" style="244" customWidth="1"/>
    <col min="2309" max="2314" width="11.5" style="244" customWidth="1"/>
    <col min="2315" max="2326" width="0" style="244" hidden="1" customWidth="1"/>
    <col min="2327" max="2327" width="9" style="244"/>
    <col min="2328" max="2330" width="0" style="244" hidden="1" customWidth="1"/>
    <col min="2331" max="2560" width="9" style="244"/>
    <col min="2561" max="2561" width="6.125" style="244" customWidth="1"/>
    <col min="2562" max="2562" width="29.625" style="244" customWidth="1"/>
    <col min="2563" max="2563" width="13.875" style="244" customWidth="1"/>
    <col min="2564" max="2564" width="11.125" style="244" customWidth="1"/>
    <col min="2565" max="2570" width="11.5" style="244" customWidth="1"/>
    <col min="2571" max="2582" width="0" style="244" hidden="1" customWidth="1"/>
    <col min="2583" max="2583" width="9" style="244"/>
    <col min="2584" max="2586" width="0" style="244" hidden="1" customWidth="1"/>
    <col min="2587" max="2816" width="9" style="244"/>
    <col min="2817" max="2817" width="6.125" style="244" customWidth="1"/>
    <col min="2818" max="2818" width="29.625" style="244" customWidth="1"/>
    <col min="2819" max="2819" width="13.875" style="244" customWidth="1"/>
    <col min="2820" max="2820" width="11.125" style="244" customWidth="1"/>
    <col min="2821" max="2826" width="11.5" style="244" customWidth="1"/>
    <col min="2827" max="2838" width="0" style="244" hidden="1" customWidth="1"/>
    <col min="2839" max="2839" width="9" style="244"/>
    <col min="2840" max="2842" width="0" style="244" hidden="1" customWidth="1"/>
    <col min="2843" max="3072" width="9" style="244"/>
    <col min="3073" max="3073" width="6.125" style="244" customWidth="1"/>
    <col min="3074" max="3074" width="29.625" style="244" customWidth="1"/>
    <col min="3075" max="3075" width="13.875" style="244" customWidth="1"/>
    <col min="3076" max="3076" width="11.125" style="244" customWidth="1"/>
    <col min="3077" max="3082" width="11.5" style="244" customWidth="1"/>
    <col min="3083" max="3094" width="0" style="244" hidden="1" customWidth="1"/>
    <col min="3095" max="3095" width="9" style="244"/>
    <col min="3096" max="3098" width="0" style="244" hidden="1" customWidth="1"/>
    <col min="3099" max="3328" width="9" style="244"/>
    <col min="3329" max="3329" width="6.125" style="244" customWidth="1"/>
    <col min="3330" max="3330" width="29.625" style="244" customWidth="1"/>
    <col min="3331" max="3331" width="13.875" style="244" customWidth="1"/>
    <col min="3332" max="3332" width="11.125" style="244" customWidth="1"/>
    <col min="3333" max="3338" width="11.5" style="244" customWidth="1"/>
    <col min="3339" max="3350" width="0" style="244" hidden="1" customWidth="1"/>
    <col min="3351" max="3351" width="9" style="244"/>
    <col min="3352" max="3354" width="0" style="244" hidden="1" customWidth="1"/>
    <col min="3355" max="3584" width="9" style="244"/>
    <col min="3585" max="3585" width="6.125" style="244" customWidth="1"/>
    <col min="3586" max="3586" width="29.625" style="244" customWidth="1"/>
    <col min="3587" max="3587" width="13.875" style="244" customWidth="1"/>
    <col min="3588" max="3588" width="11.125" style="244" customWidth="1"/>
    <col min="3589" max="3594" width="11.5" style="244" customWidth="1"/>
    <col min="3595" max="3606" width="0" style="244" hidden="1" customWidth="1"/>
    <col min="3607" max="3607" width="9" style="244"/>
    <col min="3608" max="3610" width="0" style="244" hidden="1" customWidth="1"/>
    <col min="3611" max="3840" width="9" style="244"/>
    <col min="3841" max="3841" width="6.125" style="244" customWidth="1"/>
    <col min="3842" max="3842" width="29.625" style="244" customWidth="1"/>
    <col min="3843" max="3843" width="13.875" style="244" customWidth="1"/>
    <col min="3844" max="3844" width="11.125" style="244" customWidth="1"/>
    <col min="3845" max="3850" width="11.5" style="244" customWidth="1"/>
    <col min="3851" max="3862" width="0" style="244" hidden="1" customWidth="1"/>
    <col min="3863" max="3863" width="9" style="244"/>
    <col min="3864" max="3866" width="0" style="244" hidden="1" customWidth="1"/>
    <col min="3867" max="4096" width="9" style="244"/>
    <col min="4097" max="4097" width="6.125" style="244" customWidth="1"/>
    <col min="4098" max="4098" width="29.625" style="244" customWidth="1"/>
    <col min="4099" max="4099" width="13.875" style="244" customWidth="1"/>
    <col min="4100" max="4100" width="11.125" style="244" customWidth="1"/>
    <col min="4101" max="4106" width="11.5" style="244" customWidth="1"/>
    <col min="4107" max="4118" width="0" style="244" hidden="1" customWidth="1"/>
    <col min="4119" max="4119" width="9" style="244"/>
    <col min="4120" max="4122" width="0" style="244" hidden="1" customWidth="1"/>
    <col min="4123" max="4352" width="9" style="244"/>
    <col min="4353" max="4353" width="6.125" style="244" customWidth="1"/>
    <col min="4354" max="4354" width="29.625" style="244" customWidth="1"/>
    <col min="4355" max="4355" width="13.875" style="244" customWidth="1"/>
    <col min="4356" max="4356" width="11.125" style="244" customWidth="1"/>
    <col min="4357" max="4362" width="11.5" style="244" customWidth="1"/>
    <col min="4363" max="4374" width="0" style="244" hidden="1" customWidth="1"/>
    <col min="4375" max="4375" width="9" style="244"/>
    <col min="4376" max="4378" width="0" style="244" hidden="1" customWidth="1"/>
    <col min="4379" max="4608" width="9" style="244"/>
    <col min="4609" max="4609" width="6.125" style="244" customWidth="1"/>
    <col min="4610" max="4610" width="29.625" style="244" customWidth="1"/>
    <col min="4611" max="4611" width="13.875" style="244" customWidth="1"/>
    <col min="4612" max="4612" width="11.125" style="244" customWidth="1"/>
    <col min="4613" max="4618" width="11.5" style="244" customWidth="1"/>
    <col min="4619" max="4630" width="0" style="244" hidden="1" customWidth="1"/>
    <col min="4631" max="4631" width="9" style="244"/>
    <col min="4632" max="4634" width="0" style="244" hidden="1" customWidth="1"/>
    <col min="4635" max="4864" width="9" style="244"/>
    <col min="4865" max="4865" width="6.125" style="244" customWidth="1"/>
    <col min="4866" max="4866" width="29.625" style="244" customWidth="1"/>
    <col min="4867" max="4867" width="13.875" style="244" customWidth="1"/>
    <col min="4868" max="4868" width="11.125" style="244" customWidth="1"/>
    <col min="4869" max="4874" width="11.5" style="244" customWidth="1"/>
    <col min="4875" max="4886" width="0" style="244" hidden="1" customWidth="1"/>
    <col min="4887" max="4887" width="9" style="244"/>
    <col min="4888" max="4890" width="0" style="244" hidden="1" customWidth="1"/>
    <col min="4891" max="5120" width="9" style="244"/>
    <col min="5121" max="5121" width="6.125" style="244" customWidth="1"/>
    <col min="5122" max="5122" width="29.625" style="244" customWidth="1"/>
    <col min="5123" max="5123" width="13.875" style="244" customWidth="1"/>
    <col min="5124" max="5124" width="11.125" style="244" customWidth="1"/>
    <col min="5125" max="5130" width="11.5" style="244" customWidth="1"/>
    <col min="5131" max="5142" width="0" style="244" hidden="1" customWidth="1"/>
    <col min="5143" max="5143" width="9" style="244"/>
    <col min="5144" max="5146" width="0" style="244" hidden="1" customWidth="1"/>
    <col min="5147" max="5376" width="9" style="244"/>
    <col min="5377" max="5377" width="6.125" style="244" customWidth="1"/>
    <col min="5378" max="5378" width="29.625" style="244" customWidth="1"/>
    <col min="5379" max="5379" width="13.875" style="244" customWidth="1"/>
    <col min="5380" max="5380" width="11.125" style="244" customWidth="1"/>
    <col min="5381" max="5386" width="11.5" style="244" customWidth="1"/>
    <col min="5387" max="5398" width="0" style="244" hidden="1" customWidth="1"/>
    <col min="5399" max="5399" width="9" style="244"/>
    <col min="5400" max="5402" width="0" style="244" hidden="1" customWidth="1"/>
    <col min="5403" max="5632" width="9" style="244"/>
    <col min="5633" max="5633" width="6.125" style="244" customWidth="1"/>
    <col min="5634" max="5634" width="29.625" style="244" customWidth="1"/>
    <col min="5635" max="5635" width="13.875" style="244" customWidth="1"/>
    <col min="5636" max="5636" width="11.125" style="244" customWidth="1"/>
    <col min="5637" max="5642" width="11.5" style="244" customWidth="1"/>
    <col min="5643" max="5654" width="0" style="244" hidden="1" customWidth="1"/>
    <col min="5655" max="5655" width="9" style="244"/>
    <col min="5656" max="5658" width="0" style="244" hidden="1" customWidth="1"/>
    <col min="5659" max="5888" width="9" style="244"/>
    <col min="5889" max="5889" width="6.125" style="244" customWidth="1"/>
    <col min="5890" max="5890" width="29.625" style="244" customWidth="1"/>
    <col min="5891" max="5891" width="13.875" style="244" customWidth="1"/>
    <col min="5892" max="5892" width="11.125" style="244" customWidth="1"/>
    <col min="5893" max="5898" width="11.5" style="244" customWidth="1"/>
    <col min="5899" max="5910" width="0" style="244" hidden="1" customWidth="1"/>
    <col min="5911" max="5911" width="9" style="244"/>
    <col min="5912" max="5914" width="0" style="244" hidden="1" customWidth="1"/>
    <col min="5915" max="6144" width="9" style="244"/>
    <col min="6145" max="6145" width="6.125" style="244" customWidth="1"/>
    <col min="6146" max="6146" width="29.625" style="244" customWidth="1"/>
    <col min="6147" max="6147" width="13.875" style="244" customWidth="1"/>
    <col min="6148" max="6148" width="11.125" style="244" customWidth="1"/>
    <col min="6149" max="6154" width="11.5" style="244" customWidth="1"/>
    <col min="6155" max="6166" width="0" style="244" hidden="1" customWidth="1"/>
    <col min="6167" max="6167" width="9" style="244"/>
    <col min="6168" max="6170" width="0" style="244" hidden="1" customWidth="1"/>
    <col min="6171" max="6400" width="9" style="244"/>
    <col min="6401" max="6401" width="6.125" style="244" customWidth="1"/>
    <col min="6402" max="6402" width="29.625" style="244" customWidth="1"/>
    <col min="6403" max="6403" width="13.875" style="244" customWidth="1"/>
    <col min="6404" max="6404" width="11.125" style="244" customWidth="1"/>
    <col min="6405" max="6410" width="11.5" style="244" customWidth="1"/>
    <col min="6411" max="6422" width="0" style="244" hidden="1" customWidth="1"/>
    <col min="6423" max="6423" width="9" style="244"/>
    <col min="6424" max="6426" width="0" style="244" hidden="1" customWidth="1"/>
    <col min="6427" max="6656" width="9" style="244"/>
    <col min="6657" max="6657" width="6.125" style="244" customWidth="1"/>
    <col min="6658" max="6658" width="29.625" style="244" customWidth="1"/>
    <col min="6659" max="6659" width="13.875" style="244" customWidth="1"/>
    <col min="6660" max="6660" width="11.125" style="244" customWidth="1"/>
    <col min="6661" max="6666" width="11.5" style="244" customWidth="1"/>
    <col min="6667" max="6678" width="0" style="244" hidden="1" customWidth="1"/>
    <col min="6679" max="6679" width="9" style="244"/>
    <col min="6680" max="6682" width="0" style="244" hidden="1" customWidth="1"/>
    <col min="6683" max="6912" width="9" style="244"/>
    <col min="6913" max="6913" width="6.125" style="244" customWidth="1"/>
    <col min="6914" max="6914" width="29.625" style="244" customWidth="1"/>
    <col min="6915" max="6915" width="13.875" style="244" customWidth="1"/>
    <col min="6916" max="6916" width="11.125" style="244" customWidth="1"/>
    <col min="6917" max="6922" width="11.5" style="244" customWidth="1"/>
    <col min="6923" max="6934" width="0" style="244" hidden="1" customWidth="1"/>
    <col min="6935" max="6935" width="9" style="244"/>
    <col min="6936" max="6938" width="0" style="244" hidden="1" customWidth="1"/>
    <col min="6939" max="7168" width="9" style="244"/>
    <col min="7169" max="7169" width="6.125" style="244" customWidth="1"/>
    <col min="7170" max="7170" width="29.625" style="244" customWidth="1"/>
    <col min="7171" max="7171" width="13.875" style="244" customWidth="1"/>
    <col min="7172" max="7172" width="11.125" style="244" customWidth="1"/>
    <col min="7173" max="7178" width="11.5" style="244" customWidth="1"/>
    <col min="7179" max="7190" width="0" style="244" hidden="1" customWidth="1"/>
    <col min="7191" max="7191" width="9" style="244"/>
    <col min="7192" max="7194" width="0" style="244" hidden="1" customWidth="1"/>
    <col min="7195" max="7424" width="9" style="244"/>
    <col min="7425" max="7425" width="6.125" style="244" customWidth="1"/>
    <col min="7426" max="7426" width="29.625" style="244" customWidth="1"/>
    <col min="7427" max="7427" width="13.875" style="244" customWidth="1"/>
    <col min="7428" max="7428" width="11.125" style="244" customWidth="1"/>
    <col min="7429" max="7434" width="11.5" style="244" customWidth="1"/>
    <col min="7435" max="7446" width="0" style="244" hidden="1" customWidth="1"/>
    <col min="7447" max="7447" width="9" style="244"/>
    <col min="7448" max="7450" width="0" style="244" hidden="1" customWidth="1"/>
    <col min="7451" max="7680" width="9" style="244"/>
    <col min="7681" max="7681" width="6.125" style="244" customWidth="1"/>
    <col min="7682" max="7682" width="29.625" style="244" customWidth="1"/>
    <col min="7683" max="7683" width="13.875" style="244" customWidth="1"/>
    <col min="7684" max="7684" width="11.125" style="244" customWidth="1"/>
    <col min="7685" max="7690" width="11.5" style="244" customWidth="1"/>
    <col min="7691" max="7702" width="0" style="244" hidden="1" customWidth="1"/>
    <col min="7703" max="7703" width="9" style="244"/>
    <col min="7704" max="7706" width="0" style="244" hidden="1" customWidth="1"/>
    <col min="7707" max="7936" width="9" style="244"/>
    <col min="7937" max="7937" width="6.125" style="244" customWidth="1"/>
    <col min="7938" max="7938" width="29.625" style="244" customWidth="1"/>
    <col min="7939" max="7939" width="13.875" style="244" customWidth="1"/>
    <col min="7940" max="7940" width="11.125" style="244" customWidth="1"/>
    <col min="7941" max="7946" width="11.5" style="244" customWidth="1"/>
    <col min="7947" max="7958" width="0" style="244" hidden="1" customWidth="1"/>
    <col min="7959" max="7959" width="9" style="244"/>
    <col min="7960" max="7962" width="0" style="244" hidden="1" customWidth="1"/>
    <col min="7963" max="8192" width="9" style="244"/>
    <col min="8193" max="8193" width="6.125" style="244" customWidth="1"/>
    <col min="8194" max="8194" width="29.625" style="244" customWidth="1"/>
    <col min="8195" max="8195" width="13.875" style="244" customWidth="1"/>
    <col min="8196" max="8196" width="11.125" style="244" customWidth="1"/>
    <col min="8197" max="8202" width="11.5" style="244" customWidth="1"/>
    <col min="8203" max="8214" width="0" style="244" hidden="1" customWidth="1"/>
    <col min="8215" max="8215" width="9" style="244"/>
    <col min="8216" max="8218" width="0" style="244" hidden="1" customWidth="1"/>
    <col min="8219" max="8448" width="9" style="244"/>
    <col min="8449" max="8449" width="6.125" style="244" customWidth="1"/>
    <col min="8450" max="8450" width="29.625" style="244" customWidth="1"/>
    <col min="8451" max="8451" width="13.875" style="244" customWidth="1"/>
    <col min="8452" max="8452" width="11.125" style="244" customWidth="1"/>
    <col min="8453" max="8458" width="11.5" style="244" customWidth="1"/>
    <col min="8459" max="8470" width="0" style="244" hidden="1" customWidth="1"/>
    <col min="8471" max="8471" width="9" style="244"/>
    <col min="8472" max="8474" width="0" style="244" hidden="1" customWidth="1"/>
    <col min="8475" max="8704" width="9" style="244"/>
    <col min="8705" max="8705" width="6.125" style="244" customWidth="1"/>
    <col min="8706" max="8706" width="29.625" style="244" customWidth="1"/>
    <col min="8707" max="8707" width="13.875" style="244" customWidth="1"/>
    <col min="8708" max="8708" width="11.125" style="244" customWidth="1"/>
    <col min="8709" max="8714" width="11.5" style="244" customWidth="1"/>
    <col min="8715" max="8726" width="0" style="244" hidden="1" customWidth="1"/>
    <col min="8727" max="8727" width="9" style="244"/>
    <col min="8728" max="8730" width="0" style="244" hidden="1" customWidth="1"/>
    <col min="8731" max="8960" width="9" style="244"/>
    <col min="8961" max="8961" width="6.125" style="244" customWidth="1"/>
    <col min="8962" max="8962" width="29.625" style="244" customWidth="1"/>
    <col min="8963" max="8963" width="13.875" style="244" customWidth="1"/>
    <col min="8964" max="8964" width="11.125" style="244" customWidth="1"/>
    <col min="8965" max="8970" width="11.5" style="244" customWidth="1"/>
    <col min="8971" max="8982" width="0" style="244" hidden="1" customWidth="1"/>
    <col min="8983" max="8983" width="9" style="244"/>
    <col min="8984" max="8986" width="0" style="244" hidden="1" customWidth="1"/>
    <col min="8987" max="9216" width="9" style="244"/>
    <col min="9217" max="9217" width="6.125" style="244" customWidth="1"/>
    <col min="9218" max="9218" width="29.625" style="244" customWidth="1"/>
    <col min="9219" max="9219" width="13.875" style="244" customWidth="1"/>
    <col min="9220" max="9220" width="11.125" style="244" customWidth="1"/>
    <col min="9221" max="9226" width="11.5" style="244" customWidth="1"/>
    <col min="9227" max="9238" width="0" style="244" hidden="1" customWidth="1"/>
    <col min="9239" max="9239" width="9" style="244"/>
    <col min="9240" max="9242" width="0" style="244" hidden="1" customWidth="1"/>
    <col min="9243" max="9472" width="9" style="244"/>
    <col min="9473" max="9473" width="6.125" style="244" customWidth="1"/>
    <col min="9474" max="9474" width="29.625" style="244" customWidth="1"/>
    <col min="9475" max="9475" width="13.875" style="244" customWidth="1"/>
    <col min="9476" max="9476" width="11.125" style="244" customWidth="1"/>
    <col min="9477" max="9482" width="11.5" style="244" customWidth="1"/>
    <col min="9483" max="9494" width="0" style="244" hidden="1" customWidth="1"/>
    <col min="9495" max="9495" width="9" style="244"/>
    <col min="9496" max="9498" width="0" style="244" hidden="1" customWidth="1"/>
    <col min="9499" max="9728" width="9" style="244"/>
    <col min="9729" max="9729" width="6.125" style="244" customWidth="1"/>
    <col min="9730" max="9730" width="29.625" style="244" customWidth="1"/>
    <col min="9731" max="9731" width="13.875" style="244" customWidth="1"/>
    <col min="9732" max="9732" width="11.125" style="244" customWidth="1"/>
    <col min="9733" max="9738" width="11.5" style="244" customWidth="1"/>
    <col min="9739" max="9750" width="0" style="244" hidden="1" customWidth="1"/>
    <col min="9751" max="9751" width="9" style="244"/>
    <col min="9752" max="9754" width="0" style="244" hidden="1" customWidth="1"/>
    <col min="9755" max="9984" width="9" style="244"/>
    <col min="9985" max="9985" width="6.125" style="244" customWidth="1"/>
    <col min="9986" max="9986" width="29.625" style="244" customWidth="1"/>
    <col min="9987" max="9987" width="13.875" style="244" customWidth="1"/>
    <col min="9988" max="9988" width="11.125" style="244" customWidth="1"/>
    <col min="9989" max="9994" width="11.5" style="244" customWidth="1"/>
    <col min="9995" max="10006" width="0" style="244" hidden="1" customWidth="1"/>
    <col min="10007" max="10007" width="9" style="244"/>
    <col min="10008" max="10010" width="0" style="244" hidden="1" customWidth="1"/>
    <col min="10011" max="10240" width="9" style="244"/>
    <col min="10241" max="10241" width="6.125" style="244" customWidth="1"/>
    <col min="10242" max="10242" width="29.625" style="244" customWidth="1"/>
    <col min="10243" max="10243" width="13.875" style="244" customWidth="1"/>
    <col min="10244" max="10244" width="11.125" style="244" customWidth="1"/>
    <col min="10245" max="10250" width="11.5" style="244" customWidth="1"/>
    <col min="10251" max="10262" width="0" style="244" hidden="1" customWidth="1"/>
    <col min="10263" max="10263" width="9" style="244"/>
    <col min="10264" max="10266" width="0" style="244" hidden="1" customWidth="1"/>
    <col min="10267" max="10496" width="9" style="244"/>
    <col min="10497" max="10497" width="6.125" style="244" customWidth="1"/>
    <col min="10498" max="10498" width="29.625" style="244" customWidth="1"/>
    <col min="10499" max="10499" width="13.875" style="244" customWidth="1"/>
    <col min="10500" max="10500" width="11.125" style="244" customWidth="1"/>
    <col min="10501" max="10506" width="11.5" style="244" customWidth="1"/>
    <col min="10507" max="10518" width="0" style="244" hidden="1" customWidth="1"/>
    <col min="10519" max="10519" width="9" style="244"/>
    <col min="10520" max="10522" width="0" style="244" hidden="1" customWidth="1"/>
    <col min="10523" max="10752" width="9" style="244"/>
    <col min="10753" max="10753" width="6.125" style="244" customWidth="1"/>
    <col min="10754" max="10754" width="29.625" style="244" customWidth="1"/>
    <col min="10755" max="10755" width="13.875" style="244" customWidth="1"/>
    <col min="10756" max="10756" width="11.125" style="244" customWidth="1"/>
    <col min="10757" max="10762" width="11.5" style="244" customWidth="1"/>
    <col min="10763" max="10774" width="0" style="244" hidden="1" customWidth="1"/>
    <col min="10775" max="10775" width="9" style="244"/>
    <col min="10776" max="10778" width="0" style="244" hidden="1" customWidth="1"/>
    <col min="10779" max="11008" width="9" style="244"/>
    <col min="11009" max="11009" width="6.125" style="244" customWidth="1"/>
    <col min="11010" max="11010" width="29.625" style="244" customWidth="1"/>
    <col min="11011" max="11011" width="13.875" style="244" customWidth="1"/>
    <col min="11012" max="11012" width="11.125" style="244" customWidth="1"/>
    <col min="11013" max="11018" width="11.5" style="244" customWidth="1"/>
    <col min="11019" max="11030" width="0" style="244" hidden="1" customWidth="1"/>
    <col min="11031" max="11031" width="9" style="244"/>
    <col min="11032" max="11034" width="0" style="244" hidden="1" customWidth="1"/>
    <col min="11035" max="11264" width="9" style="244"/>
    <col min="11265" max="11265" width="6.125" style="244" customWidth="1"/>
    <col min="11266" max="11266" width="29.625" style="244" customWidth="1"/>
    <col min="11267" max="11267" width="13.875" style="244" customWidth="1"/>
    <col min="11268" max="11268" width="11.125" style="244" customWidth="1"/>
    <col min="11269" max="11274" width="11.5" style="244" customWidth="1"/>
    <col min="11275" max="11286" width="0" style="244" hidden="1" customWidth="1"/>
    <col min="11287" max="11287" width="9" style="244"/>
    <col min="11288" max="11290" width="0" style="244" hidden="1" customWidth="1"/>
    <col min="11291" max="11520" width="9" style="244"/>
    <col min="11521" max="11521" width="6.125" style="244" customWidth="1"/>
    <col min="11522" max="11522" width="29.625" style="244" customWidth="1"/>
    <col min="11523" max="11523" width="13.875" style="244" customWidth="1"/>
    <col min="11524" max="11524" width="11.125" style="244" customWidth="1"/>
    <col min="11525" max="11530" width="11.5" style="244" customWidth="1"/>
    <col min="11531" max="11542" width="0" style="244" hidden="1" customWidth="1"/>
    <col min="11543" max="11543" width="9" style="244"/>
    <col min="11544" max="11546" width="0" style="244" hidden="1" customWidth="1"/>
    <col min="11547" max="11776" width="9" style="244"/>
    <col min="11777" max="11777" width="6.125" style="244" customWidth="1"/>
    <col min="11778" max="11778" width="29.625" style="244" customWidth="1"/>
    <col min="11779" max="11779" width="13.875" style="244" customWidth="1"/>
    <col min="11780" max="11780" width="11.125" style="244" customWidth="1"/>
    <col min="11781" max="11786" width="11.5" style="244" customWidth="1"/>
    <col min="11787" max="11798" width="0" style="244" hidden="1" customWidth="1"/>
    <col min="11799" max="11799" width="9" style="244"/>
    <col min="11800" max="11802" width="0" style="244" hidden="1" customWidth="1"/>
    <col min="11803" max="12032" width="9" style="244"/>
    <col min="12033" max="12033" width="6.125" style="244" customWidth="1"/>
    <col min="12034" max="12034" width="29.625" style="244" customWidth="1"/>
    <col min="12035" max="12035" width="13.875" style="244" customWidth="1"/>
    <col min="12036" max="12036" width="11.125" style="244" customWidth="1"/>
    <col min="12037" max="12042" width="11.5" style="244" customWidth="1"/>
    <col min="12043" max="12054" width="0" style="244" hidden="1" customWidth="1"/>
    <col min="12055" max="12055" width="9" style="244"/>
    <col min="12056" max="12058" width="0" style="244" hidden="1" customWidth="1"/>
    <col min="12059" max="12288" width="9" style="244"/>
    <col min="12289" max="12289" width="6.125" style="244" customWidth="1"/>
    <col min="12290" max="12290" width="29.625" style="244" customWidth="1"/>
    <col min="12291" max="12291" width="13.875" style="244" customWidth="1"/>
    <col min="12292" max="12292" width="11.125" style="244" customWidth="1"/>
    <col min="12293" max="12298" width="11.5" style="244" customWidth="1"/>
    <col min="12299" max="12310" width="0" style="244" hidden="1" customWidth="1"/>
    <col min="12311" max="12311" width="9" style="244"/>
    <col min="12312" max="12314" width="0" style="244" hidden="1" customWidth="1"/>
    <col min="12315" max="12544" width="9" style="244"/>
    <col min="12545" max="12545" width="6.125" style="244" customWidth="1"/>
    <col min="12546" max="12546" width="29.625" style="244" customWidth="1"/>
    <col min="12547" max="12547" width="13.875" style="244" customWidth="1"/>
    <col min="12548" max="12548" width="11.125" style="244" customWidth="1"/>
    <col min="12549" max="12554" width="11.5" style="244" customWidth="1"/>
    <col min="12555" max="12566" width="0" style="244" hidden="1" customWidth="1"/>
    <col min="12567" max="12567" width="9" style="244"/>
    <col min="12568" max="12570" width="0" style="244" hidden="1" customWidth="1"/>
    <col min="12571" max="12800" width="9" style="244"/>
    <col min="12801" max="12801" width="6.125" style="244" customWidth="1"/>
    <col min="12802" max="12802" width="29.625" style="244" customWidth="1"/>
    <col min="12803" max="12803" width="13.875" style="244" customWidth="1"/>
    <col min="12804" max="12804" width="11.125" style="244" customWidth="1"/>
    <col min="12805" max="12810" width="11.5" style="244" customWidth="1"/>
    <col min="12811" max="12822" width="0" style="244" hidden="1" customWidth="1"/>
    <col min="12823" max="12823" width="9" style="244"/>
    <col min="12824" max="12826" width="0" style="244" hidden="1" customWidth="1"/>
    <col min="12827" max="13056" width="9" style="244"/>
    <col min="13057" max="13057" width="6.125" style="244" customWidth="1"/>
    <col min="13058" max="13058" width="29.625" style="244" customWidth="1"/>
    <col min="13059" max="13059" width="13.875" style="244" customWidth="1"/>
    <col min="13060" max="13060" width="11.125" style="244" customWidth="1"/>
    <col min="13061" max="13066" width="11.5" style="244" customWidth="1"/>
    <col min="13067" max="13078" width="0" style="244" hidden="1" customWidth="1"/>
    <col min="13079" max="13079" width="9" style="244"/>
    <col min="13080" max="13082" width="0" style="244" hidden="1" customWidth="1"/>
    <col min="13083" max="13312" width="9" style="244"/>
    <col min="13313" max="13313" width="6.125" style="244" customWidth="1"/>
    <col min="13314" max="13314" width="29.625" style="244" customWidth="1"/>
    <col min="13315" max="13315" width="13.875" style="244" customWidth="1"/>
    <col min="13316" max="13316" width="11.125" style="244" customWidth="1"/>
    <col min="13317" max="13322" width="11.5" style="244" customWidth="1"/>
    <col min="13323" max="13334" width="0" style="244" hidden="1" customWidth="1"/>
    <col min="13335" max="13335" width="9" style="244"/>
    <col min="13336" max="13338" width="0" style="244" hidden="1" customWidth="1"/>
    <col min="13339" max="13568" width="9" style="244"/>
    <col min="13569" max="13569" width="6.125" style="244" customWidth="1"/>
    <col min="13570" max="13570" width="29.625" style="244" customWidth="1"/>
    <col min="13571" max="13571" width="13.875" style="244" customWidth="1"/>
    <col min="13572" max="13572" width="11.125" style="244" customWidth="1"/>
    <col min="13573" max="13578" width="11.5" style="244" customWidth="1"/>
    <col min="13579" max="13590" width="0" style="244" hidden="1" customWidth="1"/>
    <col min="13591" max="13591" width="9" style="244"/>
    <col min="13592" max="13594" width="0" style="244" hidden="1" customWidth="1"/>
    <col min="13595" max="13824" width="9" style="244"/>
    <col min="13825" max="13825" width="6.125" style="244" customWidth="1"/>
    <col min="13826" max="13826" width="29.625" style="244" customWidth="1"/>
    <col min="13827" max="13827" width="13.875" style="244" customWidth="1"/>
    <col min="13828" max="13828" width="11.125" style="244" customWidth="1"/>
    <col min="13829" max="13834" width="11.5" style="244" customWidth="1"/>
    <col min="13835" max="13846" width="0" style="244" hidden="1" customWidth="1"/>
    <col min="13847" max="13847" width="9" style="244"/>
    <col min="13848" max="13850" width="0" style="244" hidden="1" customWidth="1"/>
    <col min="13851" max="14080" width="9" style="244"/>
    <col min="14081" max="14081" width="6.125" style="244" customWidth="1"/>
    <col min="14082" max="14082" width="29.625" style="244" customWidth="1"/>
    <col min="14083" max="14083" width="13.875" style="244" customWidth="1"/>
    <col min="14084" max="14084" width="11.125" style="244" customWidth="1"/>
    <col min="14085" max="14090" width="11.5" style="244" customWidth="1"/>
    <col min="14091" max="14102" width="0" style="244" hidden="1" customWidth="1"/>
    <col min="14103" max="14103" width="9" style="244"/>
    <col min="14104" max="14106" width="0" style="244" hidden="1" customWidth="1"/>
    <col min="14107" max="14336" width="9" style="244"/>
    <col min="14337" max="14337" width="6.125" style="244" customWidth="1"/>
    <col min="14338" max="14338" width="29.625" style="244" customWidth="1"/>
    <col min="14339" max="14339" width="13.875" style="244" customWidth="1"/>
    <col min="14340" max="14340" width="11.125" style="244" customWidth="1"/>
    <col min="14341" max="14346" width="11.5" style="244" customWidth="1"/>
    <col min="14347" max="14358" width="0" style="244" hidden="1" customWidth="1"/>
    <col min="14359" max="14359" width="9" style="244"/>
    <col min="14360" max="14362" width="0" style="244" hidden="1" customWidth="1"/>
    <col min="14363" max="14592" width="9" style="244"/>
    <col min="14593" max="14593" width="6.125" style="244" customWidth="1"/>
    <col min="14594" max="14594" width="29.625" style="244" customWidth="1"/>
    <col min="14595" max="14595" width="13.875" style="244" customWidth="1"/>
    <col min="14596" max="14596" width="11.125" style="244" customWidth="1"/>
    <col min="14597" max="14602" width="11.5" style="244" customWidth="1"/>
    <col min="14603" max="14614" width="0" style="244" hidden="1" customWidth="1"/>
    <col min="14615" max="14615" width="9" style="244"/>
    <col min="14616" max="14618" width="0" style="244" hidden="1" customWidth="1"/>
    <col min="14619" max="14848" width="9" style="244"/>
    <col min="14849" max="14849" width="6.125" style="244" customWidth="1"/>
    <col min="14850" max="14850" width="29.625" style="244" customWidth="1"/>
    <col min="14851" max="14851" width="13.875" style="244" customWidth="1"/>
    <col min="14852" max="14852" width="11.125" style="244" customWidth="1"/>
    <col min="14853" max="14858" width="11.5" style="244" customWidth="1"/>
    <col min="14859" max="14870" width="0" style="244" hidden="1" customWidth="1"/>
    <col min="14871" max="14871" width="9" style="244"/>
    <col min="14872" max="14874" width="0" style="244" hidden="1" customWidth="1"/>
    <col min="14875" max="15104" width="9" style="244"/>
    <col min="15105" max="15105" width="6.125" style="244" customWidth="1"/>
    <col min="15106" max="15106" width="29.625" style="244" customWidth="1"/>
    <col min="15107" max="15107" width="13.875" style="244" customWidth="1"/>
    <col min="15108" max="15108" width="11.125" style="244" customWidth="1"/>
    <col min="15109" max="15114" width="11.5" style="244" customWidth="1"/>
    <col min="15115" max="15126" width="0" style="244" hidden="1" customWidth="1"/>
    <col min="15127" max="15127" width="9" style="244"/>
    <col min="15128" max="15130" width="0" style="244" hidden="1" customWidth="1"/>
    <col min="15131" max="15360" width="9" style="244"/>
    <col min="15361" max="15361" width="6.125" style="244" customWidth="1"/>
    <col min="15362" max="15362" width="29.625" style="244" customWidth="1"/>
    <col min="15363" max="15363" width="13.875" style="244" customWidth="1"/>
    <col min="15364" max="15364" width="11.125" style="244" customWidth="1"/>
    <col min="15365" max="15370" width="11.5" style="244" customWidth="1"/>
    <col min="15371" max="15382" width="0" style="244" hidden="1" customWidth="1"/>
    <col min="15383" max="15383" width="9" style="244"/>
    <col min="15384" max="15386" width="0" style="244" hidden="1" customWidth="1"/>
    <col min="15387" max="15616" width="9" style="244"/>
    <col min="15617" max="15617" width="6.125" style="244" customWidth="1"/>
    <col min="15618" max="15618" width="29.625" style="244" customWidth="1"/>
    <col min="15619" max="15619" width="13.875" style="244" customWidth="1"/>
    <col min="15620" max="15620" width="11.125" style="244" customWidth="1"/>
    <col min="15621" max="15626" width="11.5" style="244" customWidth="1"/>
    <col min="15627" max="15638" width="0" style="244" hidden="1" customWidth="1"/>
    <col min="15639" max="15639" width="9" style="244"/>
    <col min="15640" max="15642" width="0" style="244" hidden="1" customWidth="1"/>
    <col min="15643" max="15872" width="9" style="244"/>
    <col min="15873" max="15873" width="6.125" style="244" customWidth="1"/>
    <col min="15874" max="15874" width="29.625" style="244" customWidth="1"/>
    <col min="15875" max="15875" width="13.875" style="244" customWidth="1"/>
    <col min="15876" max="15876" width="11.125" style="244" customWidth="1"/>
    <col min="15877" max="15882" width="11.5" style="244" customWidth="1"/>
    <col min="15883" max="15894" width="0" style="244" hidden="1" customWidth="1"/>
    <col min="15895" max="15895" width="9" style="244"/>
    <col min="15896" max="15898" width="0" style="244" hidden="1" customWidth="1"/>
    <col min="15899" max="16128" width="9" style="244"/>
    <col min="16129" max="16129" width="6.125" style="244" customWidth="1"/>
    <col min="16130" max="16130" width="29.625" style="244" customWidth="1"/>
    <col min="16131" max="16131" width="13.875" style="244" customWidth="1"/>
    <col min="16132" max="16132" width="11.125" style="244" customWidth="1"/>
    <col min="16133" max="16138" width="11.5" style="244" customWidth="1"/>
    <col min="16139" max="16150" width="0" style="244" hidden="1" customWidth="1"/>
    <col min="16151" max="16151" width="9" style="244"/>
    <col min="16152" max="16154" width="0" style="244" hidden="1" customWidth="1"/>
    <col min="16155" max="16384" width="9" style="244"/>
  </cols>
  <sheetData>
    <row r="1" spans="1:25" ht="18.75">
      <c r="I1" s="245" t="s">
        <v>292</v>
      </c>
      <c r="J1" s="245"/>
    </row>
    <row r="2" spans="1:25" s="248" customFormat="1" ht="20.25">
      <c r="A2" s="246" t="s">
        <v>293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  <c r="M2" s="248">
        <v>7583</v>
      </c>
    </row>
    <row r="3" spans="1:25" ht="20.25">
      <c r="A3" s="249"/>
    </row>
    <row r="4" spans="1:25" s="252" customFormat="1" ht="16.5">
      <c r="A4" s="250" t="s">
        <v>0</v>
      </c>
      <c r="B4" s="250" t="s">
        <v>230</v>
      </c>
      <c r="C4" s="250" t="s">
        <v>231</v>
      </c>
      <c r="D4" s="250" t="s">
        <v>294</v>
      </c>
      <c r="E4" s="251" t="s">
        <v>295</v>
      </c>
      <c r="F4" s="251"/>
      <c r="G4" s="251"/>
      <c r="H4" s="251"/>
      <c r="I4" s="251"/>
      <c r="J4" s="250" t="s">
        <v>296</v>
      </c>
    </row>
    <row r="5" spans="1:25" s="252" customFormat="1" ht="33">
      <c r="A5" s="253"/>
      <c r="B5" s="253"/>
      <c r="C5" s="253"/>
      <c r="D5" s="253"/>
      <c r="E5" s="254" t="s">
        <v>21</v>
      </c>
      <c r="F5" s="254" t="s">
        <v>22</v>
      </c>
      <c r="G5" s="254" t="s">
        <v>23</v>
      </c>
      <c r="H5" s="254" t="s">
        <v>24</v>
      </c>
      <c r="I5" s="254" t="s">
        <v>297</v>
      </c>
      <c r="J5" s="253"/>
    </row>
    <row r="6" spans="1:25" ht="18.75">
      <c r="A6" s="255" t="s">
        <v>2</v>
      </c>
      <c r="B6" s="256" t="s">
        <v>298</v>
      </c>
      <c r="C6" s="255" t="s">
        <v>299</v>
      </c>
      <c r="D6" s="257">
        <f t="shared" ref="D6:I6" si="0">+D8+D9</f>
        <v>402129.71680000005</v>
      </c>
      <c r="E6" s="257">
        <f t="shared" si="0"/>
        <v>672839.17835099995</v>
      </c>
      <c r="F6" s="257">
        <f t="shared" si="0"/>
        <v>858299.66426199989</v>
      </c>
      <c r="G6" s="257">
        <f t="shared" si="0"/>
        <v>1066683.64313</v>
      </c>
      <c r="H6" s="257">
        <f>H8+H9</f>
        <v>1125162</v>
      </c>
      <c r="I6" s="257">
        <f t="shared" si="0"/>
        <v>2015040</v>
      </c>
      <c r="J6" s="258"/>
      <c r="K6" s="244">
        <f>E6/D6*100-100</f>
        <v>67.318939695679774</v>
      </c>
      <c r="L6" s="244">
        <f>F6/E6*100-100</f>
        <v>27.563865464185383</v>
      </c>
      <c r="M6" s="244">
        <f>G6/F6*100-100</f>
        <v>24.278697469511059</v>
      </c>
      <c r="N6" s="244">
        <f>H6/G6*100-100</f>
        <v>5.4822587040338675</v>
      </c>
      <c r="O6" s="244">
        <f>I6/H6*100-100</f>
        <v>79.088877868253661</v>
      </c>
      <c r="X6" s="244" t="s">
        <v>300</v>
      </c>
    </row>
    <row r="7" spans="1:25" ht="18.75">
      <c r="A7" s="255"/>
      <c r="B7" s="259" t="s">
        <v>301</v>
      </c>
      <c r="C7" s="255"/>
      <c r="D7" s="257"/>
      <c r="E7" s="257"/>
      <c r="F7" s="257"/>
      <c r="G7" s="257"/>
      <c r="H7" s="257"/>
      <c r="I7" s="257"/>
      <c r="J7" s="260"/>
    </row>
    <row r="8" spans="1:25" ht="18.75">
      <c r="A8" s="261">
        <v>1</v>
      </c>
      <c r="B8" s="262" t="s">
        <v>302</v>
      </c>
      <c r="C8" s="261" t="s">
        <v>299</v>
      </c>
      <c r="D8" s="263">
        <v>394858.35000000003</v>
      </c>
      <c r="E8" s="263">
        <v>666057.1326009999</v>
      </c>
      <c r="F8" s="263">
        <v>851415.08120099991</v>
      </c>
      <c r="G8" s="263">
        <v>1059481.63757</v>
      </c>
      <c r="H8" s="263">
        <v>1120162</v>
      </c>
      <c r="I8" s="263">
        <v>2015040</v>
      </c>
      <c r="J8" s="260"/>
      <c r="K8" s="244">
        <f>E8/D8*100-100</f>
        <v>68.682549729795454</v>
      </c>
      <c r="L8" s="244">
        <f>F8/E8*100-100</f>
        <v>27.829136500072323</v>
      </c>
      <c r="M8" s="244">
        <f t="shared" ref="M8:O10" si="1">G8/F8*100-100</f>
        <v>24.437734421558858</v>
      </c>
      <c r="N8" s="244">
        <f t="shared" si="1"/>
        <v>5.727363295240778</v>
      </c>
      <c r="O8" s="244">
        <f t="shared" si="1"/>
        <v>79.888266161501633</v>
      </c>
      <c r="X8" s="244">
        <v>630000</v>
      </c>
      <c r="Y8" s="264">
        <f>+I8-X8</f>
        <v>1385040</v>
      </c>
    </row>
    <row r="9" spans="1:25" ht="18.75">
      <c r="A9" s="261">
        <v>2</v>
      </c>
      <c r="B9" s="262" t="s">
        <v>303</v>
      </c>
      <c r="C9" s="261" t="s">
        <v>299</v>
      </c>
      <c r="D9" s="263">
        <v>7271.3667999999998</v>
      </c>
      <c r="E9" s="263">
        <v>6782.0457500000002</v>
      </c>
      <c r="F9" s="263">
        <v>6884.5830610000003</v>
      </c>
      <c r="G9" s="263">
        <v>7202.0055599999996</v>
      </c>
      <c r="H9" s="263">
        <v>5000</v>
      </c>
      <c r="I9" s="263"/>
      <c r="J9" s="260"/>
      <c r="K9" s="244">
        <f t="shared" ref="K9:O13" si="2">E9/D9*100-100</f>
        <v>-6.7294232770653224</v>
      </c>
      <c r="L9" s="244">
        <f t="shared" si="2"/>
        <v>1.5118935315350939</v>
      </c>
      <c r="M9" s="244">
        <f t="shared" si="1"/>
        <v>4.6106277778554841</v>
      </c>
      <c r="N9" s="244">
        <f t="shared" si="1"/>
        <v>-30.574893918854457</v>
      </c>
      <c r="O9" s="244">
        <f t="shared" si="1"/>
        <v>-100</v>
      </c>
    </row>
    <row r="10" spans="1:25" ht="18.75">
      <c r="A10" s="255" t="s">
        <v>3</v>
      </c>
      <c r="B10" s="256" t="s">
        <v>304</v>
      </c>
      <c r="C10" s="255" t="s">
        <v>299</v>
      </c>
      <c r="D10" s="257">
        <v>853886.64826599997</v>
      </c>
      <c r="E10" s="257">
        <v>1021664.2635460001</v>
      </c>
      <c r="F10" s="257">
        <v>1400897.2585430001</v>
      </c>
      <c r="G10" s="257">
        <v>1320469.079164</v>
      </c>
      <c r="H10" s="257">
        <v>1571049</v>
      </c>
      <c r="I10" s="257">
        <v>1419703</v>
      </c>
      <c r="J10" s="258"/>
      <c r="K10" s="244">
        <f t="shared" si="2"/>
        <v>19.648698761212472</v>
      </c>
      <c r="L10" s="244">
        <f t="shared" si="2"/>
        <v>37.1191406539713</v>
      </c>
      <c r="M10" s="244">
        <f t="shared" si="1"/>
        <v>-5.7411904326695122</v>
      </c>
      <c r="N10" s="244">
        <f t="shared" si="1"/>
        <v>18.976583760268298</v>
      </c>
      <c r="O10" s="244">
        <f t="shared" si="1"/>
        <v>-9.6334360035874198</v>
      </c>
    </row>
    <row r="11" spans="1:25" ht="18.75">
      <c r="A11" s="255"/>
      <c r="B11" s="259" t="s">
        <v>301</v>
      </c>
      <c r="C11" s="261"/>
      <c r="D11" s="257"/>
      <c r="E11" s="257"/>
      <c r="F11" s="257"/>
      <c r="G11" s="257"/>
      <c r="H11" s="257"/>
      <c r="I11" s="257"/>
      <c r="J11" s="258"/>
    </row>
    <row r="12" spans="1:25" ht="18.75">
      <c r="A12" s="261">
        <v>1</v>
      </c>
      <c r="B12" s="262" t="s">
        <v>305</v>
      </c>
      <c r="C12" s="261" t="s">
        <v>299</v>
      </c>
      <c r="D12" s="263">
        <f t="shared" ref="D12:I12" si="3">D10-D13</f>
        <v>846615.28146600001</v>
      </c>
      <c r="E12" s="263">
        <f t="shared" si="3"/>
        <v>1014882.2177960001</v>
      </c>
      <c r="F12" s="263">
        <f t="shared" si="3"/>
        <v>1394012.675482</v>
      </c>
      <c r="G12" s="263">
        <f t="shared" si="3"/>
        <v>1313267.073604</v>
      </c>
      <c r="H12" s="263">
        <f t="shared" si="3"/>
        <v>1566049</v>
      </c>
      <c r="I12" s="263">
        <f t="shared" si="3"/>
        <v>1419703</v>
      </c>
      <c r="J12" s="260"/>
      <c r="K12" s="244">
        <f t="shared" si="2"/>
        <v>19.87525385067805</v>
      </c>
      <c r="L12" s="244">
        <f t="shared" si="2"/>
        <v>37.357089427515064</v>
      </c>
      <c r="M12" s="244">
        <f t="shared" si="2"/>
        <v>-5.7923147542457656</v>
      </c>
      <c r="N12" s="244">
        <f t="shared" si="2"/>
        <v>19.248325909998655</v>
      </c>
      <c r="O12" s="244">
        <f t="shared" si="2"/>
        <v>-9.3449183263103492</v>
      </c>
    </row>
    <row r="13" spans="1:25" ht="18.75">
      <c r="A13" s="261">
        <v>2</v>
      </c>
      <c r="B13" s="262" t="s">
        <v>306</v>
      </c>
      <c r="C13" s="261" t="s">
        <v>299</v>
      </c>
      <c r="D13" s="263">
        <f t="shared" ref="D13:I13" si="4">D9</f>
        <v>7271.3667999999998</v>
      </c>
      <c r="E13" s="263">
        <f t="shared" si="4"/>
        <v>6782.0457500000002</v>
      </c>
      <c r="F13" s="263">
        <f t="shared" si="4"/>
        <v>6884.5830610000003</v>
      </c>
      <c r="G13" s="263">
        <f t="shared" si="4"/>
        <v>7202.0055599999996</v>
      </c>
      <c r="H13" s="263">
        <f t="shared" si="4"/>
        <v>5000</v>
      </c>
      <c r="I13" s="263">
        <f t="shared" si="4"/>
        <v>0</v>
      </c>
      <c r="J13" s="260"/>
      <c r="K13" s="244">
        <f t="shared" si="2"/>
        <v>-6.7294232770653224</v>
      </c>
      <c r="L13" s="244">
        <f t="shared" si="2"/>
        <v>1.5118935315350939</v>
      </c>
      <c r="M13" s="244">
        <f t="shared" si="2"/>
        <v>4.6106277778554841</v>
      </c>
      <c r="N13" s="244">
        <f t="shared" si="2"/>
        <v>-30.574893918854457</v>
      </c>
      <c r="O13" s="244">
        <f t="shared" si="2"/>
        <v>-100</v>
      </c>
    </row>
    <row r="14" spans="1:25" ht="37.5">
      <c r="A14" s="255" t="s">
        <v>307</v>
      </c>
      <c r="B14" s="256" t="s">
        <v>308</v>
      </c>
      <c r="C14" s="255"/>
      <c r="D14" s="265"/>
      <c r="E14" s="265"/>
      <c r="F14" s="265"/>
      <c r="G14" s="265"/>
      <c r="H14" s="265"/>
      <c r="I14" s="265"/>
      <c r="J14" s="260"/>
    </row>
    <row r="15" spans="1:25" ht="18.75">
      <c r="A15" s="261">
        <v>1</v>
      </c>
      <c r="B15" s="262" t="s">
        <v>309</v>
      </c>
      <c r="C15" s="266" t="s">
        <v>251</v>
      </c>
      <c r="D15" s="267"/>
      <c r="E15" s="267">
        <f>E6/D6*100</f>
        <v>167.31893969567977</v>
      </c>
      <c r="F15" s="267">
        <f>F6/E6*100</f>
        <v>127.56386546418538</v>
      </c>
      <c r="G15" s="267">
        <f>G6/F6*100</f>
        <v>124.27869746951106</v>
      </c>
      <c r="H15" s="267">
        <f>H6/G6*100</f>
        <v>105.48225870403387</v>
      </c>
      <c r="I15" s="267">
        <f>I6/H6*100</f>
        <v>179.08887786825366</v>
      </c>
      <c r="J15" s="268">
        <f>(E15+F15+G15+H15+I15)/5</f>
        <v>140.74652784033273</v>
      </c>
    </row>
    <row r="16" spans="1:25" s="271" customFormat="1" ht="18.75">
      <c r="A16" s="269"/>
      <c r="B16" s="259" t="s">
        <v>310</v>
      </c>
      <c r="C16" s="261" t="s">
        <v>251</v>
      </c>
      <c r="D16" s="270"/>
      <c r="E16" s="263">
        <f>+E8/D8*100</f>
        <v>168.68254972979545</v>
      </c>
      <c r="F16" s="263">
        <f>+F8/E8*100</f>
        <v>127.82913650007232</v>
      </c>
      <c r="G16" s="263">
        <f>+G8/F8*100</f>
        <v>124.43773442155886</v>
      </c>
      <c r="H16" s="263">
        <f>+H8/G8*100</f>
        <v>105.72736329524078</v>
      </c>
      <c r="I16" s="263">
        <f>+I6/H6*100</f>
        <v>179.08887786825366</v>
      </c>
      <c r="J16" s="260">
        <f>(E16+F16+G16+H16+I16)/5</f>
        <v>141.15313236298422</v>
      </c>
    </row>
    <row r="17" spans="1:10" ht="18.75">
      <c r="A17" s="261">
        <v>2</v>
      </c>
      <c r="B17" s="272" t="s">
        <v>311</v>
      </c>
      <c r="C17" s="266" t="s">
        <v>251</v>
      </c>
      <c r="D17" s="273"/>
      <c r="E17" s="267">
        <f>+E10/D10*100</f>
        <v>119.64869876121247</v>
      </c>
      <c r="F17" s="267">
        <f>+F10/E10*100</f>
        <v>137.1191406539713</v>
      </c>
      <c r="G17" s="267">
        <f>+G10/F10*100</f>
        <v>94.258809567330488</v>
      </c>
      <c r="H17" s="274">
        <f>H10/G10*100</f>
        <v>118.9765837602683</v>
      </c>
      <c r="I17" s="274">
        <f>I10/H10*100</f>
        <v>90.36656399641258</v>
      </c>
      <c r="J17" s="268">
        <f>(I17+H17+G17+F17+E17+J21)/5</f>
        <v>112.07395934783904</v>
      </c>
    </row>
    <row r="19" spans="1:10" ht="20.25" hidden="1">
      <c r="A19" s="275"/>
      <c r="B19" s="200" t="s">
        <v>312</v>
      </c>
      <c r="C19" s="275"/>
      <c r="D19" s="275"/>
      <c r="E19" s="275"/>
      <c r="F19" s="275"/>
      <c r="G19" s="275"/>
      <c r="H19" s="275"/>
      <c r="I19" s="275"/>
      <c r="J19" s="275"/>
    </row>
    <row r="21" spans="1:10">
      <c r="F21" s="276"/>
    </row>
  </sheetData>
  <mergeCells count="8">
    <mergeCell ref="I1:J1"/>
    <mergeCell ref="A2:J2"/>
    <mergeCell ref="A4:A5"/>
    <mergeCell ref="B4:B5"/>
    <mergeCell ref="C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22BE-3177-40A3-9A9C-34FD5C7E03C3}">
  <dimension ref="A1:X50"/>
  <sheetViews>
    <sheetView workbookViewId="0">
      <selection activeCell="I9" sqref="I9"/>
    </sheetView>
  </sheetViews>
  <sheetFormatPr defaultColWidth="10.875" defaultRowHeight="15.75"/>
  <cols>
    <col min="1" max="1" width="5.125" style="279" customWidth="1"/>
    <col min="2" max="2" width="28.125" style="278" customWidth="1"/>
    <col min="3" max="3" width="10.25" style="279" hidden="1" customWidth="1"/>
    <col min="4" max="4" width="8.625" style="280" hidden="1" customWidth="1"/>
    <col min="5" max="5" width="8.875" style="280" customWidth="1"/>
    <col min="6" max="6" width="8.625" style="278" hidden="1" customWidth="1"/>
    <col min="7" max="7" width="9.75" style="279" customWidth="1"/>
    <col min="8" max="8" width="8.375" style="279" customWidth="1"/>
    <col min="9" max="9" width="9.25" style="279" customWidth="1"/>
    <col min="10" max="10" width="9" style="279" customWidth="1"/>
    <col min="11" max="11" width="9.375" style="279" customWidth="1"/>
    <col min="12" max="12" width="8.625" style="279" customWidth="1"/>
    <col min="13" max="13" width="7.75" style="278" customWidth="1"/>
    <col min="14" max="14" width="7.5" style="278" customWidth="1"/>
    <col min="15" max="15" width="10.375" style="278" customWidth="1"/>
    <col min="16" max="16" width="9.5" style="278" customWidth="1"/>
    <col min="17" max="17" width="8.5" style="278" hidden="1" customWidth="1"/>
    <col min="18" max="18" width="8.375" style="278" customWidth="1"/>
    <col min="19" max="19" width="8" style="278" customWidth="1"/>
    <col min="20" max="20" width="12.125" style="279" hidden="1" customWidth="1"/>
    <col min="21" max="21" width="19.5" style="319" hidden="1" customWidth="1"/>
    <col min="22" max="22" width="7.875" style="278" customWidth="1"/>
    <col min="23" max="24" width="0" style="278" hidden="1" customWidth="1"/>
    <col min="25" max="256" width="10.875" style="278"/>
    <col min="257" max="257" width="5.125" style="278" customWidth="1"/>
    <col min="258" max="258" width="28.125" style="278" customWidth="1"/>
    <col min="259" max="260" width="0" style="278" hidden="1" customWidth="1"/>
    <col min="261" max="261" width="8.875" style="278" customWidth="1"/>
    <col min="262" max="262" width="0" style="278" hidden="1" customWidth="1"/>
    <col min="263" max="263" width="9.75" style="278" customWidth="1"/>
    <col min="264" max="264" width="8.375" style="278" customWidth="1"/>
    <col min="265" max="265" width="9.25" style="278" customWidth="1"/>
    <col min="266" max="266" width="9" style="278" customWidth="1"/>
    <col min="267" max="267" width="9.375" style="278" customWidth="1"/>
    <col min="268" max="268" width="8.625" style="278" customWidth="1"/>
    <col min="269" max="269" width="7.75" style="278" customWidth="1"/>
    <col min="270" max="270" width="7.5" style="278" customWidth="1"/>
    <col min="271" max="271" width="10.375" style="278" customWidth="1"/>
    <col min="272" max="272" width="9.5" style="278" customWidth="1"/>
    <col min="273" max="273" width="0" style="278" hidden="1" customWidth="1"/>
    <col min="274" max="274" width="8.375" style="278" customWidth="1"/>
    <col min="275" max="275" width="8" style="278" customWidth="1"/>
    <col min="276" max="277" width="0" style="278" hidden="1" customWidth="1"/>
    <col min="278" max="278" width="7.875" style="278" customWidth="1"/>
    <col min="279" max="280" width="0" style="278" hidden="1" customWidth="1"/>
    <col min="281" max="512" width="10.875" style="278"/>
    <col min="513" max="513" width="5.125" style="278" customWidth="1"/>
    <col min="514" max="514" width="28.125" style="278" customWidth="1"/>
    <col min="515" max="516" width="0" style="278" hidden="1" customWidth="1"/>
    <col min="517" max="517" width="8.875" style="278" customWidth="1"/>
    <col min="518" max="518" width="0" style="278" hidden="1" customWidth="1"/>
    <col min="519" max="519" width="9.75" style="278" customWidth="1"/>
    <col min="520" max="520" width="8.375" style="278" customWidth="1"/>
    <col min="521" max="521" width="9.25" style="278" customWidth="1"/>
    <col min="522" max="522" width="9" style="278" customWidth="1"/>
    <col min="523" max="523" width="9.375" style="278" customWidth="1"/>
    <col min="524" max="524" width="8.625" style="278" customWidth="1"/>
    <col min="525" max="525" width="7.75" style="278" customWidth="1"/>
    <col min="526" max="526" width="7.5" style="278" customWidth="1"/>
    <col min="527" max="527" width="10.375" style="278" customWidth="1"/>
    <col min="528" max="528" width="9.5" style="278" customWidth="1"/>
    <col min="529" max="529" width="0" style="278" hidden="1" customWidth="1"/>
    <col min="530" max="530" width="8.375" style="278" customWidth="1"/>
    <col min="531" max="531" width="8" style="278" customWidth="1"/>
    <col min="532" max="533" width="0" style="278" hidden="1" customWidth="1"/>
    <col min="534" max="534" width="7.875" style="278" customWidth="1"/>
    <col min="535" max="536" width="0" style="278" hidden="1" customWidth="1"/>
    <col min="537" max="768" width="10.875" style="278"/>
    <col min="769" max="769" width="5.125" style="278" customWidth="1"/>
    <col min="770" max="770" width="28.125" style="278" customWidth="1"/>
    <col min="771" max="772" width="0" style="278" hidden="1" customWidth="1"/>
    <col min="773" max="773" width="8.875" style="278" customWidth="1"/>
    <col min="774" max="774" width="0" style="278" hidden="1" customWidth="1"/>
    <col min="775" max="775" width="9.75" style="278" customWidth="1"/>
    <col min="776" max="776" width="8.375" style="278" customWidth="1"/>
    <col min="777" max="777" width="9.25" style="278" customWidth="1"/>
    <col min="778" max="778" width="9" style="278" customWidth="1"/>
    <col min="779" max="779" width="9.375" style="278" customWidth="1"/>
    <col min="780" max="780" width="8.625" style="278" customWidth="1"/>
    <col min="781" max="781" width="7.75" style="278" customWidth="1"/>
    <col min="782" max="782" width="7.5" style="278" customWidth="1"/>
    <col min="783" max="783" width="10.375" style="278" customWidth="1"/>
    <col min="784" max="784" width="9.5" style="278" customWidth="1"/>
    <col min="785" max="785" width="0" style="278" hidden="1" customWidth="1"/>
    <col min="786" max="786" width="8.375" style="278" customWidth="1"/>
    <col min="787" max="787" width="8" style="278" customWidth="1"/>
    <col min="788" max="789" width="0" style="278" hidden="1" customWidth="1"/>
    <col min="790" max="790" width="7.875" style="278" customWidth="1"/>
    <col min="791" max="792" width="0" style="278" hidden="1" customWidth="1"/>
    <col min="793" max="1024" width="10.875" style="278"/>
    <col min="1025" max="1025" width="5.125" style="278" customWidth="1"/>
    <col min="1026" max="1026" width="28.125" style="278" customWidth="1"/>
    <col min="1027" max="1028" width="0" style="278" hidden="1" customWidth="1"/>
    <col min="1029" max="1029" width="8.875" style="278" customWidth="1"/>
    <col min="1030" max="1030" width="0" style="278" hidden="1" customWidth="1"/>
    <col min="1031" max="1031" width="9.75" style="278" customWidth="1"/>
    <col min="1032" max="1032" width="8.375" style="278" customWidth="1"/>
    <col min="1033" max="1033" width="9.25" style="278" customWidth="1"/>
    <col min="1034" max="1034" width="9" style="278" customWidth="1"/>
    <col min="1035" max="1035" width="9.375" style="278" customWidth="1"/>
    <col min="1036" max="1036" width="8.625" style="278" customWidth="1"/>
    <col min="1037" max="1037" width="7.75" style="278" customWidth="1"/>
    <col min="1038" max="1038" width="7.5" style="278" customWidth="1"/>
    <col min="1039" max="1039" width="10.375" style="278" customWidth="1"/>
    <col min="1040" max="1040" width="9.5" style="278" customWidth="1"/>
    <col min="1041" max="1041" width="0" style="278" hidden="1" customWidth="1"/>
    <col min="1042" max="1042" width="8.375" style="278" customWidth="1"/>
    <col min="1043" max="1043" width="8" style="278" customWidth="1"/>
    <col min="1044" max="1045" width="0" style="278" hidden="1" customWidth="1"/>
    <col min="1046" max="1046" width="7.875" style="278" customWidth="1"/>
    <col min="1047" max="1048" width="0" style="278" hidden="1" customWidth="1"/>
    <col min="1049" max="1280" width="10.875" style="278"/>
    <col min="1281" max="1281" width="5.125" style="278" customWidth="1"/>
    <col min="1282" max="1282" width="28.125" style="278" customWidth="1"/>
    <col min="1283" max="1284" width="0" style="278" hidden="1" customWidth="1"/>
    <col min="1285" max="1285" width="8.875" style="278" customWidth="1"/>
    <col min="1286" max="1286" width="0" style="278" hidden="1" customWidth="1"/>
    <col min="1287" max="1287" width="9.75" style="278" customWidth="1"/>
    <col min="1288" max="1288" width="8.375" style="278" customWidth="1"/>
    <col min="1289" max="1289" width="9.25" style="278" customWidth="1"/>
    <col min="1290" max="1290" width="9" style="278" customWidth="1"/>
    <col min="1291" max="1291" width="9.375" style="278" customWidth="1"/>
    <col min="1292" max="1292" width="8.625" style="278" customWidth="1"/>
    <col min="1293" max="1293" width="7.75" style="278" customWidth="1"/>
    <col min="1294" max="1294" width="7.5" style="278" customWidth="1"/>
    <col min="1295" max="1295" width="10.375" style="278" customWidth="1"/>
    <col min="1296" max="1296" width="9.5" style="278" customWidth="1"/>
    <col min="1297" max="1297" width="0" style="278" hidden="1" customWidth="1"/>
    <col min="1298" max="1298" width="8.375" style="278" customWidth="1"/>
    <col min="1299" max="1299" width="8" style="278" customWidth="1"/>
    <col min="1300" max="1301" width="0" style="278" hidden="1" customWidth="1"/>
    <col min="1302" max="1302" width="7.875" style="278" customWidth="1"/>
    <col min="1303" max="1304" width="0" style="278" hidden="1" customWidth="1"/>
    <col min="1305" max="1536" width="10.875" style="278"/>
    <col min="1537" max="1537" width="5.125" style="278" customWidth="1"/>
    <col min="1538" max="1538" width="28.125" style="278" customWidth="1"/>
    <col min="1539" max="1540" width="0" style="278" hidden="1" customWidth="1"/>
    <col min="1541" max="1541" width="8.875" style="278" customWidth="1"/>
    <col min="1542" max="1542" width="0" style="278" hidden="1" customWidth="1"/>
    <col min="1543" max="1543" width="9.75" style="278" customWidth="1"/>
    <col min="1544" max="1544" width="8.375" style="278" customWidth="1"/>
    <col min="1545" max="1545" width="9.25" style="278" customWidth="1"/>
    <col min="1546" max="1546" width="9" style="278" customWidth="1"/>
    <col min="1547" max="1547" width="9.375" style="278" customWidth="1"/>
    <col min="1548" max="1548" width="8.625" style="278" customWidth="1"/>
    <col min="1549" max="1549" width="7.75" style="278" customWidth="1"/>
    <col min="1550" max="1550" width="7.5" style="278" customWidth="1"/>
    <col min="1551" max="1551" width="10.375" style="278" customWidth="1"/>
    <col min="1552" max="1552" width="9.5" style="278" customWidth="1"/>
    <col min="1553" max="1553" width="0" style="278" hidden="1" customWidth="1"/>
    <col min="1554" max="1554" width="8.375" style="278" customWidth="1"/>
    <col min="1555" max="1555" width="8" style="278" customWidth="1"/>
    <col min="1556" max="1557" width="0" style="278" hidden="1" customWidth="1"/>
    <col min="1558" max="1558" width="7.875" style="278" customWidth="1"/>
    <col min="1559" max="1560" width="0" style="278" hidden="1" customWidth="1"/>
    <col min="1561" max="1792" width="10.875" style="278"/>
    <col min="1793" max="1793" width="5.125" style="278" customWidth="1"/>
    <col min="1794" max="1794" width="28.125" style="278" customWidth="1"/>
    <col min="1795" max="1796" width="0" style="278" hidden="1" customWidth="1"/>
    <col min="1797" max="1797" width="8.875" style="278" customWidth="1"/>
    <col min="1798" max="1798" width="0" style="278" hidden="1" customWidth="1"/>
    <col min="1799" max="1799" width="9.75" style="278" customWidth="1"/>
    <col min="1800" max="1800" width="8.375" style="278" customWidth="1"/>
    <col min="1801" max="1801" width="9.25" style="278" customWidth="1"/>
    <col min="1802" max="1802" width="9" style="278" customWidth="1"/>
    <col min="1803" max="1803" width="9.375" style="278" customWidth="1"/>
    <col min="1804" max="1804" width="8.625" style="278" customWidth="1"/>
    <col min="1805" max="1805" width="7.75" style="278" customWidth="1"/>
    <col min="1806" max="1806" width="7.5" style="278" customWidth="1"/>
    <col min="1807" max="1807" width="10.375" style="278" customWidth="1"/>
    <col min="1808" max="1808" width="9.5" style="278" customWidth="1"/>
    <col min="1809" max="1809" width="0" style="278" hidden="1" customWidth="1"/>
    <col min="1810" max="1810" width="8.375" style="278" customWidth="1"/>
    <col min="1811" max="1811" width="8" style="278" customWidth="1"/>
    <col min="1812" max="1813" width="0" style="278" hidden="1" customWidth="1"/>
    <col min="1814" max="1814" width="7.875" style="278" customWidth="1"/>
    <col min="1815" max="1816" width="0" style="278" hidden="1" customWidth="1"/>
    <col min="1817" max="2048" width="10.875" style="278"/>
    <col min="2049" max="2049" width="5.125" style="278" customWidth="1"/>
    <col min="2050" max="2050" width="28.125" style="278" customWidth="1"/>
    <col min="2051" max="2052" width="0" style="278" hidden="1" customWidth="1"/>
    <col min="2053" max="2053" width="8.875" style="278" customWidth="1"/>
    <col min="2054" max="2054" width="0" style="278" hidden="1" customWidth="1"/>
    <col min="2055" max="2055" width="9.75" style="278" customWidth="1"/>
    <col min="2056" max="2056" width="8.375" style="278" customWidth="1"/>
    <col min="2057" max="2057" width="9.25" style="278" customWidth="1"/>
    <col min="2058" max="2058" width="9" style="278" customWidth="1"/>
    <col min="2059" max="2059" width="9.375" style="278" customWidth="1"/>
    <col min="2060" max="2060" width="8.625" style="278" customWidth="1"/>
    <col min="2061" max="2061" width="7.75" style="278" customWidth="1"/>
    <col min="2062" max="2062" width="7.5" style="278" customWidth="1"/>
    <col min="2063" max="2063" width="10.375" style="278" customWidth="1"/>
    <col min="2064" max="2064" width="9.5" style="278" customWidth="1"/>
    <col min="2065" max="2065" width="0" style="278" hidden="1" customWidth="1"/>
    <col min="2066" max="2066" width="8.375" style="278" customWidth="1"/>
    <col min="2067" max="2067" width="8" style="278" customWidth="1"/>
    <col min="2068" max="2069" width="0" style="278" hidden="1" customWidth="1"/>
    <col min="2070" max="2070" width="7.875" style="278" customWidth="1"/>
    <col min="2071" max="2072" width="0" style="278" hidden="1" customWidth="1"/>
    <col min="2073" max="2304" width="10.875" style="278"/>
    <col min="2305" max="2305" width="5.125" style="278" customWidth="1"/>
    <col min="2306" max="2306" width="28.125" style="278" customWidth="1"/>
    <col min="2307" max="2308" width="0" style="278" hidden="1" customWidth="1"/>
    <col min="2309" max="2309" width="8.875" style="278" customWidth="1"/>
    <col min="2310" max="2310" width="0" style="278" hidden="1" customWidth="1"/>
    <col min="2311" max="2311" width="9.75" style="278" customWidth="1"/>
    <col min="2312" max="2312" width="8.375" style="278" customWidth="1"/>
    <col min="2313" max="2313" width="9.25" style="278" customWidth="1"/>
    <col min="2314" max="2314" width="9" style="278" customWidth="1"/>
    <col min="2315" max="2315" width="9.375" style="278" customWidth="1"/>
    <col min="2316" max="2316" width="8.625" style="278" customWidth="1"/>
    <col min="2317" max="2317" width="7.75" style="278" customWidth="1"/>
    <col min="2318" max="2318" width="7.5" style="278" customWidth="1"/>
    <col min="2319" max="2319" width="10.375" style="278" customWidth="1"/>
    <col min="2320" max="2320" width="9.5" style="278" customWidth="1"/>
    <col min="2321" max="2321" width="0" style="278" hidden="1" customWidth="1"/>
    <col min="2322" max="2322" width="8.375" style="278" customWidth="1"/>
    <col min="2323" max="2323" width="8" style="278" customWidth="1"/>
    <col min="2324" max="2325" width="0" style="278" hidden="1" customWidth="1"/>
    <col min="2326" max="2326" width="7.875" style="278" customWidth="1"/>
    <col min="2327" max="2328" width="0" style="278" hidden="1" customWidth="1"/>
    <col min="2329" max="2560" width="10.875" style="278"/>
    <col min="2561" max="2561" width="5.125" style="278" customWidth="1"/>
    <col min="2562" max="2562" width="28.125" style="278" customWidth="1"/>
    <col min="2563" max="2564" width="0" style="278" hidden="1" customWidth="1"/>
    <col min="2565" max="2565" width="8.875" style="278" customWidth="1"/>
    <col min="2566" max="2566" width="0" style="278" hidden="1" customWidth="1"/>
    <col min="2567" max="2567" width="9.75" style="278" customWidth="1"/>
    <col min="2568" max="2568" width="8.375" style="278" customWidth="1"/>
    <col min="2569" max="2569" width="9.25" style="278" customWidth="1"/>
    <col min="2570" max="2570" width="9" style="278" customWidth="1"/>
    <col min="2571" max="2571" width="9.375" style="278" customWidth="1"/>
    <col min="2572" max="2572" width="8.625" style="278" customWidth="1"/>
    <col min="2573" max="2573" width="7.75" style="278" customWidth="1"/>
    <col min="2574" max="2574" width="7.5" style="278" customWidth="1"/>
    <col min="2575" max="2575" width="10.375" style="278" customWidth="1"/>
    <col min="2576" max="2576" width="9.5" style="278" customWidth="1"/>
    <col min="2577" max="2577" width="0" style="278" hidden="1" customWidth="1"/>
    <col min="2578" max="2578" width="8.375" style="278" customWidth="1"/>
    <col min="2579" max="2579" width="8" style="278" customWidth="1"/>
    <col min="2580" max="2581" width="0" style="278" hidden="1" customWidth="1"/>
    <col min="2582" max="2582" width="7.875" style="278" customWidth="1"/>
    <col min="2583" max="2584" width="0" style="278" hidden="1" customWidth="1"/>
    <col min="2585" max="2816" width="10.875" style="278"/>
    <col min="2817" max="2817" width="5.125" style="278" customWidth="1"/>
    <col min="2818" max="2818" width="28.125" style="278" customWidth="1"/>
    <col min="2819" max="2820" width="0" style="278" hidden="1" customWidth="1"/>
    <col min="2821" max="2821" width="8.875" style="278" customWidth="1"/>
    <col min="2822" max="2822" width="0" style="278" hidden="1" customWidth="1"/>
    <col min="2823" max="2823" width="9.75" style="278" customWidth="1"/>
    <col min="2824" max="2824" width="8.375" style="278" customWidth="1"/>
    <col min="2825" max="2825" width="9.25" style="278" customWidth="1"/>
    <col min="2826" max="2826" width="9" style="278" customWidth="1"/>
    <col min="2827" max="2827" width="9.375" style="278" customWidth="1"/>
    <col min="2828" max="2828" width="8.625" style="278" customWidth="1"/>
    <col min="2829" max="2829" width="7.75" style="278" customWidth="1"/>
    <col min="2830" max="2830" width="7.5" style="278" customWidth="1"/>
    <col min="2831" max="2831" width="10.375" style="278" customWidth="1"/>
    <col min="2832" max="2832" width="9.5" style="278" customWidth="1"/>
    <col min="2833" max="2833" width="0" style="278" hidden="1" customWidth="1"/>
    <col min="2834" max="2834" width="8.375" style="278" customWidth="1"/>
    <col min="2835" max="2835" width="8" style="278" customWidth="1"/>
    <col min="2836" max="2837" width="0" style="278" hidden="1" customWidth="1"/>
    <col min="2838" max="2838" width="7.875" style="278" customWidth="1"/>
    <col min="2839" max="2840" width="0" style="278" hidden="1" customWidth="1"/>
    <col min="2841" max="3072" width="10.875" style="278"/>
    <col min="3073" max="3073" width="5.125" style="278" customWidth="1"/>
    <col min="3074" max="3074" width="28.125" style="278" customWidth="1"/>
    <col min="3075" max="3076" width="0" style="278" hidden="1" customWidth="1"/>
    <col min="3077" max="3077" width="8.875" style="278" customWidth="1"/>
    <col min="3078" max="3078" width="0" style="278" hidden="1" customWidth="1"/>
    <col min="3079" max="3079" width="9.75" style="278" customWidth="1"/>
    <col min="3080" max="3080" width="8.375" style="278" customWidth="1"/>
    <col min="3081" max="3081" width="9.25" style="278" customWidth="1"/>
    <col min="3082" max="3082" width="9" style="278" customWidth="1"/>
    <col min="3083" max="3083" width="9.375" style="278" customWidth="1"/>
    <col min="3084" max="3084" width="8.625" style="278" customWidth="1"/>
    <col min="3085" max="3085" width="7.75" style="278" customWidth="1"/>
    <col min="3086" max="3086" width="7.5" style="278" customWidth="1"/>
    <col min="3087" max="3087" width="10.375" style="278" customWidth="1"/>
    <col min="3088" max="3088" width="9.5" style="278" customWidth="1"/>
    <col min="3089" max="3089" width="0" style="278" hidden="1" customWidth="1"/>
    <col min="3090" max="3090" width="8.375" style="278" customWidth="1"/>
    <col min="3091" max="3091" width="8" style="278" customWidth="1"/>
    <col min="3092" max="3093" width="0" style="278" hidden="1" customWidth="1"/>
    <col min="3094" max="3094" width="7.875" style="278" customWidth="1"/>
    <col min="3095" max="3096" width="0" style="278" hidden="1" customWidth="1"/>
    <col min="3097" max="3328" width="10.875" style="278"/>
    <col min="3329" max="3329" width="5.125" style="278" customWidth="1"/>
    <col min="3330" max="3330" width="28.125" style="278" customWidth="1"/>
    <col min="3331" max="3332" width="0" style="278" hidden="1" customWidth="1"/>
    <col min="3333" max="3333" width="8.875" style="278" customWidth="1"/>
    <col min="3334" max="3334" width="0" style="278" hidden="1" customWidth="1"/>
    <col min="3335" max="3335" width="9.75" style="278" customWidth="1"/>
    <col min="3336" max="3336" width="8.375" style="278" customWidth="1"/>
    <col min="3337" max="3337" width="9.25" style="278" customWidth="1"/>
    <col min="3338" max="3338" width="9" style="278" customWidth="1"/>
    <col min="3339" max="3339" width="9.375" style="278" customWidth="1"/>
    <col min="3340" max="3340" width="8.625" style="278" customWidth="1"/>
    <col min="3341" max="3341" width="7.75" style="278" customWidth="1"/>
    <col min="3342" max="3342" width="7.5" style="278" customWidth="1"/>
    <col min="3343" max="3343" width="10.375" style="278" customWidth="1"/>
    <col min="3344" max="3344" width="9.5" style="278" customWidth="1"/>
    <col min="3345" max="3345" width="0" style="278" hidden="1" customWidth="1"/>
    <col min="3346" max="3346" width="8.375" style="278" customWidth="1"/>
    <col min="3347" max="3347" width="8" style="278" customWidth="1"/>
    <col min="3348" max="3349" width="0" style="278" hidden="1" customWidth="1"/>
    <col min="3350" max="3350" width="7.875" style="278" customWidth="1"/>
    <col min="3351" max="3352" width="0" style="278" hidden="1" customWidth="1"/>
    <col min="3353" max="3584" width="10.875" style="278"/>
    <col min="3585" max="3585" width="5.125" style="278" customWidth="1"/>
    <col min="3586" max="3586" width="28.125" style="278" customWidth="1"/>
    <col min="3587" max="3588" width="0" style="278" hidden="1" customWidth="1"/>
    <col min="3589" max="3589" width="8.875" style="278" customWidth="1"/>
    <col min="3590" max="3590" width="0" style="278" hidden="1" customWidth="1"/>
    <col min="3591" max="3591" width="9.75" style="278" customWidth="1"/>
    <col min="3592" max="3592" width="8.375" style="278" customWidth="1"/>
    <col min="3593" max="3593" width="9.25" style="278" customWidth="1"/>
    <col min="3594" max="3594" width="9" style="278" customWidth="1"/>
    <col min="3595" max="3595" width="9.375" style="278" customWidth="1"/>
    <col min="3596" max="3596" width="8.625" style="278" customWidth="1"/>
    <col min="3597" max="3597" width="7.75" style="278" customWidth="1"/>
    <col min="3598" max="3598" width="7.5" style="278" customWidth="1"/>
    <col min="3599" max="3599" width="10.375" style="278" customWidth="1"/>
    <col min="3600" max="3600" width="9.5" style="278" customWidth="1"/>
    <col min="3601" max="3601" width="0" style="278" hidden="1" customWidth="1"/>
    <col min="3602" max="3602" width="8.375" style="278" customWidth="1"/>
    <col min="3603" max="3603" width="8" style="278" customWidth="1"/>
    <col min="3604" max="3605" width="0" style="278" hidden="1" customWidth="1"/>
    <col min="3606" max="3606" width="7.875" style="278" customWidth="1"/>
    <col min="3607" max="3608" width="0" style="278" hidden="1" customWidth="1"/>
    <col min="3609" max="3840" width="10.875" style="278"/>
    <col min="3841" max="3841" width="5.125" style="278" customWidth="1"/>
    <col min="3842" max="3842" width="28.125" style="278" customWidth="1"/>
    <col min="3843" max="3844" width="0" style="278" hidden="1" customWidth="1"/>
    <col min="3845" max="3845" width="8.875" style="278" customWidth="1"/>
    <col min="3846" max="3846" width="0" style="278" hidden="1" customWidth="1"/>
    <col min="3847" max="3847" width="9.75" style="278" customWidth="1"/>
    <col min="3848" max="3848" width="8.375" style="278" customWidth="1"/>
    <col min="3849" max="3849" width="9.25" style="278" customWidth="1"/>
    <col min="3850" max="3850" width="9" style="278" customWidth="1"/>
    <col min="3851" max="3851" width="9.375" style="278" customWidth="1"/>
    <col min="3852" max="3852" width="8.625" style="278" customWidth="1"/>
    <col min="3853" max="3853" width="7.75" style="278" customWidth="1"/>
    <col min="3854" max="3854" width="7.5" style="278" customWidth="1"/>
    <col min="3855" max="3855" width="10.375" style="278" customWidth="1"/>
    <col min="3856" max="3856" width="9.5" style="278" customWidth="1"/>
    <col min="3857" max="3857" width="0" style="278" hidden="1" customWidth="1"/>
    <col min="3858" max="3858" width="8.375" style="278" customWidth="1"/>
    <col min="3859" max="3859" width="8" style="278" customWidth="1"/>
    <col min="3860" max="3861" width="0" style="278" hidden="1" customWidth="1"/>
    <col min="3862" max="3862" width="7.875" style="278" customWidth="1"/>
    <col min="3863" max="3864" width="0" style="278" hidden="1" customWidth="1"/>
    <col min="3865" max="4096" width="10.875" style="278"/>
    <col min="4097" max="4097" width="5.125" style="278" customWidth="1"/>
    <col min="4098" max="4098" width="28.125" style="278" customWidth="1"/>
    <col min="4099" max="4100" width="0" style="278" hidden="1" customWidth="1"/>
    <col min="4101" max="4101" width="8.875" style="278" customWidth="1"/>
    <col min="4102" max="4102" width="0" style="278" hidden="1" customWidth="1"/>
    <col min="4103" max="4103" width="9.75" style="278" customWidth="1"/>
    <col min="4104" max="4104" width="8.375" style="278" customWidth="1"/>
    <col min="4105" max="4105" width="9.25" style="278" customWidth="1"/>
    <col min="4106" max="4106" width="9" style="278" customWidth="1"/>
    <col min="4107" max="4107" width="9.375" style="278" customWidth="1"/>
    <col min="4108" max="4108" width="8.625" style="278" customWidth="1"/>
    <col min="4109" max="4109" width="7.75" style="278" customWidth="1"/>
    <col min="4110" max="4110" width="7.5" style="278" customWidth="1"/>
    <col min="4111" max="4111" width="10.375" style="278" customWidth="1"/>
    <col min="4112" max="4112" width="9.5" style="278" customWidth="1"/>
    <col min="4113" max="4113" width="0" style="278" hidden="1" customWidth="1"/>
    <col min="4114" max="4114" width="8.375" style="278" customWidth="1"/>
    <col min="4115" max="4115" width="8" style="278" customWidth="1"/>
    <col min="4116" max="4117" width="0" style="278" hidden="1" customWidth="1"/>
    <col min="4118" max="4118" width="7.875" style="278" customWidth="1"/>
    <col min="4119" max="4120" width="0" style="278" hidden="1" customWidth="1"/>
    <col min="4121" max="4352" width="10.875" style="278"/>
    <col min="4353" max="4353" width="5.125" style="278" customWidth="1"/>
    <col min="4354" max="4354" width="28.125" style="278" customWidth="1"/>
    <col min="4355" max="4356" width="0" style="278" hidden="1" customWidth="1"/>
    <col min="4357" max="4357" width="8.875" style="278" customWidth="1"/>
    <col min="4358" max="4358" width="0" style="278" hidden="1" customWidth="1"/>
    <col min="4359" max="4359" width="9.75" style="278" customWidth="1"/>
    <col min="4360" max="4360" width="8.375" style="278" customWidth="1"/>
    <col min="4361" max="4361" width="9.25" style="278" customWidth="1"/>
    <col min="4362" max="4362" width="9" style="278" customWidth="1"/>
    <col min="4363" max="4363" width="9.375" style="278" customWidth="1"/>
    <col min="4364" max="4364" width="8.625" style="278" customWidth="1"/>
    <col min="4365" max="4365" width="7.75" style="278" customWidth="1"/>
    <col min="4366" max="4366" width="7.5" style="278" customWidth="1"/>
    <col min="4367" max="4367" width="10.375" style="278" customWidth="1"/>
    <col min="4368" max="4368" width="9.5" style="278" customWidth="1"/>
    <col min="4369" max="4369" width="0" style="278" hidden="1" customWidth="1"/>
    <col min="4370" max="4370" width="8.375" style="278" customWidth="1"/>
    <col min="4371" max="4371" width="8" style="278" customWidth="1"/>
    <col min="4372" max="4373" width="0" style="278" hidden="1" customWidth="1"/>
    <col min="4374" max="4374" width="7.875" style="278" customWidth="1"/>
    <col min="4375" max="4376" width="0" style="278" hidden="1" customWidth="1"/>
    <col min="4377" max="4608" width="10.875" style="278"/>
    <col min="4609" max="4609" width="5.125" style="278" customWidth="1"/>
    <col min="4610" max="4610" width="28.125" style="278" customWidth="1"/>
    <col min="4611" max="4612" width="0" style="278" hidden="1" customWidth="1"/>
    <col min="4613" max="4613" width="8.875" style="278" customWidth="1"/>
    <col min="4614" max="4614" width="0" style="278" hidden="1" customWidth="1"/>
    <col min="4615" max="4615" width="9.75" style="278" customWidth="1"/>
    <col min="4616" max="4616" width="8.375" style="278" customWidth="1"/>
    <col min="4617" max="4617" width="9.25" style="278" customWidth="1"/>
    <col min="4618" max="4618" width="9" style="278" customWidth="1"/>
    <col min="4619" max="4619" width="9.375" style="278" customWidth="1"/>
    <col min="4620" max="4620" width="8.625" style="278" customWidth="1"/>
    <col min="4621" max="4621" width="7.75" style="278" customWidth="1"/>
    <col min="4622" max="4622" width="7.5" style="278" customWidth="1"/>
    <col min="4623" max="4623" width="10.375" style="278" customWidth="1"/>
    <col min="4624" max="4624" width="9.5" style="278" customWidth="1"/>
    <col min="4625" max="4625" width="0" style="278" hidden="1" customWidth="1"/>
    <col min="4626" max="4626" width="8.375" style="278" customWidth="1"/>
    <col min="4627" max="4627" width="8" style="278" customWidth="1"/>
    <col min="4628" max="4629" width="0" style="278" hidden="1" customWidth="1"/>
    <col min="4630" max="4630" width="7.875" style="278" customWidth="1"/>
    <col min="4631" max="4632" width="0" style="278" hidden="1" customWidth="1"/>
    <col min="4633" max="4864" width="10.875" style="278"/>
    <col min="4865" max="4865" width="5.125" style="278" customWidth="1"/>
    <col min="4866" max="4866" width="28.125" style="278" customWidth="1"/>
    <col min="4867" max="4868" width="0" style="278" hidden="1" customWidth="1"/>
    <col min="4869" max="4869" width="8.875" style="278" customWidth="1"/>
    <col min="4870" max="4870" width="0" style="278" hidden="1" customWidth="1"/>
    <col min="4871" max="4871" width="9.75" style="278" customWidth="1"/>
    <col min="4872" max="4872" width="8.375" style="278" customWidth="1"/>
    <col min="4873" max="4873" width="9.25" style="278" customWidth="1"/>
    <col min="4874" max="4874" width="9" style="278" customWidth="1"/>
    <col min="4875" max="4875" width="9.375" style="278" customWidth="1"/>
    <col min="4876" max="4876" width="8.625" style="278" customWidth="1"/>
    <col min="4877" max="4877" width="7.75" style="278" customWidth="1"/>
    <col min="4878" max="4878" width="7.5" style="278" customWidth="1"/>
    <col min="4879" max="4879" width="10.375" style="278" customWidth="1"/>
    <col min="4880" max="4880" width="9.5" style="278" customWidth="1"/>
    <col min="4881" max="4881" width="0" style="278" hidden="1" customWidth="1"/>
    <col min="4882" max="4882" width="8.375" style="278" customWidth="1"/>
    <col min="4883" max="4883" width="8" style="278" customWidth="1"/>
    <col min="4884" max="4885" width="0" style="278" hidden="1" customWidth="1"/>
    <col min="4886" max="4886" width="7.875" style="278" customWidth="1"/>
    <col min="4887" max="4888" width="0" style="278" hidden="1" customWidth="1"/>
    <col min="4889" max="5120" width="10.875" style="278"/>
    <col min="5121" max="5121" width="5.125" style="278" customWidth="1"/>
    <col min="5122" max="5122" width="28.125" style="278" customWidth="1"/>
    <col min="5123" max="5124" width="0" style="278" hidden="1" customWidth="1"/>
    <col min="5125" max="5125" width="8.875" style="278" customWidth="1"/>
    <col min="5126" max="5126" width="0" style="278" hidden="1" customWidth="1"/>
    <col min="5127" max="5127" width="9.75" style="278" customWidth="1"/>
    <col min="5128" max="5128" width="8.375" style="278" customWidth="1"/>
    <col min="5129" max="5129" width="9.25" style="278" customWidth="1"/>
    <col min="5130" max="5130" width="9" style="278" customWidth="1"/>
    <col min="5131" max="5131" width="9.375" style="278" customWidth="1"/>
    <col min="5132" max="5132" width="8.625" style="278" customWidth="1"/>
    <col min="5133" max="5133" width="7.75" style="278" customWidth="1"/>
    <col min="5134" max="5134" width="7.5" style="278" customWidth="1"/>
    <col min="5135" max="5135" width="10.375" style="278" customWidth="1"/>
    <col min="5136" max="5136" width="9.5" style="278" customWidth="1"/>
    <col min="5137" max="5137" width="0" style="278" hidden="1" customWidth="1"/>
    <col min="5138" max="5138" width="8.375" style="278" customWidth="1"/>
    <col min="5139" max="5139" width="8" style="278" customWidth="1"/>
    <col min="5140" max="5141" width="0" style="278" hidden="1" customWidth="1"/>
    <col min="5142" max="5142" width="7.875" style="278" customWidth="1"/>
    <col min="5143" max="5144" width="0" style="278" hidden="1" customWidth="1"/>
    <col min="5145" max="5376" width="10.875" style="278"/>
    <col min="5377" max="5377" width="5.125" style="278" customWidth="1"/>
    <col min="5378" max="5378" width="28.125" style="278" customWidth="1"/>
    <col min="5379" max="5380" width="0" style="278" hidden="1" customWidth="1"/>
    <col min="5381" max="5381" width="8.875" style="278" customWidth="1"/>
    <col min="5382" max="5382" width="0" style="278" hidden="1" customWidth="1"/>
    <col min="5383" max="5383" width="9.75" style="278" customWidth="1"/>
    <col min="5384" max="5384" width="8.375" style="278" customWidth="1"/>
    <col min="5385" max="5385" width="9.25" style="278" customWidth="1"/>
    <col min="5386" max="5386" width="9" style="278" customWidth="1"/>
    <col min="5387" max="5387" width="9.375" style="278" customWidth="1"/>
    <col min="5388" max="5388" width="8.625" style="278" customWidth="1"/>
    <col min="5389" max="5389" width="7.75" style="278" customWidth="1"/>
    <col min="5390" max="5390" width="7.5" style="278" customWidth="1"/>
    <col min="5391" max="5391" width="10.375" style="278" customWidth="1"/>
    <col min="5392" max="5392" width="9.5" style="278" customWidth="1"/>
    <col min="5393" max="5393" width="0" style="278" hidden="1" customWidth="1"/>
    <col min="5394" max="5394" width="8.375" style="278" customWidth="1"/>
    <col min="5395" max="5395" width="8" style="278" customWidth="1"/>
    <col min="5396" max="5397" width="0" style="278" hidden="1" customWidth="1"/>
    <col min="5398" max="5398" width="7.875" style="278" customWidth="1"/>
    <col min="5399" max="5400" width="0" style="278" hidden="1" customWidth="1"/>
    <col min="5401" max="5632" width="10.875" style="278"/>
    <col min="5633" max="5633" width="5.125" style="278" customWidth="1"/>
    <col min="5634" max="5634" width="28.125" style="278" customWidth="1"/>
    <col min="5635" max="5636" width="0" style="278" hidden="1" customWidth="1"/>
    <col min="5637" max="5637" width="8.875" style="278" customWidth="1"/>
    <col min="5638" max="5638" width="0" style="278" hidden="1" customWidth="1"/>
    <col min="5639" max="5639" width="9.75" style="278" customWidth="1"/>
    <col min="5640" max="5640" width="8.375" style="278" customWidth="1"/>
    <col min="5641" max="5641" width="9.25" style="278" customWidth="1"/>
    <col min="5642" max="5642" width="9" style="278" customWidth="1"/>
    <col min="5643" max="5643" width="9.375" style="278" customWidth="1"/>
    <col min="5644" max="5644" width="8.625" style="278" customWidth="1"/>
    <col min="5645" max="5645" width="7.75" style="278" customWidth="1"/>
    <col min="5646" max="5646" width="7.5" style="278" customWidth="1"/>
    <col min="5647" max="5647" width="10.375" style="278" customWidth="1"/>
    <col min="5648" max="5648" width="9.5" style="278" customWidth="1"/>
    <col min="5649" max="5649" width="0" style="278" hidden="1" customWidth="1"/>
    <col min="5650" max="5650" width="8.375" style="278" customWidth="1"/>
    <col min="5651" max="5651" width="8" style="278" customWidth="1"/>
    <col min="5652" max="5653" width="0" style="278" hidden="1" customWidth="1"/>
    <col min="5654" max="5654" width="7.875" style="278" customWidth="1"/>
    <col min="5655" max="5656" width="0" style="278" hidden="1" customWidth="1"/>
    <col min="5657" max="5888" width="10.875" style="278"/>
    <col min="5889" max="5889" width="5.125" style="278" customWidth="1"/>
    <col min="5890" max="5890" width="28.125" style="278" customWidth="1"/>
    <col min="5891" max="5892" width="0" style="278" hidden="1" customWidth="1"/>
    <col min="5893" max="5893" width="8.875" style="278" customWidth="1"/>
    <col min="5894" max="5894" width="0" style="278" hidden="1" customWidth="1"/>
    <col min="5895" max="5895" width="9.75" style="278" customWidth="1"/>
    <col min="5896" max="5896" width="8.375" style="278" customWidth="1"/>
    <col min="5897" max="5897" width="9.25" style="278" customWidth="1"/>
    <col min="5898" max="5898" width="9" style="278" customWidth="1"/>
    <col min="5899" max="5899" width="9.375" style="278" customWidth="1"/>
    <col min="5900" max="5900" width="8.625" style="278" customWidth="1"/>
    <col min="5901" max="5901" width="7.75" style="278" customWidth="1"/>
    <col min="5902" max="5902" width="7.5" style="278" customWidth="1"/>
    <col min="5903" max="5903" width="10.375" style="278" customWidth="1"/>
    <col min="5904" max="5904" width="9.5" style="278" customWidth="1"/>
    <col min="5905" max="5905" width="0" style="278" hidden="1" customWidth="1"/>
    <col min="5906" max="5906" width="8.375" style="278" customWidth="1"/>
    <col min="5907" max="5907" width="8" style="278" customWidth="1"/>
    <col min="5908" max="5909" width="0" style="278" hidden="1" customWidth="1"/>
    <col min="5910" max="5910" width="7.875" style="278" customWidth="1"/>
    <col min="5911" max="5912" width="0" style="278" hidden="1" customWidth="1"/>
    <col min="5913" max="6144" width="10.875" style="278"/>
    <col min="6145" max="6145" width="5.125" style="278" customWidth="1"/>
    <col min="6146" max="6146" width="28.125" style="278" customWidth="1"/>
    <col min="6147" max="6148" width="0" style="278" hidden="1" customWidth="1"/>
    <col min="6149" max="6149" width="8.875" style="278" customWidth="1"/>
    <col min="6150" max="6150" width="0" style="278" hidden="1" customWidth="1"/>
    <col min="6151" max="6151" width="9.75" style="278" customWidth="1"/>
    <col min="6152" max="6152" width="8.375" style="278" customWidth="1"/>
    <col min="6153" max="6153" width="9.25" style="278" customWidth="1"/>
    <col min="6154" max="6154" width="9" style="278" customWidth="1"/>
    <col min="6155" max="6155" width="9.375" style="278" customWidth="1"/>
    <col min="6156" max="6156" width="8.625" style="278" customWidth="1"/>
    <col min="6157" max="6157" width="7.75" style="278" customWidth="1"/>
    <col min="6158" max="6158" width="7.5" style="278" customWidth="1"/>
    <col min="6159" max="6159" width="10.375" style="278" customWidth="1"/>
    <col min="6160" max="6160" width="9.5" style="278" customWidth="1"/>
    <col min="6161" max="6161" width="0" style="278" hidden="1" customWidth="1"/>
    <col min="6162" max="6162" width="8.375" style="278" customWidth="1"/>
    <col min="6163" max="6163" width="8" style="278" customWidth="1"/>
    <col min="6164" max="6165" width="0" style="278" hidden="1" customWidth="1"/>
    <col min="6166" max="6166" width="7.875" style="278" customWidth="1"/>
    <col min="6167" max="6168" width="0" style="278" hidden="1" customWidth="1"/>
    <col min="6169" max="6400" width="10.875" style="278"/>
    <col min="6401" max="6401" width="5.125" style="278" customWidth="1"/>
    <col min="6402" max="6402" width="28.125" style="278" customWidth="1"/>
    <col min="6403" max="6404" width="0" style="278" hidden="1" customWidth="1"/>
    <col min="6405" max="6405" width="8.875" style="278" customWidth="1"/>
    <col min="6406" max="6406" width="0" style="278" hidden="1" customWidth="1"/>
    <col min="6407" max="6407" width="9.75" style="278" customWidth="1"/>
    <col min="6408" max="6408" width="8.375" style="278" customWidth="1"/>
    <col min="6409" max="6409" width="9.25" style="278" customWidth="1"/>
    <col min="6410" max="6410" width="9" style="278" customWidth="1"/>
    <col min="6411" max="6411" width="9.375" style="278" customWidth="1"/>
    <col min="6412" max="6412" width="8.625" style="278" customWidth="1"/>
    <col min="6413" max="6413" width="7.75" style="278" customWidth="1"/>
    <col min="6414" max="6414" width="7.5" style="278" customWidth="1"/>
    <col min="6415" max="6415" width="10.375" style="278" customWidth="1"/>
    <col min="6416" max="6416" width="9.5" style="278" customWidth="1"/>
    <col min="6417" max="6417" width="0" style="278" hidden="1" customWidth="1"/>
    <col min="6418" max="6418" width="8.375" style="278" customWidth="1"/>
    <col min="6419" max="6419" width="8" style="278" customWidth="1"/>
    <col min="6420" max="6421" width="0" style="278" hidden="1" customWidth="1"/>
    <col min="6422" max="6422" width="7.875" style="278" customWidth="1"/>
    <col min="6423" max="6424" width="0" style="278" hidden="1" customWidth="1"/>
    <col min="6425" max="6656" width="10.875" style="278"/>
    <col min="6657" max="6657" width="5.125" style="278" customWidth="1"/>
    <col min="6658" max="6658" width="28.125" style="278" customWidth="1"/>
    <col min="6659" max="6660" width="0" style="278" hidden="1" customWidth="1"/>
    <col min="6661" max="6661" width="8.875" style="278" customWidth="1"/>
    <col min="6662" max="6662" width="0" style="278" hidden="1" customWidth="1"/>
    <col min="6663" max="6663" width="9.75" style="278" customWidth="1"/>
    <col min="6664" max="6664" width="8.375" style="278" customWidth="1"/>
    <col min="6665" max="6665" width="9.25" style="278" customWidth="1"/>
    <col min="6666" max="6666" width="9" style="278" customWidth="1"/>
    <col min="6667" max="6667" width="9.375" style="278" customWidth="1"/>
    <col min="6668" max="6668" width="8.625" style="278" customWidth="1"/>
    <col min="6669" max="6669" width="7.75" style="278" customWidth="1"/>
    <col min="6670" max="6670" width="7.5" style="278" customWidth="1"/>
    <col min="6671" max="6671" width="10.375" style="278" customWidth="1"/>
    <col min="6672" max="6672" width="9.5" style="278" customWidth="1"/>
    <col min="6673" max="6673" width="0" style="278" hidden="1" customWidth="1"/>
    <col min="6674" max="6674" width="8.375" style="278" customWidth="1"/>
    <col min="6675" max="6675" width="8" style="278" customWidth="1"/>
    <col min="6676" max="6677" width="0" style="278" hidden="1" customWidth="1"/>
    <col min="6678" max="6678" width="7.875" style="278" customWidth="1"/>
    <col min="6679" max="6680" width="0" style="278" hidden="1" customWidth="1"/>
    <col min="6681" max="6912" width="10.875" style="278"/>
    <col min="6913" max="6913" width="5.125" style="278" customWidth="1"/>
    <col min="6914" max="6914" width="28.125" style="278" customWidth="1"/>
    <col min="6915" max="6916" width="0" style="278" hidden="1" customWidth="1"/>
    <col min="6917" max="6917" width="8.875" style="278" customWidth="1"/>
    <col min="6918" max="6918" width="0" style="278" hidden="1" customWidth="1"/>
    <col min="6919" max="6919" width="9.75" style="278" customWidth="1"/>
    <col min="6920" max="6920" width="8.375" style="278" customWidth="1"/>
    <col min="6921" max="6921" width="9.25" style="278" customWidth="1"/>
    <col min="6922" max="6922" width="9" style="278" customWidth="1"/>
    <col min="6923" max="6923" width="9.375" style="278" customWidth="1"/>
    <col min="6924" max="6924" width="8.625" style="278" customWidth="1"/>
    <col min="6925" max="6925" width="7.75" style="278" customWidth="1"/>
    <col min="6926" max="6926" width="7.5" style="278" customWidth="1"/>
    <col min="6927" max="6927" width="10.375" style="278" customWidth="1"/>
    <col min="6928" max="6928" width="9.5" style="278" customWidth="1"/>
    <col min="6929" max="6929" width="0" style="278" hidden="1" customWidth="1"/>
    <col min="6930" max="6930" width="8.375" style="278" customWidth="1"/>
    <col min="6931" max="6931" width="8" style="278" customWidth="1"/>
    <col min="6932" max="6933" width="0" style="278" hidden="1" customWidth="1"/>
    <col min="6934" max="6934" width="7.875" style="278" customWidth="1"/>
    <col min="6935" max="6936" width="0" style="278" hidden="1" customWidth="1"/>
    <col min="6937" max="7168" width="10.875" style="278"/>
    <col min="7169" max="7169" width="5.125" style="278" customWidth="1"/>
    <col min="7170" max="7170" width="28.125" style="278" customWidth="1"/>
    <col min="7171" max="7172" width="0" style="278" hidden="1" customWidth="1"/>
    <col min="7173" max="7173" width="8.875" style="278" customWidth="1"/>
    <col min="7174" max="7174" width="0" style="278" hidden="1" customWidth="1"/>
    <col min="7175" max="7175" width="9.75" style="278" customWidth="1"/>
    <col min="7176" max="7176" width="8.375" style="278" customWidth="1"/>
    <col min="7177" max="7177" width="9.25" style="278" customWidth="1"/>
    <col min="7178" max="7178" width="9" style="278" customWidth="1"/>
    <col min="7179" max="7179" width="9.375" style="278" customWidth="1"/>
    <col min="7180" max="7180" width="8.625" style="278" customWidth="1"/>
    <col min="7181" max="7181" width="7.75" style="278" customWidth="1"/>
    <col min="7182" max="7182" width="7.5" style="278" customWidth="1"/>
    <col min="7183" max="7183" width="10.375" style="278" customWidth="1"/>
    <col min="7184" max="7184" width="9.5" style="278" customWidth="1"/>
    <col min="7185" max="7185" width="0" style="278" hidden="1" customWidth="1"/>
    <col min="7186" max="7186" width="8.375" style="278" customWidth="1"/>
    <col min="7187" max="7187" width="8" style="278" customWidth="1"/>
    <col min="7188" max="7189" width="0" style="278" hidden="1" customWidth="1"/>
    <col min="7190" max="7190" width="7.875" style="278" customWidth="1"/>
    <col min="7191" max="7192" width="0" style="278" hidden="1" customWidth="1"/>
    <col min="7193" max="7424" width="10.875" style="278"/>
    <col min="7425" max="7425" width="5.125" style="278" customWidth="1"/>
    <col min="7426" max="7426" width="28.125" style="278" customWidth="1"/>
    <col min="7427" max="7428" width="0" style="278" hidden="1" customWidth="1"/>
    <col min="7429" max="7429" width="8.875" style="278" customWidth="1"/>
    <col min="7430" max="7430" width="0" style="278" hidden="1" customWidth="1"/>
    <col min="7431" max="7431" width="9.75" style="278" customWidth="1"/>
    <col min="7432" max="7432" width="8.375" style="278" customWidth="1"/>
    <col min="7433" max="7433" width="9.25" style="278" customWidth="1"/>
    <col min="7434" max="7434" width="9" style="278" customWidth="1"/>
    <col min="7435" max="7435" width="9.375" style="278" customWidth="1"/>
    <col min="7436" max="7436" width="8.625" style="278" customWidth="1"/>
    <col min="7437" max="7437" width="7.75" style="278" customWidth="1"/>
    <col min="7438" max="7438" width="7.5" style="278" customWidth="1"/>
    <col min="7439" max="7439" width="10.375" style="278" customWidth="1"/>
    <col min="7440" max="7440" width="9.5" style="278" customWidth="1"/>
    <col min="7441" max="7441" width="0" style="278" hidden="1" customWidth="1"/>
    <col min="7442" max="7442" width="8.375" style="278" customWidth="1"/>
    <col min="7443" max="7443" width="8" style="278" customWidth="1"/>
    <col min="7444" max="7445" width="0" style="278" hidden="1" customWidth="1"/>
    <col min="7446" max="7446" width="7.875" style="278" customWidth="1"/>
    <col min="7447" max="7448" width="0" style="278" hidden="1" customWidth="1"/>
    <col min="7449" max="7680" width="10.875" style="278"/>
    <col min="7681" max="7681" width="5.125" style="278" customWidth="1"/>
    <col min="7682" max="7682" width="28.125" style="278" customWidth="1"/>
    <col min="7683" max="7684" width="0" style="278" hidden="1" customWidth="1"/>
    <col min="7685" max="7685" width="8.875" style="278" customWidth="1"/>
    <col min="7686" max="7686" width="0" style="278" hidden="1" customWidth="1"/>
    <col min="7687" max="7687" width="9.75" style="278" customWidth="1"/>
    <col min="7688" max="7688" width="8.375" style="278" customWidth="1"/>
    <col min="7689" max="7689" width="9.25" style="278" customWidth="1"/>
    <col min="7690" max="7690" width="9" style="278" customWidth="1"/>
    <col min="7691" max="7691" width="9.375" style="278" customWidth="1"/>
    <col min="7692" max="7692" width="8.625" style="278" customWidth="1"/>
    <col min="7693" max="7693" width="7.75" style="278" customWidth="1"/>
    <col min="7694" max="7694" width="7.5" style="278" customWidth="1"/>
    <col min="7695" max="7695" width="10.375" style="278" customWidth="1"/>
    <col min="7696" max="7696" width="9.5" style="278" customWidth="1"/>
    <col min="7697" max="7697" width="0" style="278" hidden="1" customWidth="1"/>
    <col min="7698" max="7698" width="8.375" style="278" customWidth="1"/>
    <col min="7699" max="7699" width="8" style="278" customWidth="1"/>
    <col min="7700" max="7701" width="0" style="278" hidden="1" customWidth="1"/>
    <col min="7702" max="7702" width="7.875" style="278" customWidth="1"/>
    <col min="7703" max="7704" width="0" style="278" hidden="1" customWidth="1"/>
    <col min="7705" max="7936" width="10.875" style="278"/>
    <col min="7937" max="7937" width="5.125" style="278" customWidth="1"/>
    <col min="7938" max="7938" width="28.125" style="278" customWidth="1"/>
    <col min="7939" max="7940" width="0" style="278" hidden="1" customWidth="1"/>
    <col min="7941" max="7941" width="8.875" style="278" customWidth="1"/>
    <col min="7942" max="7942" width="0" style="278" hidden="1" customWidth="1"/>
    <col min="7943" max="7943" width="9.75" style="278" customWidth="1"/>
    <col min="7944" max="7944" width="8.375" style="278" customWidth="1"/>
    <col min="7945" max="7945" width="9.25" style="278" customWidth="1"/>
    <col min="7946" max="7946" width="9" style="278" customWidth="1"/>
    <col min="7947" max="7947" width="9.375" style="278" customWidth="1"/>
    <col min="7948" max="7948" width="8.625" style="278" customWidth="1"/>
    <col min="7949" max="7949" width="7.75" style="278" customWidth="1"/>
    <col min="7950" max="7950" width="7.5" style="278" customWidth="1"/>
    <col min="7951" max="7951" width="10.375" style="278" customWidth="1"/>
    <col min="7952" max="7952" width="9.5" style="278" customWidth="1"/>
    <col min="7953" max="7953" width="0" style="278" hidden="1" customWidth="1"/>
    <col min="7954" max="7954" width="8.375" style="278" customWidth="1"/>
    <col min="7955" max="7955" width="8" style="278" customWidth="1"/>
    <col min="7956" max="7957" width="0" style="278" hidden="1" customWidth="1"/>
    <col min="7958" max="7958" width="7.875" style="278" customWidth="1"/>
    <col min="7959" max="7960" width="0" style="278" hidden="1" customWidth="1"/>
    <col min="7961" max="8192" width="10.875" style="278"/>
    <col min="8193" max="8193" width="5.125" style="278" customWidth="1"/>
    <col min="8194" max="8194" width="28.125" style="278" customWidth="1"/>
    <col min="8195" max="8196" width="0" style="278" hidden="1" customWidth="1"/>
    <col min="8197" max="8197" width="8.875" style="278" customWidth="1"/>
    <col min="8198" max="8198" width="0" style="278" hidden="1" customWidth="1"/>
    <col min="8199" max="8199" width="9.75" style="278" customWidth="1"/>
    <col min="8200" max="8200" width="8.375" style="278" customWidth="1"/>
    <col min="8201" max="8201" width="9.25" style="278" customWidth="1"/>
    <col min="8202" max="8202" width="9" style="278" customWidth="1"/>
    <col min="8203" max="8203" width="9.375" style="278" customWidth="1"/>
    <col min="8204" max="8204" width="8.625" style="278" customWidth="1"/>
    <col min="8205" max="8205" width="7.75" style="278" customWidth="1"/>
    <col min="8206" max="8206" width="7.5" style="278" customWidth="1"/>
    <col min="8207" max="8207" width="10.375" style="278" customWidth="1"/>
    <col min="8208" max="8208" width="9.5" style="278" customWidth="1"/>
    <col min="8209" max="8209" width="0" style="278" hidden="1" customWidth="1"/>
    <col min="8210" max="8210" width="8.375" style="278" customWidth="1"/>
    <col min="8211" max="8211" width="8" style="278" customWidth="1"/>
    <col min="8212" max="8213" width="0" style="278" hidden="1" customWidth="1"/>
    <col min="8214" max="8214" width="7.875" style="278" customWidth="1"/>
    <col min="8215" max="8216" width="0" style="278" hidden="1" customWidth="1"/>
    <col min="8217" max="8448" width="10.875" style="278"/>
    <col min="8449" max="8449" width="5.125" style="278" customWidth="1"/>
    <col min="8450" max="8450" width="28.125" style="278" customWidth="1"/>
    <col min="8451" max="8452" width="0" style="278" hidden="1" customWidth="1"/>
    <col min="8453" max="8453" width="8.875" style="278" customWidth="1"/>
    <col min="8454" max="8454" width="0" style="278" hidden="1" customWidth="1"/>
    <col min="8455" max="8455" width="9.75" style="278" customWidth="1"/>
    <col min="8456" max="8456" width="8.375" style="278" customWidth="1"/>
    <col min="8457" max="8457" width="9.25" style="278" customWidth="1"/>
    <col min="8458" max="8458" width="9" style="278" customWidth="1"/>
    <col min="8459" max="8459" width="9.375" style="278" customWidth="1"/>
    <col min="8460" max="8460" width="8.625" style="278" customWidth="1"/>
    <col min="8461" max="8461" width="7.75" style="278" customWidth="1"/>
    <col min="8462" max="8462" width="7.5" style="278" customWidth="1"/>
    <col min="8463" max="8463" width="10.375" style="278" customWidth="1"/>
    <col min="8464" max="8464" width="9.5" style="278" customWidth="1"/>
    <col min="8465" max="8465" width="0" style="278" hidden="1" customWidth="1"/>
    <col min="8466" max="8466" width="8.375" style="278" customWidth="1"/>
    <col min="8467" max="8467" width="8" style="278" customWidth="1"/>
    <col min="8468" max="8469" width="0" style="278" hidden="1" customWidth="1"/>
    <col min="8470" max="8470" width="7.875" style="278" customWidth="1"/>
    <col min="8471" max="8472" width="0" style="278" hidden="1" customWidth="1"/>
    <col min="8473" max="8704" width="10.875" style="278"/>
    <col min="8705" max="8705" width="5.125" style="278" customWidth="1"/>
    <col min="8706" max="8706" width="28.125" style="278" customWidth="1"/>
    <col min="8707" max="8708" width="0" style="278" hidden="1" customWidth="1"/>
    <col min="8709" max="8709" width="8.875" style="278" customWidth="1"/>
    <col min="8710" max="8710" width="0" style="278" hidden="1" customWidth="1"/>
    <col min="8711" max="8711" width="9.75" style="278" customWidth="1"/>
    <col min="8712" max="8712" width="8.375" style="278" customWidth="1"/>
    <col min="8713" max="8713" width="9.25" style="278" customWidth="1"/>
    <col min="8714" max="8714" width="9" style="278" customWidth="1"/>
    <col min="8715" max="8715" width="9.375" style="278" customWidth="1"/>
    <col min="8716" max="8716" width="8.625" style="278" customWidth="1"/>
    <col min="8717" max="8717" width="7.75" style="278" customWidth="1"/>
    <col min="8718" max="8718" width="7.5" style="278" customWidth="1"/>
    <col min="8719" max="8719" width="10.375" style="278" customWidth="1"/>
    <col min="8720" max="8720" width="9.5" style="278" customWidth="1"/>
    <col min="8721" max="8721" width="0" style="278" hidden="1" customWidth="1"/>
    <col min="8722" max="8722" width="8.375" style="278" customWidth="1"/>
    <col min="8723" max="8723" width="8" style="278" customWidth="1"/>
    <col min="8724" max="8725" width="0" style="278" hidden="1" customWidth="1"/>
    <col min="8726" max="8726" width="7.875" style="278" customWidth="1"/>
    <col min="8727" max="8728" width="0" style="278" hidden="1" customWidth="1"/>
    <col min="8729" max="8960" width="10.875" style="278"/>
    <col min="8961" max="8961" width="5.125" style="278" customWidth="1"/>
    <col min="8962" max="8962" width="28.125" style="278" customWidth="1"/>
    <col min="8963" max="8964" width="0" style="278" hidden="1" customWidth="1"/>
    <col min="8965" max="8965" width="8.875" style="278" customWidth="1"/>
    <col min="8966" max="8966" width="0" style="278" hidden="1" customWidth="1"/>
    <col min="8967" max="8967" width="9.75" style="278" customWidth="1"/>
    <col min="8968" max="8968" width="8.375" style="278" customWidth="1"/>
    <col min="8969" max="8969" width="9.25" style="278" customWidth="1"/>
    <col min="8970" max="8970" width="9" style="278" customWidth="1"/>
    <col min="8971" max="8971" width="9.375" style="278" customWidth="1"/>
    <col min="8972" max="8972" width="8.625" style="278" customWidth="1"/>
    <col min="8973" max="8973" width="7.75" style="278" customWidth="1"/>
    <col min="8974" max="8974" width="7.5" style="278" customWidth="1"/>
    <col min="8975" max="8975" width="10.375" style="278" customWidth="1"/>
    <col min="8976" max="8976" width="9.5" style="278" customWidth="1"/>
    <col min="8977" max="8977" width="0" style="278" hidden="1" customWidth="1"/>
    <col min="8978" max="8978" width="8.375" style="278" customWidth="1"/>
    <col min="8979" max="8979" width="8" style="278" customWidth="1"/>
    <col min="8980" max="8981" width="0" style="278" hidden="1" customWidth="1"/>
    <col min="8982" max="8982" width="7.875" style="278" customWidth="1"/>
    <col min="8983" max="8984" width="0" style="278" hidden="1" customWidth="1"/>
    <col min="8985" max="9216" width="10.875" style="278"/>
    <col min="9217" max="9217" width="5.125" style="278" customWidth="1"/>
    <col min="9218" max="9218" width="28.125" style="278" customWidth="1"/>
    <col min="9219" max="9220" width="0" style="278" hidden="1" customWidth="1"/>
    <col min="9221" max="9221" width="8.875" style="278" customWidth="1"/>
    <col min="9222" max="9222" width="0" style="278" hidden="1" customWidth="1"/>
    <col min="9223" max="9223" width="9.75" style="278" customWidth="1"/>
    <col min="9224" max="9224" width="8.375" style="278" customWidth="1"/>
    <col min="9225" max="9225" width="9.25" style="278" customWidth="1"/>
    <col min="9226" max="9226" width="9" style="278" customWidth="1"/>
    <col min="9227" max="9227" width="9.375" style="278" customWidth="1"/>
    <col min="9228" max="9228" width="8.625" style="278" customWidth="1"/>
    <col min="9229" max="9229" width="7.75" style="278" customWidth="1"/>
    <col min="9230" max="9230" width="7.5" style="278" customWidth="1"/>
    <col min="9231" max="9231" width="10.375" style="278" customWidth="1"/>
    <col min="9232" max="9232" width="9.5" style="278" customWidth="1"/>
    <col min="9233" max="9233" width="0" style="278" hidden="1" customWidth="1"/>
    <col min="9234" max="9234" width="8.375" style="278" customWidth="1"/>
    <col min="9235" max="9235" width="8" style="278" customWidth="1"/>
    <col min="9236" max="9237" width="0" style="278" hidden="1" customWidth="1"/>
    <col min="9238" max="9238" width="7.875" style="278" customWidth="1"/>
    <col min="9239" max="9240" width="0" style="278" hidden="1" customWidth="1"/>
    <col min="9241" max="9472" width="10.875" style="278"/>
    <col min="9473" max="9473" width="5.125" style="278" customWidth="1"/>
    <col min="9474" max="9474" width="28.125" style="278" customWidth="1"/>
    <col min="9475" max="9476" width="0" style="278" hidden="1" customWidth="1"/>
    <col min="9477" max="9477" width="8.875" style="278" customWidth="1"/>
    <col min="9478" max="9478" width="0" style="278" hidden="1" customWidth="1"/>
    <col min="9479" max="9479" width="9.75" style="278" customWidth="1"/>
    <col min="9480" max="9480" width="8.375" style="278" customWidth="1"/>
    <col min="9481" max="9481" width="9.25" style="278" customWidth="1"/>
    <col min="9482" max="9482" width="9" style="278" customWidth="1"/>
    <col min="9483" max="9483" width="9.375" style="278" customWidth="1"/>
    <col min="9484" max="9484" width="8.625" style="278" customWidth="1"/>
    <col min="9485" max="9485" width="7.75" style="278" customWidth="1"/>
    <col min="9486" max="9486" width="7.5" style="278" customWidth="1"/>
    <col min="9487" max="9487" width="10.375" style="278" customWidth="1"/>
    <col min="9488" max="9488" width="9.5" style="278" customWidth="1"/>
    <col min="9489" max="9489" width="0" style="278" hidden="1" customWidth="1"/>
    <col min="9490" max="9490" width="8.375" style="278" customWidth="1"/>
    <col min="9491" max="9491" width="8" style="278" customWidth="1"/>
    <col min="9492" max="9493" width="0" style="278" hidden="1" customWidth="1"/>
    <col min="9494" max="9494" width="7.875" style="278" customWidth="1"/>
    <col min="9495" max="9496" width="0" style="278" hidden="1" customWidth="1"/>
    <col min="9497" max="9728" width="10.875" style="278"/>
    <col min="9729" max="9729" width="5.125" style="278" customWidth="1"/>
    <col min="9730" max="9730" width="28.125" style="278" customWidth="1"/>
    <col min="9731" max="9732" width="0" style="278" hidden="1" customWidth="1"/>
    <col min="9733" max="9733" width="8.875" style="278" customWidth="1"/>
    <col min="9734" max="9734" width="0" style="278" hidden="1" customWidth="1"/>
    <col min="9735" max="9735" width="9.75" style="278" customWidth="1"/>
    <col min="9736" max="9736" width="8.375" style="278" customWidth="1"/>
    <col min="9737" max="9737" width="9.25" style="278" customWidth="1"/>
    <col min="9738" max="9738" width="9" style="278" customWidth="1"/>
    <col min="9739" max="9739" width="9.375" style="278" customWidth="1"/>
    <col min="9740" max="9740" width="8.625" style="278" customWidth="1"/>
    <col min="9741" max="9741" width="7.75" style="278" customWidth="1"/>
    <col min="9742" max="9742" width="7.5" style="278" customWidth="1"/>
    <col min="9743" max="9743" width="10.375" style="278" customWidth="1"/>
    <col min="9744" max="9744" width="9.5" style="278" customWidth="1"/>
    <col min="9745" max="9745" width="0" style="278" hidden="1" customWidth="1"/>
    <col min="9746" max="9746" width="8.375" style="278" customWidth="1"/>
    <col min="9747" max="9747" width="8" style="278" customWidth="1"/>
    <col min="9748" max="9749" width="0" style="278" hidden="1" customWidth="1"/>
    <col min="9750" max="9750" width="7.875" style="278" customWidth="1"/>
    <col min="9751" max="9752" width="0" style="278" hidden="1" customWidth="1"/>
    <col min="9753" max="9984" width="10.875" style="278"/>
    <col min="9985" max="9985" width="5.125" style="278" customWidth="1"/>
    <col min="9986" max="9986" width="28.125" style="278" customWidth="1"/>
    <col min="9987" max="9988" width="0" style="278" hidden="1" customWidth="1"/>
    <col min="9989" max="9989" width="8.875" style="278" customWidth="1"/>
    <col min="9990" max="9990" width="0" style="278" hidden="1" customWidth="1"/>
    <col min="9991" max="9991" width="9.75" style="278" customWidth="1"/>
    <col min="9992" max="9992" width="8.375" style="278" customWidth="1"/>
    <col min="9993" max="9993" width="9.25" style="278" customWidth="1"/>
    <col min="9994" max="9994" width="9" style="278" customWidth="1"/>
    <col min="9995" max="9995" width="9.375" style="278" customWidth="1"/>
    <col min="9996" max="9996" width="8.625" style="278" customWidth="1"/>
    <col min="9997" max="9997" width="7.75" style="278" customWidth="1"/>
    <col min="9998" max="9998" width="7.5" style="278" customWidth="1"/>
    <col min="9999" max="9999" width="10.375" style="278" customWidth="1"/>
    <col min="10000" max="10000" width="9.5" style="278" customWidth="1"/>
    <col min="10001" max="10001" width="0" style="278" hidden="1" customWidth="1"/>
    <col min="10002" max="10002" width="8.375" style="278" customWidth="1"/>
    <col min="10003" max="10003" width="8" style="278" customWidth="1"/>
    <col min="10004" max="10005" width="0" style="278" hidden="1" customWidth="1"/>
    <col min="10006" max="10006" width="7.875" style="278" customWidth="1"/>
    <col min="10007" max="10008" width="0" style="278" hidden="1" customWidth="1"/>
    <col min="10009" max="10240" width="10.875" style="278"/>
    <col min="10241" max="10241" width="5.125" style="278" customWidth="1"/>
    <col min="10242" max="10242" width="28.125" style="278" customWidth="1"/>
    <col min="10243" max="10244" width="0" style="278" hidden="1" customWidth="1"/>
    <col min="10245" max="10245" width="8.875" style="278" customWidth="1"/>
    <col min="10246" max="10246" width="0" style="278" hidden="1" customWidth="1"/>
    <col min="10247" max="10247" width="9.75" style="278" customWidth="1"/>
    <col min="10248" max="10248" width="8.375" style="278" customWidth="1"/>
    <col min="10249" max="10249" width="9.25" style="278" customWidth="1"/>
    <col min="10250" max="10250" width="9" style="278" customWidth="1"/>
    <col min="10251" max="10251" width="9.375" style="278" customWidth="1"/>
    <col min="10252" max="10252" width="8.625" style="278" customWidth="1"/>
    <col min="10253" max="10253" width="7.75" style="278" customWidth="1"/>
    <col min="10254" max="10254" width="7.5" style="278" customWidth="1"/>
    <col min="10255" max="10255" width="10.375" style="278" customWidth="1"/>
    <col min="10256" max="10256" width="9.5" style="278" customWidth="1"/>
    <col min="10257" max="10257" width="0" style="278" hidden="1" customWidth="1"/>
    <col min="10258" max="10258" width="8.375" style="278" customWidth="1"/>
    <col min="10259" max="10259" width="8" style="278" customWidth="1"/>
    <col min="10260" max="10261" width="0" style="278" hidden="1" customWidth="1"/>
    <col min="10262" max="10262" width="7.875" style="278" customWidth="1"/>
    <col min="10263" max="10264" width="0" style="278" hidden="1" customWidth="1"/>
    <col min="10265" max="10496" width="10.875" style="278"/>
    <col min="10497" max="10497" width="5.125" style="278" customWidth="1"/>
    <col min="10498" max="10498" width="28.125" style="278" customWidth="1"/>
    <col min="10499" max="10500" width="0" style="278" hidden="1" customWidth="1"/>
    <col min="10501" max="10501" width="8.875" style="278" customWidth="1"/>
    <col min="10502" max="10502" width="0" style="278" hidden="1" customWidth="1"/>
    <col min="10503" max="10503" width="9.75" style="278" customWidth="1"/>
    <col min="10504" max="10504" width="8.375" style="278" customWidth="1"/>
    <col min="10505" max="10505" width="9.25" style="278" customWidth="1"/>
    <col min="10506" max="10506" width="9" style="278" customWidth="1"/>
    <col min="10507" max="10507" width="9.375" style="278" customWidth="1"/>
    <col min="10508" max="10508" width="8.625" style="278" customWidth="1"/>
    <col min="10509" max="10509" width="7.75" style="278" customWidth="1"/>
    <col min="10510" max="10510" width="7.5" style="278" customWidth="1"/>
    <col min="10511" max="10511" width="10.375" style="278" customWidth="1"/>
    <col min="10512" max="10512" width="9.5" style="278" customWidth="1"/>
    <col min="10513" max="10513" width="0" style="278" hidden="1" customWidth="1"/>
    <col min="10514" max="10514" width="8.375" style="278" customWidth="1"/>
    <col min="10515" max="10515" width="8" style="278" customWidth="1"/>
    <col min="10516" max="10517" width="0" style="278" hidden="1" customWidth="1"/>
    <col min="10518" max="10518" width="7.875" style="278" customWidth="1"/>
    <col min="10519" max="10520" width="0" style="278" hidden="1" customWidth="1"/>
    <col min="10521" max="10752" width="10.875" style="278"/>
    <col min="10753" max="10753" width="5.125" style="278" customWidth="1"/>
    <col min="10754" max="10754" width="28.125" style="278" customWidth="1"/>
    <col min="10755" max="10756" width="0" style="278" hidden="1" customWidth="1"/>
    <col min="10757" max="10757" width="8.875" style="278" customWidth="1"/>
    <col min="10758" max="10758" width="0" style="278" hidden="1" customWidth="1"/>
    <col min="10759" max="10759" width="9.75" style="278" customWidth="1"/>
    <col min="10760" max="10760" width="8.375" style="278" customWidth="1"/>
    <col min="10761" max="10761" width="9.25" style="278" customWidth="1"/>
    <col min="10762" max="10762" width="9" style="278" customWidth="1"/>
    <col min="10763" max="10763" width="9.375" style="278" customWidth="1"/>
    <col min="10764" max="10764" width="8.625" style="278" customWidth="1"/>
    <col min="10765" max="10765" width="7.75" style="278" customWidth="1"/>
    <col min="10766" max="10766" width="7.5" style="278" customWidth="1"/>
    <col min="10767" max="10767" width="10.375" style="278" customWidth="1"/>
    <col min="10768" max="10768" width="9.5" style="278" customWidth="1"/>
    <col min="10769" max="10769" width="0" style="278" hidden="1" customWidth="1"/>
    <col min="10770" max="10770" width="8.375" style="278" customWidth="1"/>
    <col min="10771" max="10771" width="8" style="278" customWidth="1"/>
    <col min="10772" max="10773" width="0" style="278" hidden="1" customWidth="1"/>
    <col min="10774" max="10774" width="7.875" style="278" customWidth="1"/>
    <col min="10775" max="10776" width="0" style="278" hidden="1" customWidth="1"/>
    <col min="10777" max="11008" width="10.875" style="278"/>
    <col min="11009" max="11009" width="5.125" style="278" customWidth="1"/>
    <col min="11010" max="11010" width="28.125" style="278" customWidth="1"/>
    <col min="11011" max="11012" width="0" style="278" hidden="1" customWidth="1"/>
    <col min="11013" max="11013" width="8.875" style="278" customWidth="1"/>
    <col min="11014" max="11014" width="0" style="278" hidden="1" customWidth="1"/>
    <col min="11015" max="11015" width="9.75" style="278" customWidth="1"/>
    <col min="11016" max="11016" width="8.375" style="278" customWidth="1"/>
    <col min="11017" max="11017" width="9.25" style="278" customWidth="1"/>
    <col min="11018" max="11018" width="9" style="278" customWidth="1"/>
    <col min="11019" max="11019" width="9.375" style="278" customWidth="1"/>
    <col min="11020" max="11020" width="8.625" style="278" customWidth="1"/>
    <col min="11021" max="11021" width="7.75" style="278" customWidth="1"/>
    <col min="11022" max="11022" width="7.5" style="278" customWidth="1"/>
    <col min="11023" max="11023" width="10.375" style="278" customWidth="1"/>
    <col min="11024" max="11024" width="9.5" style="278" customWidth="1"/>
    <col min="11025" max="11025" width="0" style="278" hidden="1" customWidth="1"/>
    <col min="11026" max="11026" width="8.375" style="278" customWidth="1"/>
    <col min="11027" max="11027" width="8" style="278" customWidth="1"/>
    <col min="11028" max="11029" width="0" style="278" hidden="1" customWidth="1"/>
    <col min="11030" max="11030" width="7.875" style="278" customWidth="1"/>
    <col min="11031" max="11032" width="0" style="278" hidden="1" customWidth="1"/>
    <col min="11033" max="11264" width="10.875" style="278"/>
    <col min="11265" max="11265" width="5.125" style="278" customWidth="1"/>
    <col min="11266" max="11266" width="28.125" style="278" customWidth="1"/>
    <col min="11267" max="11268" width="0" style="278" hidden="1" customWidth="1"/>
    <col min="11269" max="11269" width="8.875" style="278" customWidth="1"/>
    <col min="11270" max="11270" width="0" style="278" hidden="1" customWidth="1"/>
    <col min="11271" max="11271" width="9.75" style="278" customWidth="1"/>
    <col min="11272" max="11272" width="8.375" style="278" customWidth="1"/>
    <col min="11273" max="11273" width="9.25" style="278" customWidth="1"/>
    <col min="11274" max="11274" width="9" style="278" customWidth="1"/>
    <col min="11275" max="11275" width="9.375" style="278" customWidth="1"/>
    <col min="11276" max="11276" width="8.625" style="278" customWidth="1"/>
    <col min="11277" max="11277" width="7.75" style="278" customWidth="1"/>
    <col min="11278" max="11278" width="7.5" style="278" customWidth="1"/>
    <col min="11279" max="11279" width="10.375" style="278" customWidth="1"/>
    <col min="11280" max="11280" width="9.5" style="278" customWidth="1"/>
    <col min="11281" max="11281" width="0" style="278" hidden="1" customWidth="1"/>
    <col min="11282" max="11282" width="8.375" style="278" customWidth="1"/>
    <col min="11283" max="11283" width="8" style="278" customWidth="1"/>
    <col min="11284" max="11285" width="0" style="278" hidden="1" customWidth="1"/>
    <col min="11286" max="11286" width="7.875" style="278" customWidth="1"/>
    <col min="11287" max="11288" width="0" style="278" hidden="1" customWidth="1"/>
    <col min="11289" max="11520" width="10.875" style="278"/>
    <col min="11521" max="11521" width="5.125" style="278" customWidth="1"/>
    <col min="11522" max="11522" width="28.125" style="278" customWidth="1"/>
    <col min="11523" max="11524" width="0" style="278" hidden="1" customWidth="1"/>
    <col min="11525" max="11525" width="8.875" style="278" customWidth="1"/>
    <col min="11526" max="11526" width="0" style="278" hidden="1" customWidth="1"/>
    <col min="11527" max="11527" width="9.75" style="278" customWidth="1"/>
    <col min="11528" max="11528" width="8.375" style="278" customWidth="1"/>
    <col min="11529" max="11529" width="9.25" style="278" customWidth="1"/>
    <col min="11530" max="11530" width="9" style="278" customWidth="1"/>
    <col min="11531" max="11531" width="9.375" style="278" customWidth="1"/>
    <col min="11532" max="11532" width="8.625" style="278" customWidth="1"/>
    <col min="11533" max="11533" width="7.75" style="278" customWidth="1"/>
    <col min="11534" max="11534" width="7.5" style="278" customWidth="1"/>
    <col min="11535" max="11535" width="10.375" style="278" customWidth="1"/>
    <col min="11536" max="11536" width="9.5" style="278" customWidth="1"/>
    <col min="11537" max="11537" width="0" style="278" hidden="1" customWidth="1"/>
    <col min="11538" max="11538" width="8.375" style="278" customWidth="1"/>
    <col min="11539" max="11539" width="8" style="278" customWidth="1"/>
    <col min="11540" max="11541" width="0" style="278" hidden="1" customWidth="1"/>
    <col min="11542" max="11542" width="7.875" style="278" customWidth="1"/>
    <col min="11543" max="11544" width="0" style="278" hidden="1" customWidth="1"/>
    <col min="11545" max="11776" width="10.875" style="278"/>
    <col min="11777" max="11777" width="5.125" style="278" customWidth="1"/>
    <col min="11778" max="11778" width="28.125" style="278" customWidth="1"/>
    <col min="11779" max="11780" width="0" style="278" hidden="1" customWidth="1"/>
    <col min="11781" max="11781" width="8.875" style="278" customWidth="1"/>
    <col min="11782" max="11782" width="0" style="278" hidden="1" customWidth="1"/>
    <col min="11783" max="11783" width="9.75" style="278" customWidth="1"/>
    <col min="11784" max="11784" width="8.375" style="278" customWidth="1"/>
    <col min="11785" max="11785" width="9.25" style="278" customWidth="1"/>
    <col min="11786" max="11786" width="9" style="278" customWidth="1"/>
    <col min="11787" max="11787" width="9.375" style="278" customWidth="1"/>
    <col min="11788" max="11788" width="8.625" style="278" customWidth="1"/>
    <col min="11789" max="11789" width="7.75" style="278" customWidth="1"/>
    <col min="11790" max="11790" width="7.5" style="278" customWidth="1"/>
    <col min="11791" max="11791" width="10.375" style="278" customWidth="1"/>
    <col min="11792" max="11792" width="9.5" style="278" customWidth="1"/>
    <col min="11793" max="11793" width="0" style="278" hidden="1" customWidth="1"/>
    <col min="11794" max="11794" width="8.375" style="278" customWidth="1"/>
    <col min="11795" max="11795" width="8" style="278" customWidth="1"/>
    <col min="11796" max="11797" width="0" style="278" hidden="1" customWidth="1"/>
    <col min="11798" max="11798" width="7.875" style="278" customWidth="1"/>
    <col min="11799" max="11800" width="0" style="278" hidden="1" customWidth="1"/>
    <col min="11801" max="12032" width="10.875" style="278"/>
    <col min="12033" max="12033" width="5.125" style="278" customWidth="1"/>
    <col min="12034" max="12034" width="28.125" style="278" customWidth="1"/>
    <col min="12035" max="12036" width="0" style="278" hidden="1" customWidth="1"/>
    <col min="12037" max="12037" width="8.875" style="278" customWidth="1"/>
    <col min="12038" max="12038" width="0" style="278" hidden="1" customWidth="1"/>
    <col min="12039" max="12039" width="9.75" style="278" customWidth="1"/>
    <col min="12040" max="12040" width="8.375" style="278" customWidth="1"/>
    <col min="12041" max="12041" width="9.25" style="278" customWidth="1"/>
    <col min="12042" max="12042" width="9" style="278" customWidth="1"/>
    <col min="12043" max="12043" width="9.375" style="278" customWidth="1"/>
    <col min="12044" max="12044" width="8.625" style="278" customWidth="1"/>
    <col min="12045" max="12045" width="7.75" style="278" customWidth="1"/>
    <col min="12046" max="12046" width="7.5" style="278" customWidth="1"/>
    <col min="12047" max="12047" width="10.375" style="278" customWidth="1"/>
    <col min="12048" max="12048" width="9.5" style="278" customWidth="1"/>
    <col min="12049" max="12049" width="0" style="278" hidden="1" customWidth="1"/>
    <col min="12050" max="12050" width="8.375" style="278" customWidth="1"/>
    <col min="12051" max="12051" width="8" style="278" customWidth="1"/>
    <col min="12052" max="12053" width="0" style="278" hidden="1" customWidth="1"/>
    <col min="12054" max="12054" width="7.875" style="278" customWidth="1"/>
    <col min="12055" max="12056" width="0" style="278" hidden="1" customWidth="1"/>
    <col min="12057" max="12288" width="10.875" style="278"/>
    <col min="12289" max="12289" width="5.125" style="278" customWidth="1"/>
    <col min="12290" max="12290" width="28.125" style="278" customWidth="1"/>
    <col min="12291" max="12292" width="0" style="278" hidden="1" customWidth="1"/>
    <col min="12293" max="12293" width="8.875" style="278" customWidth="1"/>
    <col min="12294" max="12294" width="0" style="278" hidden="1" customWidth="1"/>
    <col min="12295" max="12295" width="9.75" style="278" customWidth="1"/>
    <col min="12296" max="12296" width="8.375" style="278" customWidth="1"/>
    <col min="12297" max="12297" width="9.25" style="278" customWidth="1"/>
    <col min="12298" max="12298" width="9" style="278" customWidth="1"/>
    <col min="12299" max="12299" width="9.375" style="278" customWidth="1"/>
    <col min="12300" max="12300" width="8.625" style="278" customWidth="1"/>
    <col min="12301" max="12301" width="7.75" style="278" customWidth="1"/>
    <col min="12302" max="12302" width="7.5" style="278" customWidth="1"/>
    <col min="12303" max="12303" width="10.375" style="278" customWidth="1"/>
    <col min="12304" max="12304" width="9.5" style="278" customWidth="1"/>
    <col min="12305" max="12305" width="0" style="278" hidden="1" customWidth="1"/>
    <col min="12306" max="12306" width="8.375" style="278" customWidth="1"/>
    <col min="12307" max="12307" width="8" style="278" customWidth="1"/>
    <col min="12308" max="12309" width="0" style="278" hidden="1" customWidth="1"/>
    <col min="12310" max="12310" width="7.875" style="278" customWidth="1"/>
    <col min="12311" max="12312" width="0" style="278" hidden="1" customWidth="1"/>
    <col min="12313" max="12544" width="10.875" style="278"/>
    <col min="12545" max="12545" width="5.125" style="278" customWidth="1"/>
    <col min="12546" max="12546" width="28.125" style="278" customWidth="1"/>
    <col min="12547" max="12548" width="0" style="278" hidden="1" customWidth="1"/>
    <col min="12549" max="12549" width="8.875" style="278" customWidth="1"/>
    <col min="12550" max="12550" width="0" style="278" hidden="1" customWidth="1"/>
    <col min="12551" max="12551" width="9.75" style="278" customWidth="1"/>
    <col min="12552" max="12552" width="8.375" style="278" customWidth="1"/>
    <col min="12553" max="12553" width="9.25" style="278" customWidth="1"/>
    <col min="12554" max="12554" width="9" style="278" customWidth="1"/>
    <col min="12555" max="12555" width="9.375" style="278" customWidth="1"/>
    <col min="12556" max="12556" width="8.625" style="278" customWidth="1"/>
    <col min="12557" max="12557" width="7.75" style="278" customWidth="1"/>
    <col min="12558" max="12558" width="7.5" style="278" customWidth="1"/>
    <col min="12559" max="12559" width="10.375" style="278" customWidth="1"/>
    <col min="12560" max="12560" width="9.5" style="278" customWidth="1"/>
    <col min="12561" max="12561" width="0" style="278" hidden="1" customWidth="1"/>
    <col min="12562" max="12562" width="8.375" style="278" customWidth="1"/>
    <col min="12563" max="12563" width="8" style="278" customWidth="1"/>
    <col min="12564" max="12565" width="0" style="278" hidden="1" customWidth="1"/>
    <col min="12566" max="12566" width="7.875" style="278" customWidth="1"/>
    <col min="12567" max="12568" width="0" style="278" hidden="1" customWidth="1"/>
    <col min="12569" max="12800" width="10.875" style="278"/>
    <col min="12801" max="12801" width="5.125" style="278" customWidth="1"/>
    <col min="12802" max="12802" width="28.125" style="278" customWidth="1"/>
    <col min="12803" max="12804" width="0" style="278" hidden="1" customWidth="1"/>
    <col min="12805" max="12805" width="8.875" style="278" customWidth="1"/>
    <col min="12806" max="12806" width="0" style="278" hidden="1" customWidth="1"/>
    <col min="12807" max="12807" width="9.75" style="278" customWidth="1"/>
    <col min="12808" max="12808" width="8.375" style="278" customWidth="1"/>
    <col min="12809" max="12809" width="9.25" style="278" customWidth="1"/>
    <col min="12810" max="12810" width="9" style="278" customWidth="1"/>
    <col min="12811" max="12811" width="9.375" style="278" customWidth="1"/>
    <col min="12812" max="12812" width="8.625" style="278" customWidth="1"/>
    <col min="12813" max="12813" width="7.75" style="278" customWidth="1"/>
    <col min="12814" max="12814" width="7.5" style="278" customWidth="1"/>
    <col min="12815" max="12815" width="10.375" style="278" customWidth="1"/>
    <col min="12816" max="12816" width="9.5" style="278" customWidth="1"/>
    <col min="12817" max="12817" width="0" style="278" hidden="1" customWidth="1"/>
    <col min="12818" max="12818" width="8.375" style="278" customWidth="1"/>
    <col min="12819" max="12819" width="8" style="278" customWidth="1"/>
    <col min="12820" max="12821" width="0" style="278" hidden="1" customWidth="1"/>
    <col min="12822" max="12822" width="7.875" style="278" customWidth="1"/>
    <col min="12823" max="12824" width="0" style="278" hidden="1" customWidth="1"/>
    <col min="12825" max="13056" width="10.875" style="278"/>
    <col min="13057" max="13057" width="5.125" style="278" customWidth="1"/>
    <col min="13058" max="13058" width="28.125" style="278" customWidth="1"/>
    <col min="13059" max="13060" width="0" style="278" hidden="1" customWidth="1"/>
    <col min="13061" max="13061" width="8.875" style="278" customWidth="1"/>
    <col min="13062" max="13062" width="0" style="278" hidden="1" customWidth="1"/>
    <col min="13063" max="13063" width="9.75" style="278" customWidth="1"/>
    <col min="13064" max="13064" width="8.375" style="278" customWidth="1"/>
    <col min="13065" max="13065" width="9.25" style="278" customWidth="1"/>
    <col min="13066" max="13066" width="9" style="278" customWidth="1"/>
    <col min="13067" max="13067" width="9.375" style="278" customWidth="1"/>
    <col min="13068" max="13068" width="8.625" style="278" customWidth="1"/>
    <col min="13069" max="13069" width="7.75" style="278" customWidth="1"/>
    <col min="13070" max="13070" width="7.5" style="278" customWidth="1"/>
    <col min="13071" max="13071" width="10.375" style="278" customWidth="1"/>
    <col min="13072" max="13072" width="9.5" style="278" customWidth="1"/>
    <col min="13073" max="13073" width="0" style="278" hidden="1" customWidth="1"/>
    <col min="13074" max="13074" width="8.375" style="278" customWidth="1"/>
    <col min="13075" max="13075" width="8" style="278" customWidth="1"/>
    <col min="13076" max="13077" width="0" style="278" hidden="1" customWidth="1"/>
    <col min="13078" max="13078" width="7.875" style="278" customWidth="1"/>
    <col min="13079" max="13080" width="0" style="278" hidden="1" customWidth="1"/>
    <col min="13081" max="13312" width="10.875" style="278"/>
    <col min="13313" max="13313" width="5.125" style="278" customWidth="1"/>
    <col min="13314" max="13314" width="28.125" style="278" customWidth="1"/>
    <col min="13315" max="13316" width="0" style="278" hidden="1" customWidth="1"/>
    <col min="13317" max="13317" width="8.875" style="278" customWidth="1"/>
    <col min="13318" max="13318" width="0" style="278" hidden="1" customWidth="1"/>
    <col min="13319" max="13319" width="9.75" style="278" customWidth="1"/>
    <col min="13320" max="13320" width="8.375" style="278" customWidth="1"/>
    <col min="13321" max="13321" width="9.25" style="278" customWidth="1"/>
    <col min="13322" max="13322" width="9" style="278" customWidth="1"/>
    <col min="13323" max="13323" width="9.375" style="278" customWidth="1"/>
    <col min="13324" max="13324" width="8.625" style="278" customWidth="1"/>
    <col min="13325" max="13325" width="7.75" style="278" customWidth="1"/>
    <col min="13326" max="13326" width="7.5" style="278" customWidth="1"/>
    <col min="13327" max="13327" width="10.375" style="278" customWidth="1"/>
    <col min="13328" max="13328" width="9.5" style="278" customWidth="1"/>
    <col min="13329" max="13329" width="0" style="278" hidden="1" customWidth="1"/>
    <col min="13330" max="13330" width="8.375" style="278" customWidth="1"/>
    <col min="13331" max="13331" width="8" style="278" customWidth="1"/>
    <col min="13332" max="13333" width="0" style="278" hidden="1" customWidth="1"/>
    <col min="13334" max="13334" width="7.875" style="278" customWidth="1"/>
    <col min="13335" max="13336" width="0" style="278" hidden="1" customWidth="1"/>
    <col min="13337" max="13568" width="10.875" style="278"/>
    <col min="13569" max="13569" width="5.125" style="278" customWidth="1"/>
    <col min="13570" max="13570" width="28.125" style="278" customWidth="1"/>
    <col min="13571" max="13572" width="0" style="278" hidden="1" customWidth="1"/>
    <col min="13573" max="13573" width="8.875" style="278" customWidth="1"/>
    <col min="13574" max="13574" width="0" style="278" hidden="1" customWidth="1"/>
    <col min="13575" max="13575" width="9.75" style="278" customWidth="1"/>
    <col min="13576" max="13576" width="8.375" style="278" customWidth="1"/>
    <col min="13577" max="13577" width="9.25" style="278" customWidth="1"/>
    <col min="13578" max="13578" width="9" style="278" customWidth="1"/>
    <col min="13579" max="13579" width="9.375" style="278" customWidth="1"/>
    <col min="13580" max="13580" width="8.625" style="278" customWidth="1"/>
    <col min="13581" max="13581" width="7.75" style="278" customWidth="1"/>
    <col min="13582" max="13582" width="7.5" style="278" customWidth="1"/>
    <col min="13583" max="13583" width="10.375" style="278" customWidth="1"/>
    <col min="13584" max="13584" width="9.5" style="278" customWidth="1"/>
    <col min="13585" max="13585" width="0" style="278" hidden="1" customWidth="1"/>
    <col min="13586" max="13586" width="8.375" style="278" customWidth="1"/>
    <col min="13587" max="13587" width="8" style="278" customWidth="1"/>
    <col min="13588" max="13589" width="0" style="278" hidden="1" customWidth="1"/>
    <col min="13590" max="13590" width="7.875" style="278" customWidth="1"/>
    <col min="13591" max="13592" width="0" style="278" hidden="1" customWidth="1"/>
    <col min="13593" max="13824" width="10.875" style="278"/>
    <col min="13825" max="13825" width="5.125" style="278" customWidth="1"/>
    <col min="13826" max="13826" width="28.125" style="278" customWidth="1"/>
    <col min="13827" max="13828" width="0" style="278" hidden="1" customWidth="1"/>
    <col min="13829" max="13829" width="8.875" style="278" customWidth="1"/>
    <col min="13830" max="13830" width="0" style="278" hidden="1" customWidth="1"/>
    <col min="13831" max="13831" width="9.75" style="278" customWidth="1"/>
    <col min="13832" max="13832" width="8.375" style="278" customWidth="1"/>
    <col min="13833" max="13833" width="9.25" style="278" customWidth="1"/>
    <col min="13834" max="13834" width="9" style="278" customWidth="1"/>
    <col min="13835" max="13835" width="9.375" style="278" customWidth="1"/>
    <col min="13836" max="13836" width="8.625" style="278" customWidth="1"/>
    <col min="13837" max="13837" width="7.75" style="278" customWidth="1"/>
    <col min="13838" max="13838" width="7.5" style="278" customWidth="1"/>
    <col min="13839" max="13839" width="10.375" style="278" customWidth="1"/>
    <col min="13840" max="13840" width="9.5" style="278" customWidth="1"/>
    <col min="13841" max="13841" width="0" style="278" hidden="1" customWidth="1"/>
    <col min="13842" max="13842" width="8.375" style="278" customWidth="1"/>
    <col min="13843" max="13843" width="8" style="278" customWidth="1"/>
    <col min="13844" max="13845" width="0" style="278" hidden="1" customWidth="1"/>
    <col min="13846" max="13846" width="7.875" style="278" customWidth="1"/>
    <col min="13847" max="13848" width="0" style="278" hidden="1" customWidth="1"/>
    <col min="13849" max="14080" width="10.875" style="278"/>
    <col min="14081" max="14081" width="5.125" style="278" customWidth="1"/>
    <col min="14082" max="14082" width="28.125" style="278" customWidth="1"/>
    <col min="14083" max="14084" width="0" style="278" hidden="1" customWidth="1"/>
    <col min="14085" max="14085" width="8.875" style="278" customWidth="1"/>
    <col min="14086" max="14086" width="0" style="278" hidden="1" customWidth="1"/>
    <col min="14087" max="14087" width="9.75" style="278" customWidth="1"/>
    <col min="14088" max="14088" width="8.375" style="278" customWidth="1"/>
    <col min="14089" max="14089" width="9.25" style="278" customWidth="1"/>
    <col min="14090" max="14090" width="9" style="278" customWidth="1"/>
    <col min="14091" max="14091" width="9.375" style="278" customWidth="1"/>
    <col min="14092" max="14092" width="8.625" style="278" customWidth="1"/>
    <col min="14093" max="14093" width="7.75" style="278" customWidth="1"/>
    <col min="14094" max="14094" width="7.5" style="278" customWidth="1"/>
    <col min="14095" max="14095" width="10.375" style="278" customWidth="1"/>
    <col min="14096" max="14096" width="9.5" style="278" customWidth="1"/>
    <col min="14097" max="14097" width="0" style="278" hidden="1" customWidth="1"/>
    <col min="14098" max="14098" width="8.375" style="278" customWidth="1"/>
    <col min="14099" max="14099" width="8" style="278" customWidth="1"/>
    <col min="14100" max="14101" width="0" style="278" hidden="1" customWidth="1"/>
    <col min="14102" max="14102" width="7.875" style="278" customWidth="1"/>
    <col min="14103" max="14104" width="0" style="278" hidden="1" customWidth="1"/>
    <col min="14105" max="14336" width="10.875" style="278"/>
    <col min="14337" max="14337" width="5.125" style="278" customWidth="1"/>
    <col min="14338" max="14338" width="28.125" style="278" customWidth="1"/>
    <col min="14339" max="14340" width="0" style="278" hidden="1" customWidth="1"/>
    <col min="14341" max="14341" width="8.875" style="278" customWidth="1"/>
    <col min="14342" max="14342" width="0" style="278" hidden="1" customWidth="1"/>
    <col min="14343" max="14343" width="9.75" style="278" customWidth="1"/>
    <col min="14344" max="14344" width="8.375" style="278" customWidth="1"/>
    <col min="14345" max="14345" width="9.25" style="278" customWidth="1"/>
    <col min="14346" max="14346" width="9" style="278" customWidth="1"/>
    <col min="14347" max="14347" width="9.375" style="278" customWidth="1"/>
    <col min="14348" max="14348" width="8.625" style="278" customWidth="1"/>
    <col min="14349" max="14349" width="7.75" style="278" customWidth="1"/>
    <col min="14350" max="14350" width="7.5" style="278" customWidth="1"/>
    <col min="14351" max="14351" width="10.375" style="278" customWidth="1"/>
    <col min="14352" max="14352" width="9.5" style="278" customWidth="1"/>
    <col min="14353" max="14353" width="0" style="278" hidden="1" customWidth="1"/>
    <col min="14354" max="14354" width="8.375" style="278" customWidth="1"/>
    <col min="14355" max="14355" width="8" style="278" customWidth="1"/>
    <col min="14356" max="14357" width="0" style="278" hidden="1" customWidth="1"/>
    <col min="14358" max="14358" width="7.875" style="278" customWidth="1"/>
    <col min="14359" max="14360" width="0" style="278" hidden="1" customWidth="1"/>
    <col min="14361" max="14592" width="10.875" style="278"/>
    <col min="14593" max="14593" width="5.125" style="278" customWidth="1"/>
    <col min="14594" max="14594" width="28.125" style="278" customWidth="1"/>
    <col min="14595" max="14596" width="0" style="278" hidden="1" customWidth="1"/>
    <col min="14597" max="14597" width="8.875" style="278" customWidth="1"/>
    <col min="14598" max="14598" width="0" style="278" hidden="1" customWidth="1"/>
    <col min="14599" max="14599" width="9.75" style="278" customWidth="1"/>
    <col min="14600" max="14600" width="8.375" style="278" customWidth="1"/>
    <col min="14601" max="14601" width="9.25" style="278" customWidth="1"/>
    <col min="14602" max="14602" width="9" style="278" customWidth="1"/>
    <col min="14603" max="14603" width="9.375" style="278" customWidth="1"/>
    <col min="14604" max="14604" width="8.625" style="278" customWidth="1"/>
    <col min="14605" max="14605" width="7.75" style="278" customWidth="1"/>
    <col min="14606" max="14606" width="7.5" style="278" customWidth="1"/>
    <col min="14607" max="14607" width="10.375" style="278" customWidth="1"/>
    <col min="14608" max="14608" width="9.5" style="278" customWidth="1"/>
    <col min="14609" max="14609" width="0" style="278" hidden="1" customWidth="1"/>
    <col min="14610" max="14610" width="8.375" style="278" customWidth="1"/>
    <col min="14611" max="14611" width="8" style="278" customWidth="1"/>
    <col min="14612" max="14613" width="0" style="278" hidden="1" customWidth="1"/>
    <col min="14614" max="14614" width="7.875" style="278" customWidth="1"/>
    <col min="14615" max="14616" width="0" style="278" hidden="1" customWidth="1"/>
    <col min="14617" max="14848" width="10.875" style="278"/>
    <col min="14849" max="14849" width="5.125" style="278" customWidth="1"/>
    <col min="14850" max="14850" width="28.125" style="278" customWidth="1"/>
    <col min="14851" max="14852" width="0" style="278" hidden="1" customWidth="1"/>
    <col min="14853" max="14853" width="8.875" style="278" customWidth="1"/>
    <col min="14854" max="14854" width="0" style="278" hidden="1" customWidth="1"/>
    <col min="14855" max="14855" width="9.75" style="278" customWidth="1"/>
    <col min="14856" max="14856" width="8.375" style="278" customWidth="1"/>
    <col min="14857" max="14857" width="9.25" style="278" customWidth="1"/>
    <col min="14858" max="14858" width="9" style="278" customWidth="1"/>
    <col min="14859" max="14859" width="9.375" style="278" customWidth="1"/>
    <col min="14860" max="14860" width="8.625" style="278" customWidth="1"/>
    <col min="14861" max="14861" width="7.75" style="278" customWidth="1"/>
    <col min="14862" max="14862" width="7.5" style="278" customWidth="1"/>
    <col min="14863" max="14863" width="10.375" style="278" customWidth="1"/>
    <col min="14864" max="14864" width="9.5" style="278" customWidth="1"/>
    <col min="14865" max="14865" width="0" style="278" hidden="1" customWidth="1"/>
    <col min="14866" max="14866" width="8.375" style="278" customWidth="1"/>
    <col min="14867" max="14867" width="8" style="278" customWidth="1"/>
    <col min="14868" max="14869" width="0" style="278" hidden="1" customWidth="1"/>
    <col min="14870" max="14870" width="7.875" style="278" customWidth="1"/>
    <col min="14871" max="14872" width="0" style="278" hidden="1" customWidth="1"/>
    <col min="14873" max="15104" width="10.875" style="278"/>
    <col min="15105" max="15105" width="5.125" style="278" customWidth="1"/>
    <col min="15106" max="15106" width="28.125" style="278" customWidth="1"/>
    <col min="15107" max="15108" width="0" style="278" hidden="1" customWidth="1"/>
    <col min="15109" max="15109" width="8.875" style="278" customWidth="1"/>
    <col min="15110" max="15110" width="0" style="278" hidden="1" customWidth="1"/>
    <col min="15111" max="15111" width="9.75" style="278" customWidth="1"/>
    <col min="15112" max="15112" width="8.375" style="278" customWidth="1"/>
    <col min="15113" max="15113" width="9.25" style="278" customWidth="1"/>
    <col min="15114" max="15114" width="9" style="278" customWidth="1"/>
    <col min="15115" max="15115" width="9.375" style="278" customWidth="1"/>
    <col min="15116" max="15116" width="8.625" style="278" customWidth="1"/>
    <col min="15117" max="15117" width="7.75" style="278" customWidth="1"/>
    <col min="15118" max="15118" width="7.5" style="278" customWidth="1"/>
    <col min="15119" max="15119" width="10.375" style="278" customWidth="1"/>
    <col min="15120" max="15120" width="9.5" style="278" customWidth="1"/>
    <col min="15121" max="15121" width="0" style="278" hidden="1" customWidth="1"/>
    <col min="15122" max="15122" width="8.375" style="278" customWidth="1"/>
    <col min="15123" max="15123" width="8" style="278" customWidth="1"/>
    <col min="15124" max="15125" width="0" style="278" hidden="1" customWidth="1"/>
    <col min="15126" max="15126" width="7.875" style="278" customWidth="1"/>
    <col min="15127" max="15128" width="0" style="278" hidden="1" customWidth="1"/>
    <col min="15129" max="15360" width="10.875" style="278"/>
    <col min="15361" max="15361" width="5.125" style="278" customWidth="1"/>
    <col min="15362" max="15362" width="28.125" style="278" customWidth="1"/>
    <col min="15363" max="15364" width="0" style="278" hidden="1" customWidth="1"/>
    <col min="15365" max="15365" width="8.875" style="278" customWidth="1"/>
    <col min="15366" max="15366" width="0" style="278" hidden="1" customWidth="1"/>
    <col min="15367" max="15367" width="9.75" style="278" customWidth="1"/>
    <col min="15368" max="15368" width="8.375" style="278" customWidth="1"/>
    <col min="15369" max="15369" width="9.25" style="278" customWidth="1"/>
    <col min="15370" max="15370" width="9" style="278" customWidth="1"/>
    <col min="15371" max="15371" width="9.375" style="278" customWidth="1"/>
    <col min="15372" max="15372" width="8.625" style="278" customWidth="1"/>
    <col min="15373" max="15373" width="7.75" style="278" customWidth="1"/>
    <col min="15374" max="15374" width="7.5" style="278" customWidth="1"/>
    <col min="15375" max="15375" width="10.375" style="278" customWidth="1"/>
    <col min="15376" max="15376" width="9.5" style="278" customWidth="1"/>
    <col min="15377" max="15377" width="0" style="278" hidden="1" customWidth="1"/>
    <col min="15378" max="15378" width="8.375" style="278" customWidth="1"/>
    <col min="15379" max="15379" width="8" style="278" customWidth="1"/>
    <col min="15380" max="15381" width="0" style="278" hidden="1" customWidth="1"/>
    <col min="15382" max="15382" width="7.875" style="278" customWidth="1"/>
    <col min="15383" max="15384" width="0" style="278" hidden="1" customWidth="1"/>
    <col min="15385" max="15616" width="10.875" style="278"/>
    <col min="15617" max="15617" width="5.125" style="278" customWidth="1"/>
    <col min="15618" max="15618" width="28.125" style="278" customWidth="1"/>
    <col min="15619" max="15620" width="0" style="278" hidden="1" customWidth="1"/>
    <col min="15621" max="15621" width="8.875" style="278" customWidth="1"/>
    <col min="15622" max="15622" width="0" style="278" hidden="1" customWidth="1"/>
    <col min="15623" max="15623" width="9.75" style="278" customWidth="1"/>
    <col min="15624" max="15624" width="8.375" style="278" customWidth="1"/>
    <col min="15625" max="15625" width="9.25" style="278" customWidth="1"/>
    <col min="15626" max="15626" width="9" style="278" customWidth="1"/>
    <col min="15627" max="15627" width="9.375" style="278" customWidth="1"/>
    <col min="15628" max="15628" width="8.625" style="278" customWidth="1"/>
    <col min="15629" max="15629" width="7.75" style="278" customWidth="1"/>
    <col min="15630" max="15630" width="7.5" style="278" customWidth="1"/>
    <col min="15631" max="15631" width="10.375" style="278" customWidth="1"/>
    <col min="15632" max="15632" width="9.5" style="278" customWidth="1"/>
    <col min="15633" max="15633" width="0" style="278" hidden="1" customWidth="1"/>
    <col min="15634" max="15634" width="8.375" style="278" customWidth="1"/>
    <col min="15635" max="15635" width="8" style="278" customWidth="1"/>
    <col min="15636" max="15637" width="0" style="278" hidden="1" customWidth="1"/>
    <col min="15638" max="15638" width="7.875" style="278" customWidth="1"/>
    <col min="15639" max="15640" width="0" style="278" hidden="1" customWidth="1"/>
    <col min="15641" max="15872" width="10.875" style="278"/>
    <col min="15873" max="15873" width="5.125" style="278" customWidth="1"/>
    <col min="15874" max="15874" width="28.125" style="278" customWidth="1"/>
    <col min="15875" max="15876" width="0" style="278" hidden="1" customWidth="1"/>
    <col min="15877" max="15877" width="8.875" style="278" customWidth="1"/>
    <col min="15878" max="15878" width="0" style="278" hidden="1" customWidth="1"/>
    <col min="15879" max="15879" width="9.75" style="278" customWidth="1"/>
    <col min="15880" max="15880" width="8.375" style="278" customWidth="1"/>
    <col min="15881" max="15881" width="9.25" style="278" customWidth="1"/>
    <col min="15882" max="15882" width="9" style="278" customWidth="1"/>
    <col min="15883" max="15883" width="9.375" style="278" customWidth="1"/>
    <col min="15884" max="15884" width="8.625" style="278" customWidth="1"/>
    <col min="15885" max="15885" width="7.75" style="278" customWidth="1"/>
    <col min="15886" max="15886" width="7.5" style="278" customWidth="1"/>
    <col min="15887" max="15887" width="10.375" style="278" customWidth="1"/>
    <col min="15888" max="15888" width="9.5" style="278" customWidth="1"/>
    <col min="15889" max="15889" width="0" style="278" hidden="1" customWidth="1"/>
    <col min="15890" max="15890" width="8.375" style="278" customWidth="1"/>
    <col min="15891" max="15891" width="8" style="278" customWidth="1"/>
    <col min="15892" max="15893" width="0" style="278" hidden="1" customWidth="1"/>
    <col min="15894" max="15894" width="7.875" style="278" customWidth="1"/>
    <col min="15895" max="15896" width="0" style="278" hidden="1" customWidth="1"/>
    <col min="15897" max="16128" width="10.875" style="278"/>
    <col min="16129" max="16129" width="5.125" style="278" customWidth="1"/>
    <col min="16130" max="16130" width="28.125" style="278" customWidth="1"/>
    <col min="16131" max="16132" width="0" style="278" hidden="1" customWidth="1"/>
    <col min="16133" max="16133" width="8.875" style="278" customWidth="1"/>
    <col min="16134" max="16134" width="0" style="278" hidden="1" customWidth="1"/>
    <col min="16135" max="16135" width="9.75" style="278" customWidth="1"/>
    <col min="16136" max="16136" width="8.375" style="278" customWidth="1"/>
    <col min="16137" max="16137" width="9.25" style="278" customWidth="1"/>
    <col min="16138" max="16138" width="9" style="278" customWidth="1"/>
    <col min="16139" max="16139" width="9.375" style="278" customWidth="1"/>
    <col min="16140" max="16140" width="8.625" style="278" customWidth="1"/>
    <col min="16141" max="16141" width="7.75" style="278" customWidth="1"/>
    <col min="16142" max="16142" width="7.5" style="278" customWidth="1"/>
    <col min="16143" max="16143" width="10.375" style="278" customWidth="1"/>
    <col min="16144" max="16144" width="9.5" style="278" customWidth="1"/>
    <col min="16145" max="16145" width="0" style="278" hidden="1" customWidth="1"/>
    <col min="16146" max="16146" width="8.375" style="278" customWidth="1"/>
    <col min="16147" max="16147" width="8" style="278" customWidth="1"/>
    <col min="16148" max="16149" width="0" style="278" hidden="1" customWidth="1"/>
    <col min="16150" max="16150" width="7.875" style="278" customWidth="1"/>
    <col min="16151" max="16152" width="0" style="278" hidden="1" customWidth="1"/>
    <col min="16153" max="16384" width="10.875" style="278"/>
  </cols>
  <sheetData>
    <row r="1" spans="1:24" ht="18.75">
      <c r="A1" s="277"/>
      <c r="S1" s="281" t="s">
        <v>313</v>
      </c>
      <c r="T1" s="281"/>
      <c r="U1" s="281"/>
      <c r="V1" s="281"/>
    </row>
    <row r="2" spans="1:24" s="283" customFormat="1" ht="22.5" customHeight="1">
      <c r="A2" s="282" t="s">
        <v>314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4" ht="33.75" customHeight="1">
      <c r="A3" s="284" t="s">
        <v>315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</row>
    <row r="4" spans="1:24" s="290" customFormat="1" ht="22.5" customHeight="1">
      <c r="A4" s="285" t="s">
        <v>316</v>
      </c>
      <c r="B4" s="285" t="s">
        <v>317</v>
      </c>
      <c r="C4" s="285" t="s">
        <v>318</v>
      </c>
      <c r="D4" s="285" t="s">
        <v>319</v>
      </c>
      <c r="E4" s="285" t="s">
        <v>320</v>
      </c>
      <c r="F4" s="285" t="s">
        <v>321</v>
      </c>
      <c r="G4" s="286" t="s">
        <v>322</v>
      </c>
      <c r="H4" s="287" t="s">
        <v>323</v>
      </c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9"/>
      <c r="T4" s="285" t="s">
        <v>324</v>
      </c>
      <c r="U4" s="285" t="s">
        <v>4</v>
      </c>
      <c r="V4" s="286" t="s">
        <v>325</v>
      </c>
    </row>
    <row r="5" spans="1:24" s="290" customFormat="1" ht="24.75" customHeight="1">
      <c r="A5" s="291"/>
      <c r="B5" s="291"/>
      <c r="C5" s="291"/>
      <c r="D5" s="291"/>
      <c r="E5" s="291"/>
      <c r="F5" s="291"/>
      <c r="G5" s="286"/>
      <c r="H5" s="292" t="s">
        <v>326</v>
      </c>
      <c r="I5" s="293"/>
      <c r="J5" s="293"/>
      <c r="K5" s="293"/>
      <c r="L5" s="294"/>
      <c r="M5" s="292" t="s">
        <v>327</v>
      </c>
      <c r="N5" s="293"/>
      <c r="O5" s="293"/>
      <c r="P5" s="293"/>
      <c r="Q5" s="293"/>
      <c r="R5" s="293"/>
      <c r="S5" s="294"/>
      <c r="T5" s="291"/>
      <c r="U5" s="291"/>
      <c r="V5" s="286"/>
    </row>
    <row r="6" spans="1:24" s="297" customFormat="1" ht="90.75" customHeight="1">
      <c r="A6" s="295"/>
      <c r="B6" s="295"/>
      <c r="C6" s="295"/>
      <c r="D6" s="295"/>
      <c r="E6" s="295"/>
      <c r="F6" s="295"/>
      <c r="G6" s="286"/>
      <c r="H6" s="296" t="s">
        <v>263</v>
      </c>
      <c r="I6" s="296" t="s">
        <v>264</v>
      </c>
      <c r="J6" s="296" t="s">
        <v>265</v>
      </c>
      <c r="K6" s="296" t="s">
        <v>266</v>
      </c>
      <c r="L6" s="296" t="s">
        <v>328</v>
      </c>
      <c r="M6" s="296" t="s">
        <v>329</v>
      </c>
      <c r="N6" s="296" t="s">
        <v>330</v>
      </c>
      <c r="O6" s="296" t="s">
        <v>331</v>
      </c>
      <c r="P6" s="296" t="s">
        <v>332</v>
      </c>
      <c r="Q6" s="296" t="s">
        <v>333</v>
      </c>
      <c r="R6" s="296" t="s">
        <v>334</v>
      </c>
      <c r="S6" s="296" t="s">
        <v>335</v>
      </c>
      <c r="T6" s="295"/>
      <c r="U6" s="295"/>
      <c r="V6" s="286"/>
    </row>
    <row r="7" spans="1:24" s="303" customFormat="1" ht="34.5" customHeight="1">
      <c r="A7" s="298"/>
      <c r="B7" s="298" t="s">
        <v>336</v>
      </c>
      <c r="C7" s="298"/>
      <c r="D7" s="298"/>
      <c r="E7" s="299">
        <v>9000000</v>
      </c>
      <c r="F7" s="299">
        <f>SUM(F8:F21)</f>
        <v>16224740.709740002</v>
      </c>
      <c r="G7" s="299">
        <f>SUM(G8:G21)</f>
        <v>9678397.4805442803</v>
      </c>
      <c r="H7" s="299">
        <f t="shared" ref="H7:S7" si="0">SUM(H8:H21)</f>
        <v>916981.94970899995</v>
      </c>
      <c r="I7" s="299">
        <f t="shared" si="0"/>
        <v>1187615.3571508401</v>
      </c>
      <c r="J7" s="299">
        <f t="shared" si="0"/>
        <v>1372031.62775776</v>
      </c>
      <c r="K7" s="299">
        <f t="shared" si="0"/>
        <v>2010356.9173216803</v>
      </c>
      <c r="L7" s="299">
        <f t="shared" si="0"/>
        <v>4191411.6286049997</v>
      </c>
      <c r="M7" s="299">
        <f t="shared" si="0"/>
        <v>66414.5</v>
      </c>
      <c r="N7" s="299">
        <f t="shared" si="0"/>
        <v>358914.1</v>
      </c>
      <c r="O7" s="299">
        <f t="shared" si="0"/>
        <v>2379107.5606319997</v>
      </c>
      <c r="P7" s="299">
        <f t="shared" si="0"/>
        <v>6834841.74867508</v>
      </c>
      <c r="Q7" s="299">
        <f t="shared" si="0"/>
        <v>0</v>
      </c>
      <c r="R7" s="299">
        <f t="shared" si="0"/>
        <v>33139.521778199989</v>
      </c>
      <c r="S7" s="299">
        <f t="shared" si="0"/>
        <v>5980</v>
      </c>
      <c r="T7" s="299">
        <f>SUM(T8:T21)</f>
        <v>0</v>
      </c>
      <c r="U7" s="299">
        <f>SUM(U8:U21)</f>
        <v>0</v>
      </c>
      <c r="V7" s="300">
        <f>G7/E7</f>
        <v>1.0753774978382533</v>
      </c>
      <c r="W7" s="301">
        <f t="shared" ref="W7:W21" si="1">G7-M7-N7-O7-P7-Q7-R7-S7</f>
        <v>4.9459000882052351E-2</v>
      </c>
      <c r="X7" s="302">
        <f>G7-M7-N7-O7-P7-R7-S7</f>
        <v>4.9459000882052351E-2</v>
      </c>
    </row>
    <row r="8" spans="1:24" s="309" customFormat="1" ht="25.5" customHeight="1">
      <c r="A8" s="304">
        <v>1</v>
      </c>
      <c r="B8" s="305" t="s">
        <v>337</v>
      </c>
      <c r="C8" s="304"/>
      <c r="D8" s="305"/>
      <c r="E8" s="306"/>
      <c r="F8" s="306">
        <v>34754.983873000005</v>
      </c>
      <c r="G8" s="306">
        <f>SUM(H8:L8)</f>
        <v>49610.100812999997</v>
      </c>
      <c r="H8" s="306">
        <v>6260.2950440000004</v>
      </c>
      <c r="I8" s="306">
        <v>13652.077612999998</v>
      </c>
      <c r="J8" s="306">
        <v>8001.8704169999992</v>
      </c>
      <c r="K8" s="306">
        <v>17559.347581999999</v>
      </c>
      <c r="L8" s="306">
        <v>4136.5101570000006</v>
      </c>
      <c r="M8" s="306">
        <v>0</v>
      </c>
      <c r="N8" s="306">
        <v>0</v>
      </c>
      <c r="O8" s="306">
        <v>49610.100812999997</v>
      </c>
      <c r="P8" s="306">
        <v>0</v>
      </c>
      <c r="Q8" s="306">
        <v>0</v>
      </c>
      <c r="R8" s="306">
        <v>0</v>
      </c>
      <c r="S8" s="306"/>
      <c r="T8" s="305"/>
      <c r="U8" s="307"/>
      <c r="V8" s="308"/>
      <c r="W8" s="301">
        <f t="shared" si="1"/>
        <v>0</v>
      </c>
      <c r="X8" s="302">
        <f t="shared" ref="X8:X21" si="2">G8-M8-N8-O8-P8-R8-S8</f>
        <v>0</v>
      </c>
    </row>
    <row r="9" spans="1:24" s="309" customFormat="1" ht="34.5" customHeight="1">
      <c r="A9" s="304">
        <v>2</v>
      </c>
      <c r="B9" s="307" t="s">
        <v>338</v>
      </c>
      <c r="C9" s="310"/>
      <c r="D9" s="311"/>
      <c r="E9" s="312"/>
      <c r="F9" s="312">
        <v>1779539.507</v>
      </c>
      <c r="G9" s="306">
        <f t="shared" ref="G9:G21" si="3">SUM(H9:L9)</f>
        <v>697813.50121100002</v>
      </c>
      <c r="H9" s="312">
        <v>80263.102830999997</v>
      </c>
      <c r="I9" s="312">
        <v>109299.708486</v>
      </c>
      <c r="J9" s="312">
        <v>78933.909883999993</v>
      </c>
      <c r="K9" s="312">
        <v>146613.02108199999</v>
      </c>
      <c r="L9" s="312">
        <v>282703.758928</v>
      </c>
      <c r="M9" s="312">
        <v>29414.5</v>
      </c>
      <c r="N9" s="312">
        <v>19698.099999999999</v>
      </c>
      <c r="O9" s="312">
        <v>561928.94275199994</v>
      </c>
      <c r="P9" s="312">
        <v>59103.296999999999</v>
      </c>
      <c r="Q9" s="312">
        <v>0</v>
      </c>
      <c r="R9" s="312">
        <v>27668.311999999991</v>
      </c>
      <c r="S9" s="312"/>
      <c r="T9" s="312"/>
      <c r="U9" s="312"/>
      <c r="V9" s="313"/>
      <c r="W9" s="301">
        <f t="shared" si="1"/>
        <v>0.34945900011371123</v>
      </c>
      <c r="X9" s="302">
        <f t="shared" si="2"/>
        <v>0.34945900011371123</v>
      </c>
    </row>
    <row r="10" spans="1:24" s="309" customFormat="1" ht="33" customHeight="1">
      <c r="A10" s="310">
        <v>3</v>
      </c>
      <c r="B10" s="305" t="s">
        <v>339</v>
      </c>
      <c r="C10" s="304"/>
      <c r="D10" s="311"/>
      <c r="E10" s="312"/>
      <c r="F10" s="312">
        <v>76696.97</v>
      </c>
      <c r="G10" s="306">
        <f t="shared" si="3"/>
        <v>31977.987999999998</v>
      </c>
      <c r="H10" s="312">
        <v>1703.981</v>
      </c>
      <c r="I10" s="312"/>
      <c r="J10" s="312">
        <v>10274.007</v>
      </c>
      <c r="K10" s="312">
        <v>5000</v>
      </c>
      <c r="L10" s="312">
        <v>15000</v>
      </c>
      <c r="M10" s="312"/>
      <c r="N10" s="312"/>
      <c r="O10" s="312"/>
      <c r="P10" s="312">
        <v>31977.987999999998</v>
      </c>
      <c r="Q10" s="312"/>
      <c r="R10" s="312"/>
      <c r="S10" s="312"/>
      <c r="T10" s="312"/>
      <c r="U10" s="312"/>
      <c r="V10" s="313"/>
      <c r="W10" s="301">
        <f t="shared" si="1"/>
        <v>0</v>
      </c>
      <c r="X10" s="302">
        <f t="shared" si="2"/>
        <v>0</v>
      </c>
    </row>
    <row r="11" spans="1:24" s="309" customFormat="1" ht="33.6" customHeight="1">
      <c r="A11" s="304">
        <v>4</v>
      </c>
      <c r="B11" s="305" t="s">
        <v>340</v>
      </c>
      <c r="C11" s="304"/>
      <c r="D11" s="311"/>
      <c r="E11" s="312"/>
      <c r="F11" s="312">
        <v>151331.921</v>
      </c>
      <c r="G11" s="306">
        <f t="shared" si="3"/>
        <v>15762.374948000001</v>
      </c>
      <c r="H11" s="312">
        <v>994.21799999999996</v>
      </c>
      <c r="I11" s="312">
        <v>0</v>
      </c>
      <c r="J11" s="312">
        <v>5000</v>
      </c>
      <c r="K11" s="312">
        <v>9768.1569479999998</v>
      </c>
      <c r="L11" s="312">
        <v>0</v>
      </c>
      <c r="M11" s="312">
        <v>0</v>
      </c>
      <c r="N11" s="312">
        <v>0</v>
      </c>
      <c r="O11" s="312">
        <v>15762.374947999999</v>
      </c>
      <c r="P11" s="312">
        <v>0</v>
      </c>
      <c r="Q11" s="312">
        <v>0</v>
      </c>
      <c r="R11" s="312">
        <v>0</v>
      </c>
      <c r="S11" s="312"/>
      <c r="T11" s="312"/>
      <c r="U11" s="312"/>
      <c r="V11" s="313"/>
      <c r="W11" s="301">
        <f t="shared" si="1"/>
        <v>1.8189894035458565E-12</v>
      </c>
      <c r="X11" s="302">
        <f t="shared" si="2"/>
        <v>1.8189894035458565E-12</v>
      </c>
    </row>
    <row r="12" spans="1:24" s="309" customFormat="1" ht="30.95" customHeight="1">
      <c r="A12" s="304">
        <v>5</v>
      </c>
      <c r="B12" s="305" t="s">
        <v>341</v>
      </c>
      <c r="C12" s="304"/>
      <c r="D12" s="311"/>
      <c r="E12" s="312"/>
      <c r="F12" s="312">
        <v>148390.83810200001</v>
      </c>
      <c r="G12" s="306">
        <f t="shared" si="3"/>
        <v>26603.704805000001</v>
      </c>
      <c r="H12" s="312">
        <v>12403.660972000001</v>
      </c>
      <c r="I12" s="312">
        <v>9532.2033719999999</v>
      </c>
      <c r="J12" s="312">
        <v>927.840461</v>
      </c>
      <c r="K12" s="312">
        <v>190</v>
      </c>
      <c r="L12" s="312">
        <v>3550</v>
      </c>
      <c r="M12" s="312">
        <v>0</v>
      </c>
      <c r="N12" s="312">
        <v>0</v>
      </c>
      <c r="O12" s="312">
        <v>26603.704805000001</v>
      </c>
      <c r="P12" s="312">
        <v>0</v>
      </c>
      <c r="Q12" s="312">
        <v>0</v>
      </c>
      <c r="R12" s="312">
        <v>0</v>
      </c>
      <c r="S12" s="312"/>
      <c r="T12" s="312"/>
      <c r="U12" s="312"/>
      <c r="V12" s="313"/>
      <c r="W12" s="301">
        <f t="shared" si="1"/>
        <v>0</v>
      </c>
      <c r="X12" s="302">
        <f t="shared" si="2"/>
        <v>0</v>
      </c>
    </row>
    <row r="13" spans="1:24" s="309" customFormat="1" ht="32.450000000000003" customHeight="1">
      <c r="A13" s="304">
        <v>6</v>
      </c>
      <c r="B13" s="305" t="s">
        <v>342</v>
      </c>
      <c r="C13" s="304"/>
      <c r="D13" s="311"/>
      <c r="E13" s="312"/>
      <c r="F13" s="312">
        <v>393091.2</v>
      </c>
      <c r="G13" s="306">
        <f t="shared" si="3"/>
        <v>90191.730605000004</v>
      </c>
      <c r="H13" s="312">
        <v>17304.192856000001</v>
      </c>
      <c r="I13" s="312">
        <v>15175.969594</v>
      </c>
      <c r="J13" s="312">
        <v>37465.059353999997</v>
      </c>
      <c r="K13" s="312">
        <v>8246.5088009999999</v>
      </c>
      <c r="L13" s="312">
        <v>12000</v>
      </c>
      <c r="M13" s="312">
        <v>0</v>
      </c>
      <c r="N13" s="312">
        <v>0</v>
      </c>
      <c r="O13" s="312">
        <v>83453.730605000004</v>
      </c>
      <c r="P13" s="312">
        <v>1985</v>
      </c>
      <c r="Q13" s="312">
        <v>0</v>
      </c>
      <c r="R13" s="312">
        <v>4753</v>
      </c>
      <c r="S13" s="312"/>
      <c r="T13" s="305"/>
      <c r="U13" s="307"/>
      <c r="V13" s="313"/>
      <c r="W13" s="301">
        <f t="shared" si="1"/>
        <v>0</v>
      </c>
      <c r="X13" s="302">
        <f t="shared" si="2"/>
        <v>0</v>
      </c>
    </row>
    <row r="14" spans="1:24" s="309" customFormat="1" ht="31.5" customHeight="1">
      <c r="A14" s="304">
        <v>7</v>
      </c>
      <c r="B14" s="305" t="s">
        <v>343</v>
      </c>
      <c r="C14" s="304"/>
      <c r="D14" s="311"/>
      <c r="E14" s="312"/>
      <c r="F14" s="312">
        <v>408176.06699999998</v>
      </c>
      <c r="G14" s="306">
        <f t="shared" si="3"/>
        <v>245612.53865199999</v>
      </c>
      <c r="H14" s="312">
        <v>63126.661881999993</v>
      </c>
      <c r="I14" s="312">
        <v>137075.94540699999</v>
      </c>
      <c r="J14" s="312">
        <v>29720.051362999999</v>
      </c>
      <c r="K14" s="312">
        <v>11109.88</v>
      </c>
      <c r="L14" s="312">
        <v>4580</v>
      </c>
      <c r="M14" s="312">
        <v>37000</v>
      </c>
      <c r="N14" s="312">
        <v>0</v>
      </c>
      <c r="O14" s="312">
        <v>197245.86065199997</v>
      </c>
      <c r="P14" s="312">
        <v>5386.9780000000001</v>
      </c>
      <c r="Q14" s="312">
        <v>0</v>
      </c>
      <c r="R14" s="312">
        <v>0</v>
      </c>
      <c r="S14" s="312">
        <v>5980</v>
      </c>
      <c r="T14" s="312"/>
      <c r="U14" s="312"/>
      <c r="V14" s="313"/>
      <c r="W14" s="301">
        <f t="shared" si="1"/>
        <v>-0.29999999998562998</v>
      </c>
      <c r="X14" s="302">
        <f t="shared" si="2"/>
        <v>-0.29999999998562998</v>
      </c>
    </row>
    <row r="15" spans="1:24" s="309" customFormat="1" ht="31.5">
      <c r="A15" s="304">
        <v>8</v>
      </c>
      <c r="B15" s="305" t="s">
        <v>344</v>
      </c>
      <c r="C15" s="304"/>
      <c r="D15" s="311"/>
      <c r="E15" s="312"/>
      <c r="F15" s="312">
        <v>107000.546194</v>
      </c>
      <c r="G15" s="306">
        <f t="shared" si="3"/>
        <v>0</v>
      </c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05"/>
      <c r="U15" s="307"/>
      <c r="V15" s="313"/>
      <c r="W15" s="301">
        <f t="shared" si="1"/>
        <v>0</v>
      </c>
      <c r="X15" s="302">
        <f t="shared" si="2"/>
        <v>0</v>
      </c>
    </row>
    <row r="16" spans="1:24" s="309" customFormat="1" ht="31.5">
      <c r="A16" s="304">
        <v>9</v>
      </c>
      <c r="B16" s="305" t="s">
        <v>345</v>
      </c>
      <c r="C16" s="304"/>
      <c r="D16" s="311"/>
      <c r="E16" s="312"/>
      <c r="F16" s="312">
        <v>4737585.8045709999</v>
      </c>
      <c r="G16" s="306">
        <f t="shared" si="3"/>
        <v>6898579.57459528</v>
      </c>
      <c r="H16" s="312">
        <v>487276.57678900001</v>
      </c>
      <c r="I16" s="312">
        <v>682829.85760583996</v>
      </c>
      <c r="J16" s="312">
        <v>869810.52677175996</v>
      </c>
      <c r="K16" s="312">
        <v>1468597.2539086803</v>
      </c>
      <c r="L16" s="312">
        <v>3390065.3595199999</v>
      </c>
      <c r="M16" s="312">
        <v>0</v>
      </c>
      <c r="N16" s="312">
        <v>0</v>
      </c>
      <c r="O16" s="312">
        <v>1406002.982484</v>
      </c>
      <c r="P16" s="312">
        <v>5492576.5921112802</v>
      </c>
      <c r="Q16" s="312">
        <v>0</v>
      </c>
      <c r="R16" s="312">
        <v>0</v>
      </c>
      <c r="S16" s="312">
        <v>0</v>
      </c>
      <c r="T16" s="312"/>
      <c r="U16" s="312"/>
      <c r="V16" s="313"/>
      <c r="W16" s="301">
        <f t="shared" si="1"/>
        <v>0</v>
      </c>
      <c r="X16" s="302">
        <f t="shared" si="2"/>
        <v>0</v>
      </c>
    </row>
    <row r="17" spans="1:24" s="309" customFormat="1" ht="31.5">
      <c r="A17" s="304">
        <v>10</v>
      </c>
      <c r="B17" s="305" t="s">
        <v>346</v>
      </c>
      <c r="C17" s="304"/>
      <c r="D17" s="311"/>
      <c r="E17" s="312"/>
      <c r="F17" s="312">
        <v>6611666.2110000011</v>
      </c>
      <c r="G17" s="306">
        <f t="shared" si="3"/>
        <v>1448652</v>
      </c>
      <c r="H17" s="312">
        <v>186211</v>
      </c>
      <c r="I17" s="312">
        <v>181858</v>
      </c>
      <c r="J17" s="312">
        <v>288891</v>
      </c>
      <c r="K17" s="312">
        <v>327316</v>
      </c>
      <c r="L17" s="312">
        <v>464376</v>
      </c>
      <c r="M17" s="312">
        <v>0</v>
      </c>
      <c r="N17" s="312">
        <v>339216</v>
      </c>
      <c r="O17" s="312">
        <v>0</v>
      </c>
      <c r="P17" s="312">
        <v>1109436</v>
      </c>
      <c r="Q17" s="312">
        <v>0</v>
      </c>
      <c r="R17" s="312">
        <v>0</v>
      </c>
      <c r="S17" s="312">
        <v>0</v>
      </c>
      <c r="T17" s="312"/>
      <c r="U17" s="312"/>
      <c r="V17" s="313"/>
      <c r="W17" s="301">
        <f t="shared" si="1"/>
        <v>0</v>
      </c>
      <c r="X17" s="302">
        <f t="shared" si="2"/>
        <v>0</v>
      </c>
    </row>
    <row r="18" spans="1:24" s="314" customFormat="1" ht="31.5">
      <c r="A18" s="310">
        <v>11</v>
      </c>
      <c r="B18" s="307" t="s">
        <v>347</v>
      </c>
      <c r="C18" s="310"/>
      <c r="D18" s="311"/>
      <c r="E18" s="312"/>
      <c r="F18" s="312">
        <v>258782.25400000002</v>
      </c>
      <c r="G18" s="306">
        <f t="shared" si="3"/>
        <v>0</v>
      </c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07"/>
      <c r="U18" s="307"/>
      <c r="V18" s="313"/>
      <c r="W18" s="301">
        <f t="shared" si="1"/>
        <v>0</v>
      </c>
      <c r="X18" s="302">
        <f t="shared" si="2"/>
        <v>0</v>
      </c>
    </row>
    <row r="19" spans="1:24" s="314" customFormat="1" ht="31.5">
      <c r="A19" s="310">
        <v>12</v>
      </c>
      <c r="B19" s="307" t="s">
        <v>348</v>
      </c>
      <c r="C19" s="310"/>
      <c r="D19" s="311"/>
      <c r="E19" s="312"/>
      <c r="F19" s="312">
        <v>41463.258999999998</v>
      </c>
      <c r="G19" s="306">
        <f t="shared" si="3"/>
        <v>5094.1033420000003</v>
      </c>
      <c r="H19" s="312">
        <v>1438.2603349999999</v>
      </c>
      <c r="I19" s="312">
        <v>1306.0940070000001</v>
      </c>
      <c r="J19" s="312">
        <v>893</v>
      </c>
      <c r="K19" s="312">
        <v>1456.749</v>
      </c>
      <c r="L19" s="312">
        <v>0</v>
      </c>
      <c r="M19" s="312">
        <v>0</v>
      </c>
      <c r="N19" s="312">
        <v>0</v>
      </c>
      <c r="O19" s="312">
        <v>0</v>
      </c>
      <c r="P19" s="312">
        <v>4375.8935638000003</v>
      </c>
      <c r="Q19" s="312">
        <v>0</v>
      </c>
      <c r="R19" s="312">
        <v>718.20977820000007</v>
      </c>
      <c r="S19" s="312"/>
      <c r="T19" s="307"/>
      <c r="U19" s="307"/>
      <c r="V19" s="313"/>
      <c r="W19" s="301">
        <f t="shared" si="1"/>
        <v>0</v>
      </c>
      <c r="X19" s="302">
        <f t="shared" si="2"/>
        <v>0</v>
      </c>
    </row>
    <row r="20" spans="1:24" s="314" customFormat="1" ht="30.6" customHeight="1">
      <c r="A20" s="310">
        <v>13</v>
      </c>
      <c r="B20" s="307" t="s">
        <v>349</v>
      </c>
      <c r="C20" s="310"/>
      <c r="D20" s="311"/>
      <c r="E20" s="312"/>
      <c r="F20" s="312">
        <v>158014.6</v>
      </c>
      <c r="G20" s="306">
        <f t="shared" si="3"/>
        <v>38499.863572999995</v>
      </c>
      <c r="H20" s="312">
        <v>0</v>
      </c>
      <c r="I20" s="312">
        <v>6885.5010659999998</v>
      </c>
      <c r="J20" s="312">
        <v>12114.362507</v>
      </c>
      <c r="K20" s="312">
        <v>4500</v>
      </c>
      <c r="L20" s="312">
        <v>15000</v>
      </c>
      <c r="M20" s="312">
        <v>0</v>
      </c>
      <c r="N20" s="312">
        <v>0</v>
      </c>
      <c r="O20" s="312">
        <v>38499.863572999995</v>
      </c>
      <c r="P20" s="312">
        <v>0</v>
      </c>
      <c r="Q20" s="312">
        <v>0</v>
      </c>
      <c r="R20" s="312">
        <v>0</v>
      </c>
      <c r="S20" s="312">
        <v>0</v>
      </c>
      <c r="T20" s="312"/>
      <c r="U20" s="312"/>
      <c r="V20" s="313"/>
      <c r="W20" s="301">
        <f t="shared" si="1"/>
        <v>0</v>
      </c>
      <c r="X20" s="302">
        <f t="shared" si="2"/>
        <v>0</v>
      </c>
    </row>
    <row r="21" spans="1:24" s="309" customFormat="1" ht="34.5" customHeight="1">
      <c r="A21" s="304">
        <v>14</v>
      </c>
      <c r="B21" s="305" t="s">
        <v>350</v>
      </c>
      <c r="C21" s="304"/>
      <c r="D21" s="315"/>
      <c r="E21" s="316"/>
      <c r="F21" s="316">
        <v>1318246.548</v>
      </c>
      <c r="G21" s="306">
        <f t="shared" si="3"/>
        <v>130000</v>
      </c>
      <c r="H21" s="316">
        <v>60000</v>
      </c>
      <c r="I21" s="316">
        <v>30000</v>
      </c>
      <c r="J21" s="316">
        <v>30000</v>
      </c>
      <c r="K21" s="316">
        <v>10000</v>
      </c>
      <c r="L21" s="316">
        <v>0</v>
      </c>
      <c r="M21" s="316">
        <v>0</v>
      </c>
      <c r="N21" s="316">
        <v>0</v>
      </c>
      <c r="O21" s="316">
        <v>0</v>
      </c>
      <c r="P21" s="316">
        <v>130000</v>
      </c>
      <c r="Q21" s="316"/>
      <c r="R21" s="316"/>
      <c r="S21" s="316"/>
      <c r="T21" s="316"/>
      <c r="U21" s="316"/>
      <c r="V21" s="313"/>
      <c r="W21" s="301">
        <f t="shared" si="1"/>
        <v>0</v>
      </c>
      <c r="X21" s="302">
        <f t="shared" si="2"/>
        <v>0</v>
      </c>
    </row>
    <row r="22" spans="1:24">
      <c r="F22" s="317"/>
      <c r="G22" s="318"/>
      <c r="H22" s="318"/>
      <c r="I22" s="318"/>
      <c r="J22" s="318"/>
      <c r="K22" s="318"/>
      <c r="L22" s="318"/>
      <c r="M22" s="317"/>
      <c r="N22" s="317"/>
      <c r="O22" s="317"/>
      <c r="P22" s="317"/>
      <c r="Q22" s="317"/>
      <c r="R22" s="317"/>
      <c r="S22" s="317"/>
      <c r="V22" s="317"/>
    </row>
    <row r="23" spans="1:24">
      <c r="F23" s="317"/>
      <c r="G23" s="318"/>
      <c r="H23" s="318"/>
      <c r="I23" s="318"/>
      <c r="J23" s="318"/>
      <c r="K23" s="318"/>
      <c r="L23" s="318"/>
      <c r="M23" s="317"/>
      <c r="N23" s="317"/>
      <c r="O23" s="317"/>
      <c r="P23" s="317"/>
      <c r="Q23" s="317"/>
      <c r="R23" s="317"/>
      <c r="S23" s="317"/>
      <c r="V23" s="317"/>
    </row>
    <row r="24" spans="1:24" ht="20.25" hidden="1">
      <c r="B24" s="200" t="s">
        <v>351</v>
      </c>
      <c r="F24" s="317"/>
      <c r="G24" s="318"/>
      <c r="H24" s="318"/>
      <c r="I24" s="318"/>
      <c r="J24" s="318"/>
      <c r="K24" s="318"/>
      <c r="L24" s="318"/>
      <c r="M24" s="317"/>
      <c r="N24" s="317"/>
      <c r="O24" s="317"/>
      <c r="P24" s="317"/>
      <c r="Q24" s="317"/>
      <c r="R24" s="317"/>
      <c r="S24" s="317"/>
      <c r="V24" s="317"/>
    </row>
    <row r="25" spans="1:24">
      <c r="F25" s="317"/>
      <c r="G25" s="318"/>
      <c r="H25" s="318"/>
      <c r="I25" s="318"/>
      <c r="J25" s="318"/>
      <c r="K25" s="318"/>
      <c r="L25" s="318"/>
      <c r="M25" s="317"/>
      <c r="N25" s="317"/>
      <c r="O25" s="317"/>
      <c r="P25" s="317"/>
      <c r="Q25" s="317"/>
      <c r="R25" s="317"/>
      <c r="S25" s="317"/>
      <c r="V25" s="317"/>
    </row>
    <row r="26" spans="1:24">
      <c r="F26" s="317"/>
      <c r="G26" s="318"/>
      <c r="H26" s="318"/>
      <c r="I26" s="318"/>
      <c r="J26" s="318"/>
      <c r="K26" s="318"/>
      <c r="L26" s="318"/>
      <c r="M26" s="317"/>
      <c r="N26" s="317"/>
      <c r="O26" s="317"/>
      <c r="P26" s="317"/>
      <c r="Q26" s="317"/>
      <c r="R26" s="317"/>
      <c r="S26" s="317"/>
      <c r="V26" s="317"/>
    </row>
    <row r="27" spans="1:24">
      <c r="F27" s="317"/>
      <c r="G27" s="318"/>
      <c r="H27" s="318"/>
      <c r="I27" s="318"/>
      <c r="J27" s="318"/>
      <c r="K27" s="318"/>
      <c r="L27" s="318"/>
      <c r="M27" s="317"/>
      <c r="N27" s="317"/>
      <c r="O27" s="317"/>
      <c r="P27" s="317"/>
      <c r="Q27" s="317"/>
      <c r="R27" s="317"/>
      <c r="S27" s="317"/>
      <c r="V27" s="317"/>
    </row>
    <row r="28" spans="1:24">
      <c r="F28" s="317"/>
      <c r="G28" s="318"/>
      <c r="H28" s="318"/>
      <c r="I28" s="318"/>
      <c r="J28" s="318"/>
      <c r="K28" s="318"/>
      <c r="L28" s="318"/>
      <c r="M28" s="317"/>
      <c r="N28" s="317"/>
      <c r="O28" s="317"/>
      <c r="P28" s="317"/>
      <c r="Q28" s="317"/>
      <c r="R28" s="317"/>
      <c r="S28" s="317"/>
      <c r="V28" s="317"/>
    </row>
    <row r="29" spans="1:24">
      <c r="F29" s="317"/>
      <c r="G29" s="318"/>
      <c r="H29" s="318"/>
      <c r="I29" s="318"/>
      <c r="J29" s="318"/>
      <c r="K29" s="318"/>
      <c r="L29" s="318"/>
      <c r="M29" s="317"/>
      <c r="N29" s="317"/>
      <c r="O29" s="317"/>
      <c r="P29" s="317"/>
      <c r="Q29" s="317"/>
      <c r="R29" s="317"/>
      <c r="S29" s="317"/>
      <c r="V29" s="317"/>
    </row>
    <row r="30" spans="1:24">
      <c r="F30" s="317"/>
      <c r="G30" s="318"/>
      <c r="H30" s="318"/>
      <c r="I30" s="318"/>
      <c r="J30" s="318"/>
      <c r="K30" s="318"/>
      <c r="L30" s="318"/>
      <c r="M30" s="317"/>
      <c r="N30" s="317"/>
      <c r="O30" s="317"/>
      <c r="P30" s="317"/>
      <c r="Q30" s="317"/>
      <c r="R30" s="317"/>
      <c r="S30" s="317"/>
      <c r="V30" s="317"/>
    </row>
    <row r="31" spans="1:24">
      <c r="F31" s="317"/>
      <c r="G31" s="318"/>
      <c r="H31" s="318"/>
      <c r="I31" s="318"/>
      <c r="J31" s="318"/>
      <c r="K31" s="318"/>
      <c r="L31" s="318"/>
      <c r="M31" s="317"/>
      <c r="N31" s="317"/>
      <c r="O31" s="317"/>
      <c r="P31" s="317"/>
      <c r="Q31" s="317"/>
      <c r="R31" s="317"/>
      <c r="S31" s="317"/>
      <c r="V31" s="317"/>
    </row>
    <row r="32" spans="1:24">
      <c r="F32" s="317"/>
      <c r="G32" s="318"/>
      <c r="H32" s="318"/>
      <c r="I32" s="318"/>
      <c r="J32" s="318"/>
      <c r="K32" s="318"/>
      <c r="L32" s="318"/>
      <c r="M32" s="317"/>
      <c r="N32" s="317"/>
      <c r="O32" s="317"/>
      <c r="P32" s="317"/>
      <c r="Q32" s="317"/>
      <c r="R32" s="317"/>
      <c r="S32" s="317"/>
      <c r="V32" s="317"/>
    </row>
    <row r="33" spans="6:22">
      <c r="F33" s="317"/>
      <c r="G33" s="318"/>
      <c r="H33" s="318"/>
      <c r="I33" s="318"/>
      <c r="J33" s="318"/>
      <c r="K33" s="318"/>
      <c r="L33" s="318"/>
      <c r="M33" s="317"/>
      <c r="N33" s="317"/>
      <c r="O33" s="317"/>
      <c r="P33" s="317"/>
      <c r="Q33" s="317"/>
      <c r="R33" s="317"/>
      <c r="S33" s="317"/>
      <c r="V33" s="317"/>
    </row>
    <row r="34" spans="6:22">
      <c r="F34" s="317"/>
      <c r="G34" s="318"/>
      <c r="H34" s="318"/>
      <c r="I34" s="318"/>
      <c r="J34" s="318"/>
      <c r="K34" s="318"/>
      <c r="L34" s="318"/>
      <c r="M34" s="317"/>
      <c r="N34" s="317"/>
      <c r="O34" s="317"/>
      <c r="P34" s="317"/>
      <c r="Q34" s="317"/>
      <c r="R34" s="317"/>
      <c r="S34" s="317"/>
      <c r="V34" s="317"/>
    </row>
    <row r="35" spans="6:22">
      <c r="F35" s="317"/>
      <c r="G35" s="318"/>
      <c r="H35" s="318"/>
      <c r="I35" s="318"/>
      <c r="J35" s="318"/>
      <c r="K35" s="318"/>
      <c r="L35" s="318"/>
      <c r="M35" s="317"/>
      <c r="N35" s="317"/>
      <c r="O35" s="317"/>
      <c r="P35" s="317"/>
      <c r="Q35" s="317"/>
      <c r="R35" s="317"/>
      <c r="S35" s="317"/>
      <c r="V35" s="317"/>
    </row>
    <row r="36" spans="6:22">
      <c r="F36" s="317"/>
      <c r="G36" s="318"/>
      <c r="H36" s="318"/>
      <c r="I36" s="318"/>
      <c r="J36" s="318"/>
      <c r="K36" s="318"/>
      <c r="L36" s="318"/>
      <c r="M36" s="317"/>
      <c r="N36" s="317"/>
      <c r="O36" s="317"/>
      <c r="P36" s="317"/>
      <c r="Q36" s="317"/>
      <c r="R36" s="317"/>
      <c r="S36" s="317"/>
      <c r="V36" s="317"/>
    </row>
    <row r="37" spans="6:22">
      <c r="F37" s="317"/>
      <c r="G37" s="318"/>
      <c r="H37" s="318"/>
      <c r="I37" s="318"/>
      <c r="J37" s="318"/>
      <c r="K37" s="318"/>
      <c r="L37" s="318"/>
      <c r="M37" s="317"/>
      <c r="N37" s="317"/>
      <c r="O37" s="317"/>
      <c r="P37" s="317"/>
      <c r="Q37" s="317"/>
      <c r="R37" s="317"/>
      <c r="S37" s="317"/>
      <c r="V37" s="317"/>
    </row>
    <row r="38" spans="6:22">
      <c r="F38" s="317"/>
      <c r="G38" s="318"/>
      <c r="H38" s="318"/>
      <c r="I38" s="318"/>
      <c r="J38" s="318"/>
      <c r="K38" s="318"/>
      <c r="L38" s="318"/>
      <c r="M38" s="317"/>
      <c r="N38" s="317"/>
      <c r="O38" s="317"/>
      <c r="P38" s="317"/>
      <c r="Q38" s="317"/>
      <c r="R38" s="317"/>
      <c r="S38" s="317"/>
      <c r="V38" s="317"/>
    </row>
    <row r="39" spans="6:22">
      <c r="F39" s="317"/>
      <c r="G39" s="318"/>
      <c r="H39" s="318"/>
      <c r="I39" s="318"/>
      <c r="J39" s="318"/>
      <c r="K39" s="318"/>
      <c r="L39" s="318"/>
      <c r="M39" s="317"/>
      <c r="N39" s="317"/>
      <c r="O39" s="317"/>
      <c r="P39" s="317"/>
      <c r="Q39" s="317"/>
      <c r="R39" s="317"/>
      <c r="S39" s="317"/>
      <c r="V39" s="317"/>
    </row>
    <row r="40" spans="6:22">
      <c r="F40" s="317"/>
      <c r="G40" s="318"/>
      <c r="H40" s="318"/>
      <c r="I40" s="318"/>
      <c r="J40" s="318"/>
      <c r="K40" s="318"/>
      <c r="L40" s="318"/>
      <c r="M40" s="317"/>
      <c r="N40" s="317"/>
      <c r="O40" s="317"/>
      <c r="P40" s="317"/>
      <c r="Q40" s="317"/>
      <c r="R40" s="317"/>
      <c r="S40" s="317"/>
      <c r="V40" s="317"/>
    </row>
    <row r="41" spans="6:22">
      <c r="F41" s="317"/>
      <c r="G41" s="318"/>
      <c r="H41" s="318"/>
      <c r="I41" s="318"/>
      <c r="J41" s="318"/>
      <c r="K41" s="318"/>
      <c r="L41" s="318"/>
      <c r="M41" s="317"/>
      <c r="N41" s="317"/>
      <c r="O41" s="317"/>
      <c r="P41" s="317"/>
      <c r="Q41" s="317"/>
      <c r="R41" s="317"/>
      <c r="S41" s="317"/>
      <c r="V41" s="317"/>
    </row>
    <row r="42" spans="6:22">
      <c r="F42" s="317"/>
      <c r="G42" s="318"/>
      <c r="H42" s="318"/>
      <c r="I42" s="318"/>
      <c r="J42" s="318"/>
      <c r="K42" s="318"/>
      <c r="L42" s="318"/>
      <c r="M42" s="317"/>
      <c r="N42" s="317"/>
      <c r="O42" s="317"/>
      <c r="P42" s="317"/>
      <c r="Q42" s="317"/>
      <c r="R42" s="317"/>
      <c r="S42" s="317"/>
      <c r="V42" s="317"/>
    </row>
    <row r="43" spans="6:22">
      <c r="F43" s="317"/>
      <c r="G43" s="318"/>
      <c r="H43" s="318"/>
      <c r="I43" s="318"/>
      <c r="J43" s="318"/>
      <c r="K43" s="318"/>
      <c r="L43" s="318"/>
      <c r="M43" s="317"/>
      <c r="N43" s="317"/>
      <c r="O43" s="317"/>
      <c r="P43" s="317"/>
      <c r="Q43" s="317"/>
      <c r="R43" s="317"/>
      <c r="S43" s="317"/>
      <c r="V43" s="317"/>
    </row>
    <row r="44" spans="6:22">
      <c r="F44" s="317"/>
      <c r="G44" s="318"/>
      <c r="H44" s="318"/>
      <c r="I44" s="318"/>
      <c r="J44" s="318"/>
      <c r="K44" s="318"/>
      <c r="L44" s="318"/>
      <c r="M44" s="317"/>
      <c r="N44" s="317"/>
      <c r="O44" s="317"/>
      <c r="P44" s="317"/>
      <c r="Q44" s="317"/>
      <c r="R44" s="317"/>
      <c r="S44" s="317"/>
      <c r="V44" s="317"/>
    </row>
    <row r="45" spans="6:22">
      <c r="F45" s="317"/>
      <c r="G45" s="318"/>
      <c r="H45" s="318"/>
      <c r="I45" s="318"/>
      <c r="J45" s="318"/>
      <c r="K45" s="318"/>
      <c r="L45" s="318"/>
      <c r="M45" s="317"/>
      <c r="N45" s="317"/>
      <c r="O45" s="317"/>
      <c r="P45" s="317"/>
      <c r="Q45" s="317"/>
      <c r="R45" s="317"/>
      <c r="S45" s="317"/>
      <c r="V45" s="317"/>
    </row>
    <row r="46" spans="6:22">
      <c r="F46" s="317"/>
      <c r="G46" s="318"/>
      <c r="H46" s="318"/>
      <c r="I46" s="318"/>
      <c r="J46" s="318"/>
      <c r="K46" s="318"/>
      <c r="L46" s="318"/>
      <c r="M46" s="317"/>
      <c r="N46" s="317"/>
      <c r="O46" s="317"/>
      <c r="P46" s="317"/>
      <c r="Q46" s="317"/>
      <c r="R46" s="317"/>
      <c r="S46" s="317"/>
      <c r="V46" s="317"/>
    </row>
    <row r="47" spans="6:22">
      <c r="F47" s="317"/>
      <c r="G47" s="318"/>
      <c r="H47" s="318"/>
      <c r="I47" s="318"/>
      <c r="J47" s="318"/>
      <c r="K47" s="318"/>
      <c r="L47" s="318"/>
      <c r="M47" s="317"/>
      <c r="N47" s="317"/>
      <c r="O47" s="317"/>
      <c r="P47" s="317"/>
      <c r="Q47" s="317"/>
      <c r="R47" s="317"/>
      <c r="S47" s="317"/>
      <c r="V47" s="317"/>
    </row>
    <row r="48" spans="6:22">
      <c r="F48" s="317"/>
      <c r="G48" s="318"/>
      <c r="H48" s="318"/>
      <c r="I48" s="318"/>
      <c r="J48" s="318"/>
      <c r="K48" s="318"/>
      <c r="L48" s="318"/>
      <c r="M48" s="317"/>
      <c r="N48" s="317"/>
      <c r="O48" s="317"/>
      <c r="P48" s="317"/>
      <c r="Q48" s="317"/>
      <c r="R48" s="317"/>
      <c r="S48" s="317"/>
      <c r="V48" s="317"/>
    </row>
    <row r="49" spans="6:22">
      <c r="F49" s="317"/>
      <c r="G49" s="318"/>
      <c r="H49" s="318"/>
      <c r="I49" s="318"/>
      <c r="J49" s="318"/>
      <c r="K49" s="318"/>
      <c r="L49" s="318"/>
      <c r="M49" s="317"/>
      <c r="N49" s="317"/>
      <c r="O49" s="317"/>
      <c r="P49" s="317"/>
      <c r="Q49" s="317"/>
      <c r="R49" s="317"/>
      <c r="S49" s="317"/>
      <c r="V49" s="317"/>
    </row>
    <row r="50" spans="6:22">
      <c r="F50" s="317"/>
      <c r="G50" s="318"/>
      <c r="H50" s="318"/>
      <c r="I50" s="318"/>
      <c r="J50" s="318"/>
      <c r="K50" s="318"/>
      <c r="L50" s="318"/>
      <c r="M50" s="317"/>
      <c r="N50" s="317"/>
      <c r="O50" s="317"/>
      <c r="P50" s="317"/>
      <c r="Q50" s="317"/>
      <c r="R50" s="317"/>
      <c r="S50" s="317"/>
      <c r="V50" s="317"/>
    </row>
  </sheetData>
  <mergeCells count="16">
    <mergeCell ref="H4:S4"/>
    <mergeCell ref="T4:T6"/>
    <mergeCell ref="U4:U6"/>
    <mergeCell ref="V4:V6"/>
    <mergeCell ref="H5:L5"/>
    <mergeCell ref="M5:S5"/>
    <mergeCell ref="S1:V1"/>
    <mergeCell ref="A2:V2"/>
    <mergeCell ref="A3:V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F1C4-2D17-44E5-88CD-AD1100943E43}">
  <dimension ref="A1:M20"/>
  <sheetViews>
    <sheetView workbookViewId="0">
      <selection sqref="A1:XFD1048576"/>
    </sheetView>
  </sheetViews>
  <sheetFormatPr defaultRowHeight="15"/>
  <cols>
    <col min="1" max="1" width="4.625" customWidth="1"/>
    <col min="2" max="2" width="36" customWidth="1"/>
    <col min="4" max="4" width="10.25" customWidth="1"/>
    <col min="5" max="5" width="10.75" customWidth="1"/>
    <col min="6" max="6" width="10.875" customWidth="1"/>
    <col min="7" max="7" width="11.5" customWidth="1"/>
    <col min="8" max="8" width="10.25" customWidth="1"/>
    <col min="9" max="9" width="12.875" customWidth="1"/>
    <col min="10" max="10" width="10.625" customWidth="1"/>
    <col min="257" max="257" width="4.625" customWidth="1"/>
    <col min="258" max="258" width="36" customWidth="1"/>
    <col min="260" max="260" width="10.25" customWidth="1"/>
    <col min="261" max="261" width="10.75" customWidth="1"/>
    <col min="262" max="262" width="10.875" customWidth="1"/>
    <col min="263" max="263" width="11.5" customWidth="1"/>
    <col min="264" max="264" width="10.25" customWidth="1"/>
    <col min="265" max="265" width="12.875" customWidth="1"/>
    <col min="266" max="266" width="10.625" customWidth="1"/>
    <col min="513" max="513" width="4.625" customWidth="1"/>
    <col min="514" max="514" width="36" customWidth="1"/>
    <col min="516" max="516" width="10.25" customWidth="1"/>
    <col min="517" max="517" width="10.75" customWidth="1"/>
    <col min="518" max="518" width="10.875" customWidth="1"/>
    <col min="519" max="519" width="11.5" customWidth="1"/>
    <col min="520" max="520" width="10.25" customWidth="1"/>
    <col min="521" max="521" width="12.875" customWidth="1"/>
    <col min="522" max="522" width="10.625" customWidth="1"/>
    <col min="769" max="769" width="4.625" customWidth="1"/>
    <col min="770" max="770" width="36" customWidth="1"/>
    <col min="772" max="772" width="10.25" customWidth="1"/>
    <col min="773" max="773" width="10.75" customWidth="1"/>
    <col min="774" max="774" width="10.875" customWidth="1"/>
    <col min="775" max="775" width="11.5" customWidth="1"/>
    <col min="776" max="776" width="10.25" customWidth="1"/>
    <col min="777" max="777" width="12.875" customWidth="1"/>
    <col min="778" max="778" width="10.625" customWidth="1"/>
    <col min="1025" max="1025" width="4.625" customWidth="1"/>
    <col min="1026" max="1026" width="36" customWidth="1"/>
    <col min="1028" max="1028" width="10.25" customWidth="1"/>
    <col min="1029" max="1029" width="10.75" customWidth="1"/>
    <col min="1030" max="1030" width="10.875" customWidth="1"/>
    <col min="1031" max="1031" width="11.5" customWidth="1"/>
    <col min="1032" max="1032" width="10.25" customWidth="1"/>
    <col min="1033" max="1033" width="12.875" customWidth="1"/>
    <col min="1034" max="1034" width="10.625" customWidth="1"/>
    <col min="1281" max="1281" width="4.625" customWidth="1"/>
    <col min="1282" max="1282" width="36" customWidth="1"/>
    <col min="1284" max="1284" width="10.25" customWidth="1"/>
    <col min="1285" max="1285" width="10.75" customWidth="1"/>
    <col min="1286" max="1286" width="10.875" customWidth="1"/>
    <col min="1287" max="1287" width="11.5" customWidth="1"/>
    <col min="1288" max="1288" width="10.25" customWidth="1"/>
    <col min="1289" max="1289" width="12.875" customWidth="1"/>
    <col min="1290" max="1290" width="10.625" customWidth="1"/>
    <col min="1537" max="1537" width="4.625" customWidth="1"/>
    <col min="1538" max="1538" width="36" customWidth="1"/>
    <col min="1540" max="1540" width="10.25" customWidth="1"/>
    <col min="1541" max="1541" width="10.75" customWidth="1"/>
    <col min="1542" max="1542" width="10.875" customWidth="1"/>
    <col min="1543" max="1543" width="11.5" customWidth="1"/>
    <col min="1544" max="1544" width="10.25" customWidth="1"/>
    <col min="1545" max="1545" width="12.875" customWidth="1"/>
    <col min="1546" max="1546" width="10.625" customWidth="1"/>
    <col min="1793" max="1793" width="4.625" customWidth="1"/>
    <col min="1794" max="1794" width="36" customWidth="1"/>
    <col min="1796" max="1796" width="10.25" customWidth="1"/>
    <col min="1797" max="1797" width="10.75" customWidth="1"/>
    <col min="1798" max="1798" width="10.875" customWidth="1"/>
    <col min="1799" max="1799" width="11.5" customWidth="1"/>
    <col min="1800" max="1800" width="10.25" customWidth="1"/>
    <col min="1801" max="1801" width="12.875" customWidth="1"/>
    <col min="1802" max="1802" width="10.625" customWidth="1"/>
    <col min="2049" max="2049" width="4.625" customWidth="1"/>
    <col min="2050" max="2050" width="36" customWidth="1"/>
    <col min="2052" max="2052" width="10.25" customWidth="1"/>
    <col min="2053" max="2053" width="10.75" customWidth="1"/>
    <col min="2054" max="2054" width="10.875" customWidth="1"/>
    <col min="2055" max="2055" width="11.5" customWidth="1"/>
    <col min="2056" max="2056" width="10.25" customWidth="1"/>
    <col min="2057" max="2057" width="12.875" customWidth="1"/>
    <col min="2058" max="2058" width="10.625" customWidth="1"/>
    <col min="2305" max="2305" width="4.625" customWidth="1"/>
    <col min="2306" max="2306" width="36" customWidth="1"/>
    <col min="2308" max="2308" width="10.25" customWidth="1"/>
    <col min="2309" max="2309" width="10.75" customWidth="1"/>
    <col min="2310" max="2310" width="10.875" customWidth="1"/>
    <col min="2311" max="2311" width="11.5" customWidth="1"/>
    <col min="2312" max="2312" width="10.25" customWidth="1"/>
    <col min="2313" max="2313" width="12.875" customWidth="1"/>
    <col min="2314" max="2314" width="10.625" customWidth="1"/>
    <col min="2561" max="2561" width="4.625" customWidth="1"/>
    <col min="2562" max="2562" width="36" customWidth="1"/>
    <col min="2564" max="2564" width="10.25" customWidth="1"/>
    <col min="2565" max="2565" width="10.75" customWidth="1"/>
    <col min="2566" max="2566" width="10.875" customWidth="1"/>
    <col min="2567" max="2567" width="11.5" customWidth="1"/>
    <col min="2568" max="2568" width="10.25" customWidth="1"/>
    <col min="2569" max="2569" width="12.875" customWidth="1"/>
    <col min="2570" max="2570" width="10.625" customWidth="1"/>
    <col min="2817" max="2817" width="4.625" customWidth="1"/>
    <col min="2818" max="2818" width="36" customWidth="1"/>
    <col min="2820" max="2820" width="10.25" customWidth="1"/>
    <col min="2821" max="2821" width="10.75" customWidth="1"/>
    <col min="2822" max="2822" width="10.875" customWidth="1"/>
    <col min="2823" max="2823" width="11.5" customWidth="1"/>
    <col min="2824" max="2824" width="10.25" customWidth="1"/>
    <col min="2825" max="2825" width="12.875" customWidth="1"/>
    <col min="2826" max="2826" width="10.625" customWidth="1"/>
    <col min="3073" max="3073" width="4.625" customWidth="1"/>
    <col min="3074" max="3074" width="36" customWidth="1"/>
    <col min="3076" max="3076" width="10.25" customWidth="1"/>
    <col min="3077" max="3077" width="10.75" customWidth="1"/>
    <col min="3078" max="3078" width="10.875" customWidth="1"/>
    <col min="3079" max="3079" width="11.5" customWidth="1"/>
    <col min="3080" max="3080" width="10.25" customWidth="1"/>
    <col min="3081" max="3081" width="12.875" customWidth="1"/>
    <col min="3082" max="3082" width="10.625" customWidth="1"/>
    <col min="3329" max="3329" width="4.625" customWidth="1"/>
    <col min="3330" max="3330" width="36" customWidth="1"/>
    <col min="3332" max="3332" width="10.25" customWidth="1"/>
    <col min="3333" max="3333" width="10.75" customWidth="1"/>
    <col min="3334" max="3334" width="10.875" customWidth="1"/>
    <col min="3335" max="3335" width="11.5" customWidth="1"/>
    <col min="3336" max="3336" width="10.25" customWidth="1"/>
    <col min="3337" max="3337" width="12.875" customWidth="1"/>
    <col min="3338" max="3338" width="10.625" customWidth="1"/>
    <col min="3585" max="3585" width="4.625" customWidth="1"/>
    <col min="3586" max="3586" width="36" customWidth="1"/>
    <col min="3588" max="3588" width="10.25" customWidth="1"/>
    <col min="3589" max="3589" width="10.75" customWidth="1"/>
    <col min="3590" max="3590" width="10.875" customWidth="1"/>
    <col min="3591" max="3591" width="11.5" customWidth="1"/>
    <col min="3592" max="3592" width="10.25" customWidth="1"/>
    <col min="3593" max="3593" width="12.875" customWidth="1"/>
    <col min="3594" max="3594" width="10.625" customWidth="1"/>
    <col min="3841" max="3841" width="4.625" customWidth="1"/>
    <col min="3842" max="3842" width="36" customWidth="1"/>
    <col min="3844" max="3844" width="10.25" customWidth="1"/>
    <col min="3845" max="3845" width="10.75" customWidth="1"/>
    <col min="3846" max="3846" width="10.875" customWidth="1"/>
    <col min="3847" max="3847" width="11.5" customWidth="1"/>
    <col min="3848" max="3848" width="10.25" customWidth="1"/>
    <col min="3849" max="3849" width="12.875" customWidth="1"/>
    <col min="3850" max="3850" width="10.625" customWidth="1"/>
    <col min="4097" max="4097" width="4.625" customWidth="1"/>
    <col min="4098" max="4098" width="36" customWidth="1"/>
    <col min="4100" max="4100" width="10.25" customWidth="1"/>
    <col min="4101" max="4101" width="10.75" customWidth="1"/>
    <col min="4102" max="4102" width="10.875" customWidth="1"/>
    <col min="4103" max="4103" width="11.5" customWidth="1"/>
    <col min="4104" max="4104" width="10.25" customWidth="1"/>
    <col min="4105" max="4105" width="12.875" customWidth="1"/>
    <col min="4106" max="4106" width="10.625" customWidth="1"/>
    <col min="4353" max="4353" width="4.625" customWidth="1"/>
    <col min="4354" max="4354" width="36" customWidth="1"/>
    <col min="4356" max="4356" width="10.25" customWidth="1"/>
    <col min="4357" max="4357" width="10.75" customWidth="1"/>
    <col min="4358" max="4358" width="10.875" customWidth="1"/>
    <col min="4359" max="4359" width="11.5" customWidth="1"/>
    <col min="4360" max="4360" width="10.25" customWidth="1"/>
    <col min="4361" max="4361" width="12.875" customWidth="1"/>
    <col min="4362" max="4362" width="10.625" customWidth="1"/>
    <col min="4609" max="4609" width="4.625" customWidth="1"/>
    <col min="4610" max="4610" width="36" customWidth="1"/>
    <col min="4612" max="4612" width="10.25" customWidth="1"/>
    <col min="4613" max="4613" width="10.75" customWidth="1"/>
    <col min="4614" max="4614" width="10.875" customWidth="1"/>
    <col min="4615" max="4615" width="11.5" customWidth="1"/>
    <col min="4616" max="4616" width="10.25" customWidth="1"/>
    <col min="4617" max="4617" width="12.875" customWidth="1"/>
    <col min="4618" max="4618" width="10.625" customWidth="1"/>
    <col min="4865" max="4865" width="4.625" customWidth="1"/>
    <col min="4866" max="4866" width="36" customWidth="1"/>
    <col min="4868" max="4868" width="10.25" customWidth="1"/>
    <col min="4869" max="4869" width="10.75" customWidth="1"/>
    <col min="4870" max="4870" width="10.875" customWidth="1"/>
    <col min="4871" max="4871" width="11.5" customWidth="1"/>
    <col min="4872" max="4872" width="10.25" customWidth="1"/>
    <col min="4873" max="4873" width="12.875" customWidth="1"/>
    <col min="4874" max="4874" width="10.625" customWidth="1"/>
    <col min="5121" max="5121" width="4.625" customWidth="1"/>
    <col min="5122" max="5122" width="36" customWidth="1"/>
    <col min="5124" max="5124" width="10.25" customWidth="1"/>
    <col min="5125" max="5125" width="10.75" customWidth="1"/>
    <col min="5126" max="5126" width="10.875" customWidth="1"/>
    <col min="5127" max="5127" width="11.5" customWidth="1"/>
    <col min="5128" max="5128" width="10.25" customWidth="1"/>
    <col min="5129" max="5129" width="12.875" customWidth="1"/>
    <col min="5130" max="5130" width="10.625" customWidth="1"/>
    <col min="5377" max="5377" width="4.625" customWidth="1"/>
    <col min="5378" max="5378" width="36" customWidth="1"/>
    <col min="5380" max="5380" width="10.25" customWidth="1"/>
    <col min="5381" max="5381" width="10.75" customWidth="1"/>
    <col min="5382" max="5382" width="10.875" customWidth="1"/>
    <col min="5383" max="5383" width="11.5" customWidth="1"/>
    <col min="5384" max="5384" width="10.25" customWidth="1"/>
    <col min="5385" max="5385" width="12.875" customWidth="1"/>
    <col min="5386" max="5386" width="10.625" customWidth="1"/>
    <col min="5633" max="5633" width="4.625" customWidth="1"/>
    <col min="5634" max="5634" width="36" customWidth="1"/>
    <col min="5636" max="5636" width="10.25" customWidth="1"/>
    <col min="5637" max="5637" width="10.75" customWidth="1"/>
    <col min="5638" max="5638" width="10.875" customWidth="1"/>
    <col min="5639" max="5639" width="11.5" customWidth="1"/>
    <col min="5640" max="5640" width="10.25" customWidth="1"/>
    <col min="5641" max="5641" width="12.875" customWidth="1"/>
    <col min="5642" max="5642" width="10.625" customWidth="1"/>
    <col min="5889" max="5889" width="4.625" customWidth="1"/>
    <col min="5890" max="5890" width="36" customWidth="1"/>
    <col min="5892" max="5892" width="10.25" customWidth="1"/>
    <col min="5893" max="5893" width="10.75" customWidth="1"/>
    <col min="5894" max="5894" width="10.875" customWidth="1"/>
    <col min="5895" max="5895" width="11.5" customWidth="1"/>
    <col min="5896" max="5896" width="10.25" customWidth="1"/>
    <col min="5897" max="5897" width="12.875" customWidth="1"/>
    <col min="5898" max="5898" width="10.625" customWidth="1"/>
    <col min="6145" max="6145" width="4.625" customWidth="1"/>
    <col min="6146" max="6146" width="36" customWidth="1"/>
    <col min="6148" max="6148" width="10.25" customWidth="1"/>
    <col min="6149" max="6149" width="10.75" customWidth="1"/>
    <col min="6150" max="6150" width="10.875" customWidth="1"/>
    <col min="6151" max="6151" width="11.5" customWidth="1"/>
    <col min="6152" max="6152" width="10.25" customWidth="1"/>
    <col min="6153" max="6153" width="12.875" customWidth="1"/>
    <col min="6154" max="6154" width="10.625" customWidth="1"/>
    <col min="6401" max="6401" width="4.625" customWidth="1"/>
    <col min="6402" max="6402" width="36" customWidth="1"/>
    <col min="6404" max="6404" width="10.25" customWidth="1"/>
    <col min="6405" max="6405" width="10.75" customWidth="1"/>
    <col min="6406" max="6406" width="10.875" customWidth="1"/>
    <col min="6407" max="6407" width="11.5" customWidth="1"/>
    <col min="6408" max="6408" width="10.25" customWidth="1"/>
    <col min="6409" max="6409" width="12.875" customWidth="1"/>
    <col min="6410" max="6410" width="10.625" customWidth="1"/>
    <col min="6657" max="6657" width="4.625" customWidth="1"/>
    <col min="6658" max="6658" width="36" customWidth="1"/>
    <col min="6660" max="6660" width="10.25" customWidth="1"/>
    <col min="6661" max="6661" width="10.75" customWidth="1"/>
    <col min="6662" max="6662" width="10.875" customWidth="1"/>
    <col min="6663" max="6663" width="11.5" customWidth="1"/>
    <col min="6664" max="6664" width="10.25" customWidth="1"/>
    <col min="6665" max="6665" width="12.875" customWidth="1"/>
    <col min="6666" max="6666" width="10.625" customWidth="1"/>
    <col min="6913" max="6913" width="4.625" customWidth="1"/>
    <col min="6914" max="6914" width="36" customWidth="1"/>
    <col min="6916" max="6916" width="10.25" customWidth="1"/>
    <col min="6917" max="6917" width="10.75" customWidth="1"/>
    <col min="6918" max="6918" width="10.875" customWidth="1"/>
    <col min="6919" max="6919" width="11.5" customWidth="1"/>
    <col min="6920" max="6920" width="10.25" customWidth="1"/>
    <col min="6921" max="6921" width="12.875" customWidth="1"/>
    <col min="6922" max="6922" width="10.625" customWidth="1"/>
    <col min="7169" max="7169" width="4.625" customWidth="1"/>
    <col min="7170" max="7170" width="36" customWidth="1"/>
    <col min="7172" max="7172" width="10.25" customWidth="1"/>
    <col min="7173" max="7173" width="10.75" customWidth="1"/>
    <col min="7174" max="7174" width="10.875" customWidth="1"/>
    <col min="7175" max="7175" width="11.5" customWidth="1"/>
    <col min="7176" max="7176" width="10.25" customWidth="1"/>
    <col min="7177" max="7177" width="12.875" customWidth="1"/>
    <col min="7178" max="7178" width="10.625" customWidth="1"/>
    <col min="7425" max="7425" width="4.625" customWidth="1"/>
    <col min="7426" max="7426" width="36" customWidth="1"/>
    <col min="7428" max="7428" width="10.25" customWidth="1"/>
    <col min="7429" max="7429" width="10.75" customWidth="1"/>
    <col min="7430" max="7430" width="10.875" customWidth="1"/>
    <col min="7431" max="7431" width="11.5" customWidth="1"/>
    <col min="7432" max="7432" width="10.25" customWidth="1"/>
    <col min="7433" max="7433" width="12.875" customWidth="1"/>
    <col min="7434" max="7434" width="10.625" customWidth="1"/>
    <col min="7681" max="7681" width="4.625" customWidth="1"/>
    <col min="7682" max="7682" width="36" customWidth="1"/>
    <col min="7684" max="7684" width="10.25" customWidth="1"/>
    <col min="7685" max="7685" width="10.75" customWidth="1"/>
    <col min="7686" max="7686" width="10.875" customWidth="1"/>
    <col min="7687" max="7687" width="11.5" customWidth="1"/>
    <col min="7688" max="7688" width="10.25" customWidth="1"/>
    <col min="7689" max="7689" width="12.875" customWidth="1"/>
    <col min="7690" max="7690" width="10.625" customWidth="1"/>
    <col min="7937" max="7937" width="4.625" customWidth="1"/>
    <col min="7938" max="7938" width="36" customWidth="1"/>
    <col min="7940" max="7940" width="10.25" customWidth="1"/>
    <col min="7941" max="7941" width="10.75" customWidth="1"/>
    <col min="7942" max="7942" width="10.875" customWidth="1"/>
    <col min="7943" max="7943" width="11.5" customWidth="1"/>
    <col min="7944" max="7944" width="10.25" customWidth="1"/>
    <col min="7945" max="7945" width="12.875" customWidth="1"/>
    <col min="7946" max="7946" width="10.625" customWidth="1"/>
    <col min="8193" max="8193" width="4.625" customWidth="1"/>
    <col min="8194" max="8194" width="36" customWidth="1"/>
    <col min="8196" max="8196" width="10.25" customWidth="1"/>
    <col min="8197" max="8197" width="10.75" customWidth="1"/>
    <col min="8198" max="8198" width="10.875" customWidth="1"/>
    <col min="8199" max="8199" width="11.5" customWidth="1"/>
    <col min="8200" max="8200" width="10.25" customWidth="1"/>
    <col min="8201" max="8201" width="12.875" customWidth="1"/>
    <col min="8202" max="8202" width="10.625" customWidth="1"/>
    <col min="8449" max="8449" width="4.625" customWidth="1"/>
    <col min="8450" max="8450" width="36" customWidth="1"/>
    <col min="8452" max="8452" width="10.25" customWidth="1"/>
    <col min="8453" max="8453" width="10.75" customWidth="1"/>
    <col min="8454" max="8454" width="10.875" customWidth="1"/>
    <col min="8455" max="8455" width="11.5" customWidth="1"/>
    <col min="8456" max="8456" width="10.25" customWidth="1"/>
    <col min="8457" max="8457" width="12.875" customWidth="1"/>
    <col min="8458" max="8458" width="10.625" customWidth="1"/>
    <col min="8705" max="8705" width="4.625" customWidth="1"/>
    <col min="8706" max="8706" width="36" customWidth="1"/>
    <col min="8708" max="8708" width="10.25" customWidth="1"/>
    <col min="8709" max="8709" width="10.75" customWidth="1"/>
    <col min="8710" max="8710" width="10.875" customWidth="1"/>
    <col min="8711" max="8711" width="11.5" customWidth="1"/>
    <col min="8712" max="8712" width="10.25" customWidth="1"/>
    <col min="8713" max="8713" width="12.875" customWidth="1"/>
    <col min="8714" max="8714" width="10.625" customWidth="1"/>
    <col min="8961" max="8961" width="4.625" customWidth="1"/>
    <col min="8962" max="8962" width="36" customWidth="1"/>
    <col min="8964" max="8964" width="10.25" customWidth="1"/>
    <col min="8965" max="8965" width="10.75" customWidth="1"/>
    <col min="8966" max="8966" width="10.875" customWidth="1"/>
    <col min="8967" max="8967" width="11.5" customWidth="1"/>
    <col min="8968" max="8968" width="10.25" customWidth="1"/>
    <col min="8969" max="8969" width="12.875" customWidth="1"/>
    <col min="8970" max="8970" width="10.625" customWidth="1"/>
    <col min="9217" max="9217" width="4.625" customWidth="1"/>
    <col min="9218" max="9218" width="36" customWidth="1"/>
    <col min="9220" max="9220" width="10.25" customWidth="1"/>
    <col min="9221" max="9221" width="10.75" customWidth="1"/>
    <col min="9222" max="9222" width="10.875" customWidth="1"/>
    <col min="9223" max="9223" width="11.5" customWidth="1"/>
    <col min="9224" max="9224" width="10.25" customWidth="1"/>
    <col min="9225" max="9225" width="12.875" customWidth="1"/>
    <col min="9226" max="9226" width="10.625" customWidth="1"/>
    <col min="9473" max="9473" width="4.625" customWidth="1"/>
    <col min="9474" max="9474" width="36" customWidth="1"/>
    <col min="9476" max="9476" width="10.25" customWidth="1"/>
    <col min="9477" max="9477" width="10.75" customWidth="1"/>
    <col min="9478" max="9478" width="10.875" customWidth="1"/>
    <col min="9479" max="9479" width="11.5" customWidth="1"/>
    <col min="9480" max="9480" width="10.25" customWidth="1"/>
    <col min="9481" max="9481" width="12.875" customWidth="1"/>
    <col min="9482" max="9482" width="10.625" customWidth="1"/>
    <col min="9729" max="9729" width="4.625" customWidth="1"/>
    <col min="9730" max="9730" width="36" customWidth="1"/>
    <col min="9732" max="9732" width="10.25" customWidth="1"/>
    <col min="9733" max="9733" width="10.75" customWidth="1"/>
    <col min="9734" max="9734" width="10.875" customWidth="1"/>
    <col min="9735" max="9735" width="11.5" customWidth="1"/>
    <col min="9736" max="9736" width="10.25" customWidth="1"/>
    <col min="9737" max="9737" width="12.875" customWidth="1"/>
    <col min="9738" max="9738" width="10.625" customWidth="1"/>
    <col min="9985" max="9985" width="4.625" customWidth="1"/>
    <col min="9986" max="9986" width="36" customWidth="1"/>
    <col min="9988" max="9988" width="10.25" customWidth="1"/>
    <col min="9989" max="9989" width="10.75" customWidth="1"/>
    <col min="9990" max="9990" width="10.875" customWidth="1"/>
    <col min="9991" max="9991" width="11.5" customWidth="1"/>
    <col min="9992" max="9992" width="10.25" customWidth="1"/>
    <col min="9993" max="9993" width="12.875" customWidth="1"/>
    <col min="9994" max="9994" width="10.625" customWidth="1"/>
    <col min="10241" max="10241" width="4.625" customWidth="1"/>
    <col min="10242" max="10242" width="36" customWidth="1"/>
    <col min="10244" max="10244" width="10.25" customWidth="1"/>
    <col min="10245" max="10245" width="10.75" customWidth="1"/>
    <col min="10246" max="10246" width="10.875" customWidth="1"/>
    <col min="10247" max="10247" width="11.5" customWidth="1"/>
    <col min="10248" max="10248" width="10.25" customWidth="1"/>
    <col min="10249" max="10249" width="12.875" customWidth="1"/>
    <col min="10250" max="10250" width="10.625" customWidth="1"/>
    <col min="10497" max="10497" width="4.625" customWidth="1"/>
    <col min="10498" max="10498" width="36" customWidth="1"/>
    <col min="10500" max="10500" width="10.25" customWidth="1"/>
    <col min="10501" max="10501" width="10.75" customWidth="1"/>
    <col min="10502" max="10502" width="10.875" customWidth="1"/>
    <col min="10503" max="10503" width="11.5" customWidth="1"/>
    <col min="10504" max="10504" width="10.25" customWidth="1"/>
    <col min="10505" max="10505" width="12.875" customWidth="1"/>
    <col min="10506" max="10506" width="10.625" customWidth="1"/>
    <col min="10753" max="10753" width="4.625" customWidth="1"/>
    <col min="10754" max="10754" width="36" customWidth="1"/>
    <col min="10756" max="10756" width="10.25" customWidth="1"/>
    <col min="10757" max="10757" width="10.75" customWidth="1"/>
    <col min="10758" max="10758" width="10.875" customWidth="1"/>
    <col min="10759" max="10759" width="11.5" customWidth="1"/>
    <col min="10760" max="10760" width="10.25" customWidth="1"/>
    <col min="10761" max="10761" width="12.875" customWidth="1"/>
    <col min="10762" max="10762" width="10.625" customWidth="1"/>
    <col min="11009" max="11009" width="4.625" customWidth="1"/>
    <col min="11010" max="11010" width="36" customWidth="1"/>
    <col min="11012" max="11012" width="10.25" customWidth="1"/>
    <col min="11013" max="11013" width="10.75" customWidth="1"/>
    <col min="11014" max="11014" width="10.875" customWidth="1"/>
    <col min="11015" max="11015" width="11.5" customWidth="1"/>
    <col min="11016" max="11016" width="10.25" customWidth="1"/>
    <col min="11017" max="11017" width="12.875" customWidth="1"/>
    <col min="11018" max="11018" width="10.625" customWidth="1"/>
    <col min="11265" max="11265" width="4.625" customWidth="1"/>
    <col min="11266" max="11266" width="36" customWidth="1"/>
    <col min="11268" max="11268" width="10.25" customWidth="1"/>
    <col min="11269" max="11269" width="10.75" customWidth="1"/>
    <col min="11270" max="11270" width="10.875" customWidth="1"/>
    <col min="11271" max="11271" width="11.5" customWidth="1"/>
    <col min="11272" max="11272" width="10.25" customWidth="1"/>
    <col min="11273" max="11273" width="12.875" customWidth="1"/>
    <col min="11274" max="11274" width="10.625" customWidth="1"/>
    <col min="11521" max="11521" width="4.625" customWidth="1"/>
    <col min="11522" max="11522" width="36" customWidth="1"/>
    <col min="11524" max="11524" width="10.25" customWidth="1"/>
    <col min="11525" max="11525" width="10.75" customWidth="1"/>
    <col min="11526" max="11526" width="10.875" customWidth="1"/>
    <col min="11527" max="11527" width="11.5" customWidth="1"/>
    <col min="11528" max="11528" width="10.25" customWidth="1"/>
    <col min="11529" max="11529" width="12.875" customWidth="1"/>
    <col min="11530" max="11530" width="10.625" customWidth="1"/>
    <col min="11777" max="11777" width="4.625" customWidth="1"/>
    <col min="11778" max="11778" width="36" customWidth="1"/>
    <col min="11780" max="11780" width="10.25" customWidth="1"/>
    <col min="11781" max="11781" width="10.75" customWidth="1"/>
    <col min="11782" max="11782" width="10.875" customWidth="1"/>
    <col min="11783" max="11783" width="11.5" customWidth="1"/>
    <col min="11784" max="11784" width="10.25" customWidth="1"/>
    <col min="11785" max="11785" width="12.875" customWidth="1"/>
    <col min="11786" max="11786" width="10.625" customWidth="1"/>
    <col min="12033" max="12033" width="4.625" customWidth="1"/>
    <col min="12034" max="12034" width="36" customWidth="1"/>
    <col min="12036" max="12036" width="10.25" customWidth="1"/>
    <col min="12037" max="12037" width="10.75" customWidth="1"/>
    <col min="12038" max="12038" width="10.875" customWidth="1"/>
    <col min="12039" max="12039" width="11.5" customWidth="1"/>
    <col min="12040" max="12040" width="10.25" customWidth="1"/>
    <col min="12041" max="12041" width="12.875" customWidth="1"/>
    <col min="12042" max="12042" width="10.625" customWidth="1"/>
    <col min="12289" max="12289" width="4.625" customWidth="1"/>
    <col min="12290" max="12290" width="36" customWidth="1"/>
    <col min="12292" max="12292" width="10.25" customWidth="1"/>
    <col min="12293" max="12293" width="10.75" customWidth="1"/>
    <col min="12294" max="12294" width="10.875" customWidth="1"/>
    <col min="12295" max="12295" width="11.5" customWidth="1"/>
    <col min="12296" max="12296" width="10.25" customWidth="1"/>
    <col min="12297" max="12297" width="12.875" customWidth="1"/>
    <col min="12298" max="12298" width="10.625" customWidth="1"/>
    <col min="12545" max="12545" width="4.625" customWidth="1"/>
    <col min="12546" max="12546" width="36" customWidth="1"/>
    <col min="12548" max="12548" width="10.25" customWidth="1"/>
    <col min="12549" max="12549" width="10.75" customWidth="1"/>
    <col min="12550" max="12550" width="10.875" customWidth="1"/>
    <col min="12551" max="12551" width="11.5" customWidth="1"/>
    <col min="12552" max="12552" width="10.25" customWidth="1"/>
    <col min="12553" max="12553" width="12.875" customWidth="1"/>
    <col min="12554" max="12554" width="10.625" customWidth="1"/>
    <col min="12801" max="12801" width="4.625" customWidth="1"/>
    <col min="12802" max="12802" width="36" customWidth="1"/>
    <col min="12804" max="12804" width="10.25" customWidth="1"/>
    <col min="12805" max="12805" width="10.75" customWidth="1"/>
    <col min="12806" max="12806" width="10.875" customWidth="1"/>
    <col min="12807" max="12807" width="11.5" customWidth="1"/>
    <col min="12808" max="12808" width="10.25" customWidth="1"/>
    <col min="12809" max="12809" width="12.875" customWidth="1"/>
    <col min="12810" max="12810" width="10.625" customWidth="1"/>
    <col min="13057" max="13057" width="4.625" customWidth="1"/>
    <col min="13058" max="13058" width="36" customWidth="1"/>
    <col min="13060" max="13060" width="10.25" customWidth="1"/>
    <col min="13061" max="13061" width="10.75" customWidth="1"/>
    <col min="13062" max="13062" width="10.875" customWidth="1"/>
    <col min="13063" max="13063" width="11.5" customWidth="1"/>
    <col min="13064" max="13064" width="10.25" customWidth="1"/>
    <col min="13065" max="13065" width="12.875" customWidth="1"/>
    <col min="13066" max="13066" width="10.625" customWidth="1"/>
    <col min="13313" max="13313" width="4.625" customWidth="1"/>
    <col min="13314" max="13314" width="36" customWidth="1"/>
    <col min="13316" max="13316" width="10.25" customWidth="1"/>
    <col min="13317" max="13317" width="10.75" customWidth="1"/>
    <col min="13318" max="13318" width="10.875" customWidth="1"/>
    <col min="13319" max="13319" width="11.5" customWidth="1"/>
    <col min="13320" max="13320" width="10.25" customWidth="1"/>
    <col min="13321" max="13321" width="12.875" customWidth="1"/>
    <col min="13322" max="13322" width="10.625" customWidth="1"/>
    <col min="13569" max="13569" width="4.625" customWidth="1"/>
    <col min="13570" max="13570" width="36" customWidth="1"/>
    <col min="13572" max="13572" width="10.25" customWidth="1"/>
    <col min="13573" max="13573" width="10.75" customWidth="1"/>
    <col min="13574" max="13574" width="10.875" customWidth="1"/>
    <col min="13575" max="13575" width="11.5" customWidth="1"/>
    <col min="13576" max="13576" width="10.25" customWidth="1"/>
    <col min="13577" max="13577" width="12.875" customWidth="1"/>
    <col min="13578" max="13578" width="10.625" customWidth="1"/>
    <col min="13825" max="13825" width="4.625" customWidth="1"/>
    <col min="13826" max="13826" width="36" customWidth="1"/>
    <col min="13828" max="13828" width="10.25" customWidth="1"/>
    <col min="13829" max="13829" width="10.75" customWidth="1"/>
    <col min="13830" max="13830" width="10.875" customWidth="1"/>
    <col min="13831" max="13831" width="11.5" customWidth="1"/>
    <col min="13832" max="13832" width="10.25" customWidth="1"/>
    <col min="13833" max="13833" width="12.875" customWidth="1"/>
    <col min="13834" max="13834" width="10.625" customWidth="1"/>
    <col min="14081" max="14081" width="4.625" customWidth="1"/>
    <col min="14082" max="14082" width="36" customWidth="1"/>
    <col min="14084" max="14084" width="10.25" customWidth="1"/>
    <col min="14085" max="14085" width="10.75" customWidth="1"/>
    <col min="14086" max="14086" width="10.875" customWidth="1"/>
    <col min="14087" max="14087" width="11.5" customWidth="1"/>
    <col min="14088" max="14088" width="10.25" customWidth="1"/>
    <col min="14089" max="14089" width="12.875" customWidth="1"/>
    <col min="14090" max="14090" width="10.625" customWidth="1"/>
    <col min="14337" max="14337" width="4.625" customWidth="1"/>
    <col min="14338" max="14338" width="36" customWidth="1"/>
    <col min="14340" max="14340" width="10.25" customWidth="1"/>
    <col min="14341" max="14341" width="10.75" customWidth="1"/>
    <col min="14342" max="14342" width="10.875" customWidth="1"/>
    <col min="14343" max="14343" width="11.5" customWidth="1"/>
    <col min="14344" max="14344" width="10.25" customWidth="1"/>
    <col min="14345" max="14345" width="12.875" customWidth="1"/>
    <col min="14346" max="14346" width="10.625" customWidth="1"/>
    <col min="14593" max="14593" width="4.625" customWidth="1"/>
    <col min="14594" max="14594" width="36" customWidth="1"/>
    <col min="14596" max="14596" width="10.25" customWidth="1"/>
    <col min="14597" max="14597" width="10.75" customWidth="1"/>
    <col min="14598" max="14598" width="10.875" customWidth="1"/>
    <col min="14599" max="14599" width="11.5" customWidth="1"/>
    <col min="14600" max="14600" width="10.25" customWidth="1"/>
    <col min="14601" max="14601" width="12.875" customWidth="1"/>
    <col min="14602" max="14602" width="10.625" customWidth="1"/>
    <col min="14849" max="14849" width="4.625" customWidth="1"/>
    <col min="14850" max="14850" width="36" customWidth="1"/>
    <col min="14852" max="14852" width="10.25" customWidth="1"/>
    <col min="14853" max="14853" width="10.75" customWidth="1"/>
    <col min="14854" max="14854" width="10.875" customWidth="1"/>
    <col min="14855" max="14855" width="11.5" customWidth="1"/>
    <col min="14856" max="14856" width="10.25" customWidth="1"/>
    <col min="14857" max="14857" width="12.875" customWidth="1"/>
    <col min="14858" max="14858" width="10.625" customWidth="1"/>
    <col min="15105" max="15105" width="4.625" customWidth="1"/>
    <col min="15106" max="15106" width="36" customWidth="1"/>
    <col min="15108" max="15108" width="10.25" customWidth="1"/>
    <col min="15109" max="15109" width="10.75" customWidth="1"/>
    <col min="15110" max="15110" width="10.875" customWidth="1"/>
    <col min="15111" max="15111" width="11.5" customWidth="1"/>
    <col min="15112" max="15112" width="10.25" customWidth="1"/>
    <col min="15113" max="15113" width="12.875" customWidth="1"/>
    <col min="15114" max="15114" width="10.625" customWidth="1"/>
    <col min="15361" max="15361" width="4.625" customWidth="1"/>
    <col min="15362" max="15362" width="36" customWidth="1"/>
    <col min="15364" max="15364" width="10.25" customWidth="1"/>
    <col min="15365" max="15365" width="10.75" customWidth="1"/>
    <col min="15366" max="15366" width="10.875" customWidth="1"/>
    <col min="15367" max="15367" width="11.5" customWidth="1"/>
    <col min="15368" max="15368" width="10.25" customWidth="1"/>
    <col min="15369" max="15369" width="12.875" customWidth="1"/>
    <col min="15370" max="15370" width="10.625" customWidth="1"/>
    <col min="15617" max="15617" width="4.625" customWidth="1"/>
    <col min="15618" max="15618" width="36" customWidth="1"/>
    <col min="15620" max="15620" width="10.25" customWidth="1"/>
    <col min="15621" max="15621" width="10.75" customWidth="1"/>
    <col min="15622" max="15622" width="10.875" customWidth="1"/>
    <col min="15623" max="15623" width="11.5" customWidth="1"/>
    <col min="15624" max="15624" width="10.25" customWidth="1"/>
    <col min="15625" max="15625" width="12.875" customWidth="1"/>
    <col min="15626" max="15626" width="10.625" customWidth="1"/>
    <col min="15873" max="15873" width="4.625" customWidth="1"/>
    <col min="15874" max="15874" width="36" customWidth="1"/>
    <col min="15876" max="15876" width="10.25" customWidth="1"/>
    <col min="15877" max="15877" width="10.75" customWidth="1"/>
    <col min="15878" max="15878" width="10.875" customWidth="1"/>
    <col min="15879" max="15879" width="11.5" customWidth="1"/>
    <col min="15880" max="15880" width="10.25" customWidth="1"/>
    <col min="15881" max="15881" width="12.875" customWidth="1"/>
    <col min="15882" max="15882" width="10.625" customWidth="1"/>
    <col min="16129" max="16129" width="4.625" customWidth="1"/>
    <col min="16130" max="16130" width="36" customWidth="1"/>
    <col min="16132" max="16132" width="10.25" customWidth="1"/>
    <col min="16133" max="16133" width="10.75" customWidth="1"/>
    <col min="16134" max="16134" width="10.875" customWidth="1"/>
    <col min="16135" max="16135" width="11.5" customWidth="1"/>
    <col min="16136" max="16136" width="10.25" customWidth="1"/>
    <col min="16137" max="16137" width="12.875" customWidth="1"/>
    <col min="16138" max="16138" width="10.625" customWidth="1"/>
  </cols>
  <sheetData>
    <row r="1" spans="1:13" ht="19.5">
      <c r="I1" s="205" t="s">
        <v>352</v>
      </c>
    </row>
    <row r="2" spans="1:13" ht="20.25">
      <c r="A2" s="153" t="s">
        <v>353</v>
      </c>
      <c r="B2" s="153"/>
      <c r="C2" s="153"/>
      <c r="D2" s="153"/>
      <c r="E2" s="153"/>
      <c r="F2" s="153"/>
      <c r="G2" s="153"/>
      <c r="H2" s="153"/>
      <c r="I2" s="153"/>
    </row>
    <row r="3" spans="1:13" ht="20.25">
      <c r="A3" s="320"/>
      <c r="B3" s="320"/>
      <c r="C3" s="320"/>
      <c r="D3" s="320"/>
      <c r="E3" s="320"/>
      <c r="F3" s="320"/>
      <c r="G3" s="320"/>
      <c r="H3" s="320"/>
      <c r="I3" s="320"/>
    </row>
    <row r="4" spans="1:13" ht="18.75">
      <c r="A4" s="156" t="s">
        <v>0</v>
      </c>
      <c r="B4" s="321" t="s">
        <v>230</v>
      </c>
      <c r="C4" s="156" t="s">
        <v>271</v>
      </c>
      <c r="D4" s="156" t="s">
        <v>261</v>
      </c>
      <c r="E4" s="156"/>
      <c r="F4" s="156"/>
      <c r="G4" s="156"/>
      <c r="H4" s="156"/>
      <c r="I4" s="156" t="s">
        <v>354</v>
      </c>
      <c r="J4" s="26"/>
    </row>
    <row r="5" spans="1:13" ht="56.25">
      <c r="A5" s="156"/>
      <c r="B5" s="322"/>
      <c r="C5" s="156"/>
      <c r="D5" s="323" t="s">
        <v>21</v>
      </c>
      <c r="E5" s="323" t="s">
        <v>22</v>
      </c>
      <c r="F5" s="323" t="s">
        <v>23</v>
      </c>
      <c r="G5" s="323" t="s">
        <v>24</v>
      </c>
      <c r="H5" s="323" t="s">
        <v>355</v>
      </c>
      <c r="I5" s="321"/>
      <c r="J5" s="26"/>
    </row>
    <row r="6" spans="1:13" ht="19.5">
      <c r="A6" s="192">
        <v>1</v>
      </c>
      <c r="B6" s="324" t="s">
        <v>356</v>
      </c>
      <c r="C6" s="325" t="s">
        <v>357</v>
      </c>
      <c r="D6" s="326">
        <v>72593</v>
      </c>
      <c r="E6" s="326">
        <v>73555</v>
      </c>
      <c r="F6" s="326">
        <v>74584</v>
      </c>
      <c r="G6" s="326">
        <v>75628</v>
      </c>
      <c r="H6" s="326">
        <v>76562</v>
      </c>
      <c r="I6" s="326"/>
      <c r="J6" s="26"/>
    </row>
    <row r="7" spans="1:13" ht="19.5">
      <c r="A7" s="192">
        <v>2</v>
      </c>
      <c r="B7" s="327" t="s">
        <v>358</v>
      </c>
      <c r="C7" s="328" t="s">
        <v>359</v>
      </c>
      <c r="D7" s="329">
        <v>13.28</v>
      </c>
      <c r="E7" s="329">
        <v>9.74</v>
      </c>
      <c r="F7" s="329">
        <v>11.56</v>
      </c>
      <c r="G7" s="329">
        <v>9.65</v>
      </c>
      <c r="H7" s="329">
        <v>9.6</v>
      </c>
      <c r="I7" s="329">
        <v>10.77</v>
      </c>
      <c r="J7" s="26"/>
    </row>
    <row r="8" spans="1:13" ht="19.5">
      <c r="A8" s="330">
        <v>3</v>
      </c>
      <c r="B8" s="331" t="s">
        <v>360</v>
      </c>
      <c r="C8" s="328" t="s">
        <v>359</v>
      </c>
      <c r="D8" s="329">
        <v>-1.9</v>
      </c>
      <c r="E8" s="329">
        <v>-3.54</v>
      </c>
      <c r="F8" s="329">
        <v>1.82</v>
      </c>
      <c r="G8" s="329">
        <v>-1.91</v>
      </c>
      <c r="H8" s="329">
        <v>-0.06</v>
      </c>
      <c r="I8" s="329">
        <v>-1.1200000000000001</v>
      </c>
      <c r="J8" s="26"/>
    </row>
    <row r="9" spans="1:13" ht="19.5">
      <c r="A9" s="330">
        <v>4</v>
      </c>
      <c r="B9" s="327" t="s">
        <v>361</v>
      </c>
      <c r="C9" s="328" t="s">
        <v>359</v>
      </c>
      <c r="D9" s="329">
        <v>0.15</v>
      </c>
      <c r="E9" s="329">
        <v>1.46</v>
      </c>
      <c r="F9" s="329">
        <v>1.04</v>
      </c>
      <c r="G9" s="329">
        <v>1.2</v>
      </c>
      <c r="H9" s="329">
        <v>1</v>
      </c>
      <c r="I9" s="329">
        <v>0.97</v>
      </c>
      <c r="J9" s="26"/>
    </row>
    <row r="10" spans="1:13" ht="126">
      <c r="A10" s="330">
        <v>5</v>
      </c>
      <c r="B10" s="331" t="s">
        <v>362</v>
      </c>
      <c r="C10" s="330" t="s">
        <v>251</v>
      </c>
      <c r="D10" s="332">
        <v>1.27</v>
      </c>
      <c r="E10" s="332">
        <v>1.91</v>
      </c>
      <c r="F10" s="332">
        <v>1.46</v>
      </c>
      <c r="G10" s="332">
        <v>0.97</v>
      </c>
      <c r="H10" s="333">
        <v>0.51</v>
      </c>
      <c r="I10" s="334"/>
      <c r="J10" s="335" t="s">
        <v>363</v>
      </c>
      <c r="K10" s="336"/>
      <c r="L10" s="337"/>
      <c r="M10" s="337"/>
    </row>
    <row r="11" spans="1:13" s="344" customFormat="1" ht="19.5">
      <c r="A11" s="338"/>
      <c r="B11" s="339" t="s">
        <v>364</v>
      </c>
      <c r="C11" s="338" t="s">
        <v>251</v>
      </c>
      <c r="D11" s="340">
        <v>1.07</v>
      </c>
      <c r="E11" s="340">
        <v>1.69</v>
      </c>
      <c r="F11" s="340">
        <v>1.29</v>
      </c>
      <c r="G11" s="340">
        <v>0.91</v>
      </c>
      <c r="H11" s="340">
        <v>0.45</v>
      </c>
      <c r="I11" s="341"/>
      <c r="J11" s="342"/>
      <c r="K11" s="343"/>
    </row>
    <row r="12" spans="1:13" s="344" customFormat="1" ht="19.5">
      <c r="A12" s="338"/>
      <c r="B12" s="339" t="s">
        <v>365</v>
      </c>
      <c r="C12" s="338" t="s">
        <v>251</v>
      </c>
      <c r="D12" s="340">
        <v>1.81</v>
      </c>
      <c r="E12" s="340">
        <v>2.5</v>
      </c>
      <c r="F12" s="340">
        <v>1.94</v>
      </c>
      <c r="G12" s="340">
        <v>1.1499999999999999</v>
      </c>
      <c r="H12" s="340">
        <v>0.69</v>
      </c>
      <c r="I12" s="341"/>
      <c r="J12" s="342"/>
    </row>
    <row r="13" spans="1:13" ht="19.5">
      <c r="A13" s="330">
        <v>6</v>
      </c>
      <c r="B13" s="331" t="s">
        <v>366</v>
      </c>
      <c r="C13" s="330" t="s">
        <v>367</v>
      </c>
      <c r="D13" s="345">
        <v>232</v>
      </c>
      <c r="E13" s="345">
        <v>353</v>
      </c>
      <c r="F13" s="345">
        <v>272</v>
      </c>
      <c r="G13" s="345">
        <v>182</v>
      </c>
      <c r="H13" s="345">
        <v>97</v>
      </c>
      <c r="I13" s="346"/>
      <c r="J13" s="26"/>
    </row>
    <row r="14" spans="1:13" s="344" customFormat="1" ht="19.5">
      <c r="A14" s="338"/>
      <c r="B14" s="339" t="s">
        <v>364</v>
      </c>
      <c r="C14" s="338" t="s">
        <v>367</v>
      </c>
      <c r="D14" s="347">
        <v>142</v>
      </c>
      <c r="E14" s="347">
        <v>228</v>
      </c>
      <c r="F14" s="347">
        <v>175</v>
      </c>
      <c r="G14" s="347">
        <v>124</v>
      </c>
      <c r="H14" s="347">
        <v>74</v>
      </c>
      <c r="I14" s="346"/>
      <c r="J14" s="342"/>
    </row>
    <row r="15" spans="1:13" s="344" customFormat="1" ht="19.5">
      <c r="A15" s="338"/>
      <c r="B15" s="339" t="s">
        <v>368</v>
      </c>
      <c r="C15" s="338" t="s">
        <v>367</v>
      </c>
      <c r="D15" s="347">
        <v>90</v>
      </c>
      <c r="E15" s="347">
        <v>125</v>
      </c>
      <c r="F15" s="347">
        <v>97</v>
      </c>
      <c r="G15" s="347">
        <v>58</v>
      </c>
      <c r="H15" s="347">
        <v>23</v>
      </c>
      <c r="I15" s="346"/>
      <c r="J15" s="342"/>
    </row>
    <row r="16" spans="1:13" ht="19.5">
      <c r="A16" s="330">
        <v>7</v>
      </c>
      <c r="B16" s="331" t="s">
        <v>369</v>
      </c>
      <c r="C16" s="330" t="s">
        <v>251</v>
      </c>
      <c r="D16" s="348">
        <v>0.2</v>
      </c>
      <c r="E16" s="349">
        <v>0.62</v>
      </c>
      <c r="F16" s="349">
        <v>0.45</v>
      </c>
      <c r="G16" s="349">
        <v>0.49</v>
      </c>
      <c r="H16" s="349">
        <v>0.46</v>
      </c>
      <c r="I16" s="350">
        <f>(E16+F16+G16+H16)/4</f>
        <v>0.505</v>
      </c>
      <c r="J16" s="26"/>
    </row>
    <row r="19" spans="2:4" ht="20.25">
      <c r="B19" s="200"/>
      <c r="D19" s="351"/>
    </row>
    <row r="20" spans="2:4" ht="19.5">
      <c r="D20" s="351"/>
    </row>
  </sheetData>
  <mergeCells count="6">
    <mergeCell ref="A2:I2"/>
    <mergeCell ref="A4:A5"/>
    <mergeCell ref="B4:B5"/>
    <mergeCell ref="C4:C5"/>
    <mergeCell ref="D4:H4"/>
    <mergeCell ref="I4:I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C52C-EDBC-4881-BAAC-24CB1ADF5E57}">
  <dimension ref="A1:J54"/>
  <sheetViews>
    <sheetView workbookViewId="0">
      <selection sqref="A1:XFD1048576"/>
    </sheetView>
  </sheetViews>
  <sheetFormatPr defaultRowHeight="15"/>
  <cols>
    <col min="1" max="1" width="5.25" style="1" customWidth="1"/>
    <col min="2" max="2" width="40.375" customWidth="1"/>
    <col min="3" max="3" width="10.25" style="1" customWidth="1"/>
    <col min="4" max="8" width="12.25" customWidth="1"/>
    <col min="9" max="9" width="9.5" customWidth="1"/>
    <col min="257" max="257" width="5.25" customWidth="1"/>
    <col min="258" max="258" width="40.375" customWidth="1"/>
    <col min="259" max="259" width="10.25" customWidth="1"/>
    <col min="260" max="264" width="12.25" customWidth="1"/>
    <col min="265" max="265" width="9.5" customWidth="1"/>
    <col min="513" max="513" width="5.25" customWidth="1"/>
    <col min="514" max="514" width="40.375" customWidth="1"/>
    <col min="515" max="515" width="10.25" customWidth="1"/>
    <col min="516" max="520" width="12.25" customWidth="1"/>
    <col min="521" max="521" width="9.5" customWidth="1"/>
    <col min="769" max="769" width="5.25" customWidth="1"/>
    <col min="770" max="770" width="40.375" customWidth="1"/>
    <col min="771" max="771" width="10.25" customWidth="1"/>
    <col min="772" max="776" width="12.25" customWidth="1"/>
    <col min="777" max="777" width="9.5" customWidth="1"/>
    <col min="1025" max="1025" width="5.25" customWidth="1"/>
    <col min="1026" max="1026" width="40.375" customWidth="1"/>
    <col min="1027" max="1027" width="10.25" customWidth="1"/>
    <col min="1028" max="1032" width="12.25" customWidth="1"/>
    <col min="1033" max="1033" width="9.5" customWidth="1"/>
    <col min="1281" max="1281" width="5.25" customWidth="1"/>
    <col min="1282" max="1282" width="40.375" customWidth="1"/>
    <col min="1283" max="1283" width="10.25" customWidth="1"/>
    <col min="1284" max="1288" width="12.25" customWidth="1"/>
    <col min="1289" max="1289" width="9.5" customWidth="1"/>
    <col min="1537" max="1537" width="5.25" customWidth="1"/>
    <col min="1538" max="1538" width="40.375" customWidth="1"/>
    <col min="1539" max="1539" width="10.25" customWidth="1"/>
    <col min="1540" max="1544" width="12.25" customWidth="1"/>
    <col min="1545" max="1545" width="9.5" customWidth="1"/>
    <col min="1793" max="1793" width="5.25" customWidth="1"/>
    <col min="1794" max="1794" width="40.375" customWidth="1"/>
    <col min="1795" max="1795" width="10.25" customWidth="1"/>
    <col min="1796" max="1800" width="12.25" customWidth="1"/>
    <col min="1801" max="1801" width="9.5" customWidth="1"/>
    <col min="2049" max="2049" width="5.25" customWidth="1"/>
    <col min="2050" max="2050" width="40.375" customWidth="1"/>
    <col min="2051" max="2051" width="10.25" customWidth="1"/>
    <col min="2052" max="2056" width="12.25" customWidth="1"/>
    <col min="2057" max="2057" width="9.5" customWidth="1"/>
    <col min="2305" max="2305" width="5.25" customWidth="1"/>
    <col min="2306" max="2306" width="40.375" customWidth="1"/>
    <col min="2307" max="2307" width="10.25" customWidth="1"/>
    <col min="2308" max="2312" width="12.25" customWidth="1"/>
    <col min="2313" max="2313" width="9.5" customWidth="1"/>
    <col min="2561" max="2561" width="5.25" customWidth="1"/>
    <col min="2562" max="2562" width="40.375" customWidth="1"/>
    <col min="2563" max="2563" width="10.25" customWidth="1"/>
    <col min="2564" max="2568" width="12.25" customWidth="1"/>
    <col min="2569" max="2569" width="9.5" customWidth="1"/>
    <col min="2817" max="2817" width="5.25" customWidth="1"/>
    <col min="2818" max="2818" width="40.375" customWidth="1"/>
    <col min="2819" max="2819" width="10.25" customWidth="1"/>
    <col min="2820" max="2824" width="12.25" customWidth="1"/>
    <col min="2825" max="2825" width="9.5" customWidth="1"/>
    <col min="3073" max="3073" width="5.25" customWidth="1"/>
    <col min="3074" max="3074" width="40.375" customWidth="1"/>
    <col min="3075" max="3075" width="10.25" customWidth="1"/>
    <col min="3076" max="3080" width="12.25" customWidth="1"/>
    <col min="3081" max="3081" width="9.5" customWidth="1"/>
    <col min="3329" max="3329" width="5.25" customWidth="1"/>
    <col min="3330" max="3330" width="40.375" customWidth="1"/>
    <col min="3331" max="3331" width="10.25" customWidth="1"/>
    <col min="3332" max="3336" width="12.25" customWidth="1"/>
    <col min="3337" max="3337" width="9.5" customWidth="1"/>
    <col min="3585" max="3585" width="5.25" customWidth="1"/>
    <col min="3586" max="3586" width="40.375" customWidth="1"/>
    <col min="3587" max="3587" width="10.25" customWidth="1"/>
    <col min="3588" max="3592" width="12.25" customWidth="1"/>
    <col min="3593" max="3593" width="9.5" customWidth="1"/>
    <col min="3841" max="3841" width="5.25" customWidth="1"/>
    <col min="3842" max="3842" width="40.375" customWidth="1"/>
    <col min="3843" max="3843" width="10.25" customWidth="1"/>
    <col min="3844" max="3848" width="12.25" customWidth="1"/>
    <col min="3849" max="3849" width="9.5" customWidth="1"/>
    <col min="4097" max="4097" width="5.25" customWidth="1"/>
    <col min="4098" max="4098" width="40.375" customWidth="1"/>
    <col min="4099" max="4099" width="10.25" customWidth="1"/>
    <col min="4100" max="4104" width="12.25" customWidth="1"/>
    <col min="4105" max="4105" width="9.5" customWidth="1"/>
    <col min="4353" max="4353" width="5.25" customWidth="1"/>
    <col min="4354" max="4354" width="40.375" customWidth="1"/>
    <col min="4355" max="4355" width="10.25" customWidth="1"/>
    <col min="4356" max="4360" width="12.25" customWidth="1"/>
    <col min="4361" max="4361" width="9.5" customWidth="1"/>
    <col min="4609" max="4609" width="5.25" customWidth="1"/>
    <col min="4610" max="4610" width="40.375" customWidth="1"/>
    <col min="4611" max="4611" width="10.25" customWidth="1"/>
    <col min="4612" max="4616" width="12.25" customWidth="1"/>
    <col min="4617" max="4617" width="9.5" customWidth="1"/>
    <col min="4865" max="4865" width="5.25" customWidth="1"/>
    <col min="4866" max="4866" width="40.375" customWidth="1"/>
    <col min="4867" max="4867" width="10.25" customWidth="1"/>
    <col min="4868" max="4872" width="12.25" customWidth="1"/>
    <col min="4873" max="4873" width="9.5" customWidth="1"/>
    <col min="5121" max="5121" width="5.25" customWidth="1"/>
    <col min="5122" max="5122" width="40.375" customWidth="1"/>
    <col min="5123" max="5123" width="10.25" customWidth="1"/>
    <col min="5124" max="5128" width="12.25" customWidth="1"/>
    <col min="5129" max="5129" width="9.5" customWidth="1"/>
    <col min="5377" max="5377" width="5.25" customWidth="1"/>
    <col min="5378" max="5378" width="40.375" customWidth="1"/>
    <col min="5379" max="5379" width="10.25" customWidth="1"/>
    <col min="5380" max="5384" width="12.25" customWidth="1"/>
    <col min="5385" max="5385" width="9.5" customWidth="1"/>
    <col min="5633" max="5633" width="5.25" customWidth="1"/>
    <col min="5634" max="5634" width="40.375" customWidth="1"/>
    <col min="5635" max="5635" width="10.25" customWidth="1"/>
    <col min="5636" max="5640" width="12.25" customWidth="1"/>
    <col min="5641" max="5641" width="9.5" customWidth="1"/>
    <col min="5889" max="5889" width="5.25" customWidth="1"/>
    <col min="5890" max="5890" width="40.375" customWidth="1"/>
    <col min="5891" max="5891" width="10.25" customWidth="1"/>
    <col min="5892" max="5896" width="12.25" customWidth="1"/>
    <col min="5897" max="5897" width="9.5" customWidth="1"/>
    <col min="6145" max="6145" width="5.25" customWidth="1"/>
    <col min="6146" max="6146" width="40.375" customWidth="1"/>
    <col min="6147" max="6147" width="10.25" customWidth="1"/>
    <col min="6148" max="6152" width="12.25" customWidth="1"/>
    <col min="6153" max="6153" width="9.5" customWidth="1"/>
    <col min="6401" max="6401" width="5.25" customWidth="1"/>
    <col min="6402" max="6402" width="40.375" customWidth="1"/>
    <col min="6403" max="6403" width="10.25" customWidth="1"/>
    <col min="6404" max="6408" width="12.25" customWidth="1"/>
    <col min="6409" max="6409" width="9.5" customWidth="1"/>
    <col min="6657" max="6657" width="5.25" customWidth="1"/>
    <col min="6658" max="6658" width="40.375" customWidth="1"/>
    <col min="6659" max="6659" width="10.25" customWidth="1"/>
    <col min="6660" max="6664" width="12.25" customWidth="1"/>
    <col min="6665" max="6665" width="9.5" customWidth="1"/>
    <col min="6913" max="6913" width="5.25" customWidth="1"/>
    <col min="6914" max="6914" width="40.375" customWidth="1"/>
    <col min="6915" max="6915" width="10.25" customWidth="1"/>
    <col min="6916" max="6920" width="12.25" customWidth="1"/>
    <col min="6921" max="6921" width="9.5" customWidth="1"/>
    <col min="7169" max="7169" width="5.25" customWidth="1"/>
    <col min="7170" max="7170" width="40.375" customWidth="1"/>
    <col min="7171" max="7171" width="10.25" customWidth="1"/>
    <col min="7172" max="7176" width="12.25" customWidth="1"/>
    <col min="7177" max="7177" width="9.5" customWidth="1"/>
    <col min="7425" max="7425" width="5.25" customWidth="1"/>
    <col min="7426" max="7426" width="40.375" customWidth="1"/>
    <col min="7427" max="7427" width="10.25" customWidth="1"/>
    <col min="7428" max="7432" width="12.25" customWidth="1"/>
    <col min="7433" max="7433" width="9.5" customWidth="1"/>
    <col min="7681" max="7681" width="5.25" customWidth="1"/>
    <col min="7682" max="7682" width="40.375" customWidth="1"/>
    <col min="7683" max="7683" width="10.25" customWidth="1"/>
    <col min="7684" max="7688" width="12.25" customWidth="1"/>
    <col min="7689" max="7689" width="9.5" customWidth="1"/>
    <col min="7937" max="7937" width="5.25" customWidth="1"/>
    <col min="7938" max="7938" width="40.375" customWidth="1"/>
    <col min="7939" max="7939" width="10.25" customWidth="1"/>
    <col min="7940" max="7944" width="12.25" customWidth="1"/>
    <col min="7945" max="7945" width="9.5" customWidth="1"/>
    <col min="8193" max="8193" width="5.25" customWidth="1"/>
    <col min="8194" max="8194" width="40.375" customWidth="1"/>
    <col min="8195" max="8195" width="10.25" customWidth="1"/>
    <col min="8196" max="8200" width="12.25" customWidth="1"/>
    <col min="8201" max="8201" width="9.5" customWidth="1"/>
    <col min="8449" max="8449" width="5.25" customWidth="1"/>
    <col min="8450" max="8450" width="40.375" customWidth="1"/>
    <col min="8451" max="8451" width="10.25" customWidth="1"/>
    <col min="8452" max="8456" width="12.25" customWidth="1"/>
    <col min="8457" max="8457" width="9.5" customWidth="1"/>
    <col min="8705" max="8705" width="5.25" customWidth="1"/>
    <col min="8706" max="8706" width="40.375" customWidth="1"/>
    <col min="8707" max="8707" width="10.25" customWidth="1"/>
    <col min="8708" max="8712" width="12.25" customWidth="1"/>
    <col min="8713" max="8713" width="9.5" customWidth="1"/>
    <col min="8961" max="8961" width="5.25" customWidth="1"/>
    <col min="8962" max="8962" width="40.375" customWidth="1"/>
    <col min="8963" max="8963" width="10.25" customWidth="1"/>
    <col min="8964" max="8968" width="12.25" customWidth="1"/>
    <col min="8969" max="8969" width="9.5" customWidth="1"/>
    <col min="9217" max="9217" width="5.25" customWidth="1"/>
    <col min="9218" max="9218" width="40.375" customWidth="1"/>
    <col min="9219" max="9219" width="10.25" customWidth="1"/>
    <col min="9220" max="9224" width="12.25" customWidth="1"/>
    <col min="9225" max="9225" width="9.5" customWidth="1"/>
    <col min="9473" max="9473" width="5.25" customWidth="1"/>
    <col min="9474" max="9474" width="40.375" customWidth="1"/>
    <col min="9475" max="9475" width="10.25" customWidth="1"/>
    <col min="9476" max="9480" width="12.25" customWidth="1"/>
    <col min="9481" max="9481" width="9.5" customWidth="1"/>
    <col min="9729" max="9729" width="5.25" customWidth="1"/>
    <col min="9730" max="9730" width="40.375" customWidth="1"/>
    <col min="9731" max="9731" width="10.25" customWidth="1"/>
    <col min="9732" max="9736" width="12.25" customWidth="1"/>
    <col min="9737" max="9737" width="9.5" customWidth="1"/>
    <col min="9985" max="9985" width="5.25" customWidth="1"/>
    <col min="9986" max="9986" width="40.375" customWidth="1"/>
    <col min="9987" max="9987" width="10.25" customWidth="1"/>
    <col min="9988" max="9992" width="12.25" customWidth="1"/>
    <col min="9993" max="9993" width="9.5" customWidth="1"/>
    <col min="10241" max="10241" width="5.25" customWidth="1"/>
    <col min="10242" max="10242" width="40.375" customWidth="1"/>
    <col min="10243" max="10243" width="10.25" customWidth="1"/>
    <col min="10244" max="10248" width="12.25" customWidth="1"/>
    <col min="10249" max="10249" width="9.5" customWidth="1"/>
    <col min="10497" max="10497" width="5.25" customWidth="1"/>
    <col min="10498" max="10498" width="40.375" customWidth="1"/>
    <col min="10499" max="10499" width="10.25" customWidth="1"/>
    <col min="10500" max="10504" width="12.25" customWidth="1"/>
    <col min="10505" max="10505" width="9.5" customWidth="1"/>
    <col min="10753" max="10753" width="5.25" customWidth="1"/>
    <col min="10754" max="10754" width="40.375" customWidth="1"/>
    <col min="10755" max="10755" width="10.25" customWidth="1"/>
    <col min="10756" max="10760" width="12.25" customWidth="1"/>
    <col min="10761" max="10761" width="9.5" customWidth="1"/>
    <col min="11009" max="11009" width="5.25" customWidth="1"/>
    <col min="11010" max="11010" width="40.375" customWidth="1"/>
    <col min="11011" max="11011" width="10.25" customWidth="1"/>
    <col min="11012" max="11016" width="12.25" customWidth="1"/>
    <col min="11017" max="11017" width="9.5" customWidth="1"/>
    <col min="11265" max="11265" width="5.25" customWidth="1"/>
    <col min="11266" max="11266" width="40.375" customWidth="1"/>
    <col min="11267" max="11267" width="10.25" customWidth="1"/>
    <col min="11268" max="11272" width="12.25" customWidth="1"/>
    <col min="11273" max="11273" width="9.5" customWidth="1"/>
    <col min="11521" max="11521" width="5.25" customWidth="1"/>
    <col min="11522" max="11522" width="40.375" customWidth="1"/>
    <col min="11523" max="11523" width="10.25" customWidth="1"/>
    <col min="11524" max="11528" width="12.25" customWidth="1"/>
    <col min="11529" max="11529" width="9.5" customWidth="1"/>
    <col min="11777" max="11777" width="5.25" customWidth="1"/>
    <col min="11778" max="11778" width="40.375" customWidth="1"/>
    <col min="11779" max="11779" width="10.25" customWidth="1"/>
    <col min="11780" max="11784" width="12.25" customWidth="1"/>
    <col min="11785" max="11785" width="9.5" customWidth="1"/>
    <col min="12033" max="12033" width="5.25" customWidth="1"/>
    <col min="12034" max="12034" width="40.375" customWidth="1"/>
    <col min="12035" max="12035" width="10.25" customWidth="1"/>
    <col min="12036" max="12040" width="12.25" customWidth="1"/>
    <col min="12041" max="12041" width="9.5" customWidth="1"/>
    <col min="12289" max="12289" width="5.25" customWidth="1"/>
    <col min="12290" max="12290" width="40.375" customWidth="1"/>
    <col min="12291" max="12291" width="10.25" customWidth="1"/>
    <col min="12292" max="12296" width="12.25" customWidth="1"/>
    <col min="12297" max="12297" width="9.5" customWidth="1"/>
    <col min="12545" max="12545" width="5.25" customWidth="1"/>
    <col min="12546" max="12546" width="40.375" customWidth="1"/>
    <col min="12547" max="12547" width="10.25" customWidth="1"/>
    <col min="12548" max="12552" width="12.25" customWidth="1"/>
    <col min="12553" max="12553" width="9.5" customWidth="1"/>
    <col min="12801" max="12801" width="5.25" customWidth="1"/>
    <col min="12802" max="12802" width="40.375" customWidth="1"/>
    <col min="12803" max="12803" width="10.25" customWidth="1"/>
    <col min="12804" max="12808" width="12.25" customWidth="1"/>
    <col min="12809" max="12809" width="9.5" customWidth="1"/>
    <col min="13057" max="13057" width="5.25" customWidth="1"/>
    <col min="13058" max="13058" width="40.375" customWidth="1"/>
    <col min="13059" max="13059" width="10.25" customWidth="1"/>
    <col min="13060" max="13064" width="12.25" customWidth="1"/>
    <col min="13065" max="13065" width="9.5" customWidth="1"/>
    <col min="13313" max="13313" width="5.25" customWidth="1"/>
    <col min="13314" max="13314" width="40.375" customWidth="1"/>
    <col min="13315" max="13315" width="10.25" customWidth="1"/>
    <col min="13316" max="13320" width="12.25" customWidth="1"/>
    <col min="13321" max="13321" width="9.5" customWidth="1"/>
    <col min="13569" max="13569" width="5.25" customWidth="1"/>
    <col min="13570" max="13570" width="40.375" customWidth="1"/>
    <col min="13571" max="13571" width="10.25" customWidth="1"/>
    <col min="13572" max="13576" width="12.25" customWidth="1"/>
    <col min="13577" max="13577" width="9.5" customWidth="1"/>
    <col min="13825" max="13825" width="5.25" customWidth="1"/>
    <col min="13826" max="13826" width="40.375" customWidth="1"/>
    <col min="13827" max="13827" width="10.25" customWidth="1"/>
    <col min="13828" max="13832" width="12.25" customWidth="1"/>
    <col min="13833" max="13833" width="9.5" customWidth="1"/>
    <col min="14081" max="14081" width="5.25" customWidth="1"/>
    <col min="14082" max="14082" width="40.375" customWidth="1"/>
    <col min="14083" max="14083" width="10.25" customWidth="1"/>
    <col min="14084" max="14088" width="12.25" customWidth="1"/>
    <col min="14089" max="14089" width="9.5" customWidth="1"/>
    <col min="14337" max="14337" width="5.25" customWidth="1"/>
    <col min="14338" max="14338" width="40.375" customWidth="1"/>
    <col min="14339" max="14339" width="10.25" customWidth="1"/>
    <col min="14340" max="14344" width="12.25" customWidth="1"/>
    <col min="14345" max="14345" width="9.5" customWidth="1"/>
    <col min="14593" max="14593" width="5.25" customWidth="1"/>
    <col min="14594" max="14594" width="40.375" customWidth="1"/>
    <col min="14595" max="14595" width="10.25" customWidth="1"/>
    <col min="14596" max="14600" width="12.25" customWidth="1"/>
    <col min="14601" max="14601" width="9.5" customWidth="1"/>
    <col min="14849" max="14849" width="5.25" customWidth="1"/>
    <col min="14850" max="14850" width="40.375" customWidth="1"/>
    <col min="14851" max="14851" width="10.25" customWidth="1"/>
    <col min="14852" max="14856" width="12.25" customWidth="1"/>
    <col min="14857" max="14857" width="9.5" customWidth="1"/>
    <col min="15105" max="15105" width="5.25" customWidth="1"/>
    <col min="15106" max="15106" width="40.375" customWidth="1"/>
    <col min="15107" max="15107" width="10.25" customWidth="1"/>
    <col min="15108" max="15112" width="12.25" customWidth="1"/>
    <col min="15113" max="15113" width="9.5" customWidth="1"/>
    <col min="15361" max="15361" width="5.25" customWidth="1"/>
    <col min="15362" max="15362" width="40.375" customWidth="1"/>
    <col min="15363" max="15363" width="10.25" customWidth="1"/>
    <col min="15364" max="15368" width="12.25" customWidth="1"/>
    <col min="15369" max="15369" width="9.5" customWidth="1"/>
    <col min="15617" max="15617" width="5.25" customWidth="1"/>
    <col min="15618" max="15618" width="40.375" customWidth="1"/>
    <col min="15619" max="15619" width="10.25" customWidth="1"/>
    <col min="15620" max="15624" width="12.25" customWidth="1"/>
    <col min="15625" max="15625" width="9.5" customWidth="1"/>
    <col min="15873" max="15873" width="5.25" customWidth="1"/>
    <col min="15874" max="15874" width="40.375" customWidth="1"/>
    <col min="15875" max="15875" width="10.25" customWidth="1"/>
    <col min="15876" max="15880" width="12.25" customWidth="1"/>
    <col min="15881" max="15881" width="9.5" customWidth="1"/>
    <col min="16129" max="16129" width="5.25" customWidth="1"/>
    <col min="16130" max="16130" width="40.375" customWidth="1"/>
    <col min="16131" max="16131" width="10.25" customWidth="1"/>
    <col min="16132" max="16136" width="12.25" customWidth="1"/>
    <col min="16137" max="16137" width="9.5" customWidth="1"/>
  </cols>
  <sheetData>
    <row r="1" spans="1:9" ht="18.75">
      <c r="A1" s="352"/>
      <c r="B1" s="353"/>
      <c r="C1" s="352"/>
      <c r="D1" s="353"/>
      <c r="E1" s="353"/>
      <c r="F1" s="353"/>
      <c r="G1" s="353"/>
      <c r="H1" s="353"/>
      <c r="I1" s="354" t="s">
        <v>370</v>
      </c>
    </row>
    <row r="2" spans="1:9" ht="20.25">
      <c r="A2" s="153" t="s">
        <v>371</v>
      </c>
      <c r="B2" s="153"/>
      <c r="C2" s="153"/>
      <c r="D2" s="153"/>
      <c r="E2" s="153"/>
      <c r="F2" s="153"/>
      <c r="G2" s="153"/>
      <c r="H2" s="153"/>
      <c r="I2" s="153"/>
    </row>
    <row r="3" spans="1:9" ht="10.15" customHeight="1">
      <c r="A3" s="352"/>
      <c r="B3" s="353"/>
      <c r="C3" s="352"/>
      <c r="D3" s="353"/>
      <c r="E3" s="353"/>
      <c r="F3" s="353"/>
      <c r="G3" s="353"/>
      <c r="H3" s="353"/>
      <c r="I3" s="353"/>
    </row>
    <row r="4" spans="1:9" ht="22.9" customHeight="1">
      <c r="A4" s="355" t="s">
        <v>316</v>
      </c>
      <c r="B4" s="356" t="s">
        <v>230</v>
      </c>
      <c r="C4" s="356" t="s">
        <v>372</v>
      </c>
      <c r="D4" s="357" t="s">
        <v>233</v>
      </c>
      <c r="E4" s="358"/>
      <c r="F4" s="358"/>
      <c r="G4" s="358"/>
      <c r="H4" s="359"/>
      <c r="I4" s="360" t="s">
        <v>373</v>
      </c>
    </row>
    <row r="5" spans="1:9" ht="25.15" customHeight="1">
      <c r="A5" s="361"/>
      <c r="B5" s="362"/>
      <c r="C5" s="362"/>
      <c r="D5" s="363" t="s">
        <v>21</v>
      </c>
      <c r="E5" s="363" t="s">
        <v>22</v>
      </c>
      <c r="F5" s="363" t="s">
        <v>23</v>
      </c>
      <c r="G5" s="363" t="s">
        <v>24</v>
      </c>
      <c r="H5" s="363" t="s">
        <v>235</v>
      </c>
      <c r="I5" s="356"/>
    </row>
    <row r="6" spans="1:9" ht="20.45" customHeight="1">
      <c r="A6" s="364" t="s">
        <v>2</v>
      </c>
      <c r="B6" s="365" t="s">
        <v>374</v>
      </c>
      <c r="C6" s="364"/>
      <c r="D6" s="366"/>
      <c r="E6" s="366"/>
      <c r="F6" s="366"/>
      <c r="G6" s="366"/>
      <c r="H6" s="366"/>
      <c r="I6" s="366"/>
    </row>
    <row r="7" spans="1:9" ht="20.45" customHeight="1">
      <c r="A7" s="367">
        <v>1</v>
      </c>
      <c r="B7" s="368" t="s">
        <v>375</v>
      </c>
      <c r="C7" s="369" t="s">
        <v>376</v>
      </c>
      <c r="D7" s="370">
        <v>42</v>
      </c>
      <c r="E7" s="370">
        <v>43</v>
      </c>
      <c r="F7" s="370">
        <v>50</v>
      </c>
      <c r="G7" s="370">
        <v>51</v>
      </c>
      <c r="H7" s="370">
        <v>52</v>
      </c>
      <c r="I7" s="370"/>
    </row>
    <row r="8" spans="1:9" ht="20.45" customHeight="1">
      <c r="A8" s="367">
        <v>2</v>
      </c>
      <c r="B8" s="371" t="s">
        <v>377</v>
      </c>
      <c r="C8" s="372" t="s">
        <v>378</v>
      </c>
      <c r="D8" s="370">
        <v>830</v>
      </c>
      <c r="E8" s="370">
        <v>830</v>
      </c>
      <c r="F8" s="370">
        <v>830</v>
      </c>
      <c r="G8" s="370">
        <v>830</v>
      </c>
      <c r="H8" s="370">
        <v>830</v>
      </c>
      <c r="I8" s="370"/>
    </row>
    <row r="9" spans="1:9" ht="20.45" customHeight="1">
      <c r="A9" s="367">
        <v>3</v>
      </c>
      <c r="B9" s="371" t="s">
        <v>379</v>
      </c>
      <c r="C9" s="372" t="s">
        <v>357</v>
      </c>
      <c r="D9" s="370">
        <v>637</v>
      </c>
      <c r="E9" s="370">
        <v>635</v>
      </c>
      <c r="F9" s="370">
        <v>612</v>
      </c>
      <c r="G9" s="370">
        <v>615</v>
      </c>
      <c r="H9" s="370">
        <v>620</v>
      </c>
      <c r="I9" s="370"/>
    </row>
    <row r="10" spans="1:9" ht="20.45" customHeight="1">
      <c r="A10" s="373" t="s">
        <v>1</v>
      </c>
      <c r="B10" s="374" t="s">
        <v>380</v>
      </c>
      <c r="C10" s="375" t="s">
        <v>357</v>
      </c>
      <c r="D10" s="370">
        <v>154</v>
      </c>
      <c r="E10" s="370">
        <v>165</v>
      </c>
      <c r="F10" s="370">
        <v>168</v>
      </c>
      <c r="G10" s="370">
        <v>165</v>
      </c>
      <c r="H10" s="370">
        <v>171</v>
      </c>
      <c r="I10" s="370"/>
    </row>
    <row r="11" spans="1:9" ht="20.45" customHeight="1">
      <c r="A11" s="373">
        <v>4</v>
      </c>
      <c r="B11" s="371" t="s">
        <v>381</v>
      </c>
      <c r="C11" s="372" t="s">
        <v>357</v>
      </c>
      <c r="D11" s="370">
        <v>101</v>
      </c>
      <c r="E11" s="370">
        <v>106</v>
      </c>
      <c r="F11" s="370">
        <v>122</v>
      </c>
      <c r="G11" s="370">
        <v>129</v>
      </c>
      <c r="H11" s="370">
        <v>135</v>
      </c>
      <c r="I11" s="370"/>
    </row>
    <row r="12" spans="1:9" ht="20.45" customHeight="1">
      <c r="A12" s="373">
        <v>5</v>
      </c>
      <c r="B12" s="376" t="s">
        <v>382</v>
      </c>
      <c r="C12" s="377" t="s">
        <v>251</v>
      </c>
      <c r="D12" s="370">
        <v>99.1</v>
      </c>
      <c r="E12" s="370">
        <v>77.900000000000006</v>
      </c>
      <c r="F12" s="370">
        <v>89.5</v>
      </c>
      <c r="G12" s="370">
        <v>98</v>
      </c>
      <c r="H12" s="370">
        <v>98</v>
      </c>
      <c r="I12" s="370">
        <v>92.5</v>
      </c>
    </row>
    <row r="13" spans="1:9" ht="20.45" customHeight="1">
      <c r="A13" s="373">
        <v>6</v>
      </c>
      <c r="B13" s="371" t="s">
        <v>383</v>
      </c>
      <c r="C13" s="372" t="s">
        <v>251</v>
      </c>
      <c r="D13" s="373">
        <v>19.97</v>
      </c>
      <c r="E13" s="373">
        <v>19.329999999999998</v>
      </c>
      <c r="F13" s="373">
        <v>18.899999999999999</v>
      </c>
      <c r="G13" s="373">
        <v>18.5</v>
      </c>
      <c r="H13" s="373">
        <v>18.2</v>
      </c>
      <c r="I13" s="373">
        <v>19</v>
      </c>
    </row>
    <row r="14" spans="1:9" ht="20.45" customHeight="1">
      <c r="A14" s="373">
        <v>7</v>
      </c>
      <c r="B14" s="371" t="s">
        <v>384</v>
      </c>
      <c r="C14" s="372" t="s">
        <v>251</v>
      </c>
      <c r="D14" s="378" t="s">
        <v>385</v>
      </c>
      <c r="E14" s="378" t="s">
        <v>385</v>
      </c>
      <c r="F14" s="378" t="s">
        <v>385</v>
      </c>
      <c r="G14" s="378" t="s">
        <v>385</v>
      </c>
      <c r="H14" s="378" t="s">
        <v>385</v>
      </c>
      <c r="I14" s="379"/>
    </row>
    <row r="15" spans="1:9" ht="20.45" customHeight="1">
      <c r="A15" s="373">
        <v>8</v>
      </c>
      <c r="B15" s="371" t="s">
        <v>386</v>
      </c>
      <c r="C15" s="372" t="s">
        <v>251</v>
      </c>
      <c r="D15" s="380">
        <v>95.34</v>
      </c>
      <c r="E15" s="380">
        <v>95.8</v>
      </c>
      <c r="F15" s="380">
        <v>97.7</v>
      </c>
      <c r="G15" s="380">
        <v>98.6</v>
      </c>
      <c r="H15" s="380">
        <v>98.7</v>
      </c>
      <c r="I15" s="370"/>
    </row>
    <row r="16" spans="1:9" s="382" customFormat="1" ht="20.45" customHeight="1">
      <c r="A16" s="364" t="s">
        <v>3</v>
      </c>
      <c r="B16" s="365" t="s">
        <v>387</v>
      </c>
      <c r="C16" s="364"/>
      <c r="D16" s="381"/>
      <c r="E16" s="381"/>
      <c r="F16" s="381"/>
      <c r="G16" s="381"/>
      <c r="H16" s="381"/>
      <c r="I16" s="381"/>
    </row>
    <row r="17" spans="1:9" s="386" customFormat="1" ht="20.45" customHeight="1">
      <c r="A17" s="383">
        <v>1</v>
      </c>
      <c r="B17" s="384" t="s">
        <v>388</v>
      </c>
      <c r="C17" s="383"/>
      <c r="D17" s="385"/>
      <c r="E17" s="385"/>
      <c r="F17" s="385"/>
      <c r="G17" s="385"/>
      <c r="H17" s="385"/>
      <c r="I17" s="385"/>
    </row>
    <row r="18" spans="1:9" ht="20.45" customHeight="1">
      <c r="A18" s="373" t="s">
        <v>1</v>
      </c>
      <c r="B18" s="371" t="s">
        <v>389</v>
      </c>
      <c r="C18" s="373" t="s">
        <v>390</v>
      </c>
      <c r="D18" s="387">
        <v>18</v>
      </c>
      <c r="E18" s="387">
        <v>19</v>
      </c>
      <c r="F18" s="387">
        <v>20</v>
      </c>
      <c r="G18" s="387">
        <v>20</v>
      </c>
      <c r="H18" s="387">
        <v>20</v>
      </c>
      <c r="I18" s="387"/>
    </row>
    <row r="19" spans="1:9" s="390" customFormat="1" ht="20.45" customHeight="1">
      <c r="A19" s="388"/>
      <c r="B19" s="374" t="s">
        <v>391</v>
      </c>
      <c r="C19" s="388" t="s">
        <v>390</v>
      </c>
      <c r="D19" s="389">
        <v>13</v>
      </c>
      <c r="E19" s="389">
        <v>14</v>
      </c>
      <c r="F19" s="389">
        <v>14</v>
      </c>
      <c r="G19" s="389">
        <v>14</v>
      </c>
      <c r="H19" s="389">
        <v>14</v>
      </c>
      <c r="I19" s="389"/>
    </row>
    <row r="20" spans="1:9" ht="20.45" customHeight="1">
      <c r="A20" s="373" t="s">
        <v>1</v>
      </c>
      <c r="B20" s="371" t="s">
        <v>392</v>
      </c>
      <c r="C20" s="373" t="s">
        <v>357</v>
      </c>
      <c r="D20" s="387">
        <v>342</v>
      </c>
      <c r="E20" s="387">
        <v>347</v>
      </c>
      <c r="F20" s="387">
        <v>324</v>
      </c>
      <c r="G20" s="387">
        <v>363</v>
      </c>
      <c r="H20" s="387">
        <v>365</v>
      </c>
      <c r="I20" s="387"/>
    </row>
    <row r="21" spans="1:9" ht="20.45" customHeight="1">
      <c r="A21" s="373" t="s">
        <v>1</v>
      </c>
      <c r="B21" s="371" t="s">
        <v>393</v>
      </c>
      <c r="C21" s="373"/>
      <c r="D21" s="387" t="s">
        <v>394</v>
      </c>
      <c r="E21" s="387" t="s">
        <v>395</v>
      </c>
      <c r="F21" s="387" t="s">
        <v>396</v>
      </c>
      <c r="G21" s="387" t="s">
        <v>397</v>
      </c>
      <c r="H21" s="387" t="s">
        <v>398</v>
      </c>
      <c r="I21" s="387"/>
    </row>
    <row r="22" spans="1:9" ht="33.75" customHeight="1">
      <c r="A22" s="373" t="s">
        <v>1</v>
      </c>
      <c r="B22" s="391" t="s">
        <v>399</v>
      </c>
      <c r="C22" s="373" t="s">
        <v>390</v>
      </c>
      <c r="D22" s="392" t="s">
        <v>400</v>
      </c>
      <c r="E22" s="392" t="s">
        <v>401</v>
      </c>
      <c r="F22" s="392" t="s">
        <v>401</v>
      </c>
      <c r="G22" s="392" t="s">
        <v>401</v>
      </c>
      <c r="H22" s="392" t="s">
        <v>401</v>
      </c>
      <c r="I22" s="393"/>
    </row>
    <row r="23" spans="1:9" ht="25.15" customHeight="1">
      <c r="A23" s="373"/>
      <c r="B23" s="394" t="s">
        <v>402</v>
      </c>
      <c r="C23" s="395" t="s">
        <v>390</v>
      </c>
      <c r="D23" s="396" t="s">
        <v>403</v>
      </c>
      <c r="E23" s="396" t="s">
        <v>403</v>
      </c>
      <c r="F23" s="396" t="s">
        <v>404</v>
      </c>
      <c r="G23" s="396" t="s">
        <v>404</v>
      </c>
      <c r="H23" s="396" t="s">
        <v>404</v>
      </c>
      <c r="I23" s="397"/>
    </row>
    <row r="24" spans="1:9" s="386" customFormat="1" ht="20.45" customHeight="1">
      <c r="A24" s="383">
        <v>2</v>
      </c>
      <c r="B24" s="398" t="s">
        <v>405</v>
      </c>
      <c r="C24" s="399"/>
      <c r="D24" s="400"/>
      <c r="E24" s="400"/>
      <c r="F24" s="400"/>
      <c r="G24" s="400"/>
      <c r="H24" s="400"/>
      <c r="I24" s="385"/>
    </row>
    <row r="25" spans="1:9" ht="20.45" customHeight="1">
      <c r="A25" s="373" t="s">
        <v>1</v>
      </c>
      <c r="B25" s="401" t="s">
        <v>389</v>
      </c>
      <c r="C25" s="395" t="s">
        <v>390</v>
      </c>
      <c r="D25" s="402">
        <v>11</v>
      </c>
      <c r="E25" s="402">
        <v>11</v>
      </c>
      <c r="F25" s="402">
        <v>11</v>
      </c>
      <c r="G25" s="402">
        <v>11</v>
      </c>
      <c r="H25" s="402">
        <v>11</v>
      </c>
      <c r="I25" s="387"/>
    </row>
    <row r="26" spans="1:9" ht="20.45" customHeight="1">
      <c r="A26" s="373" t="s">
        <v>1</v>
      </c>
      <c r="B26" s="401" t="s">
        <v>392</v>
      </c>
      <c r="C26" s="395" t="s">
        <v>357</v>
      </c>
      <c r="D26" s="402">
        <v>307</v>
      </c>
      <c r="E26" s="402">
        <v>314</v>
      </c>
      <c r="F26" s="402">
        <v>324</v>
      </c>
      <c r="G26" s="402">
        <v>323</v>
      </c>
      <c r="H26" s="402">
        <v>323</v>
      </c>
      <c r="I26" s="387"/>
    </row>
    <row r="27" spans="1:9" ht="20.45" customHeight="1">
      <c r="A27" s="373" t="s">
        <v>1</v>
      </c>
      <c r="B27" s="401" t="s">
        <v>393</v>
      </c>
      <c r="C27" s="395"/>
      <c r="D27" s="402" t="s">
        <v>406</v>
      </c>
      <c r="E27" s="402" t="s">
        <v>407</v>
      </c>
      <c r="F27" s="402" t="s">
        <v>408</v>
      </c>
      <c r="G27" s="402" t="s">
        <v>409</v>
      </c>
      <c r="H27" s="402" t="s">
        <v>410</v>
      </c>
      <c r="I27" s="387"/>
    </row>
    <row r="28" spans="1:9" ht="31.5" customHeight="1">
      <c r="A28" s="373" t="s">
        <v>1</v>
      </c>
      <c r="B28" s="394" t="s">
        <v>399</v>
      </c>
      <c r="C28" s="395" t="s">
        <v>390</v>
      </c>
      <c r="D28" s="403" t="s">
        <v>411</v>
      </c>
      <c r="E28" s="403" t="s">
        <v>411</v>
      </c>
      <c r="F28" s="403" t="s">
        <v>411</v>
      </c>
      <c r="G28" s="403" t="s">
        <v>411</v>
      </c>
      <c r="H28" s="403" t="s">
        <v>411</v>
      </c>
      <c r="I28" s="393"/>
    </row>
    <row r="29" spans="1:9" ht="31.5" customHeight="1">
      <c r="A29" s="373"/>
      <c r="B29" s="394" t="s">
        <v>402</v>
      </c>
      <c r="C29" s="395" t="s">
        <v>390</v>
      </c>
      <c r="D29" s="404">
        <v>0.27272727272727271</v>
      </c>
      <c r="E29" s="404">
        <v>0.27272727272727271</v>
      </c>
      <c r="F29" s="404">
        <v>0.27272727272727271</v>
      </c>
      <c r="G29" s="404">
        <v>0.27272727272727271</v>
      </c>
      <c r="H29" s="404">
        <v>0.27272727272727271</v>
      </c>
      <c r="I29" s="397"/>
    </row>
    <row r="30" spans="1:9" s="386" customFormat="1" ht="20.45" customHeight="1">
      <c r="A30" s="383">
        <v>3</v>
      </c>
      <c r="B30" s="384" t="s">
        <v>412</v>
      </c>
      <c r="C30" s="383"/>
      <c r="D30" s="385"/>
      <c r="E30" s="385"/>
      <c r="F30" s="385"/>
      <c r="G30" s="385"/>
      <c r="H30" s="385"/>
      <c r="I30" s="405"/>
    </row>
    <row r="31" spans="1:9" ht="20.45" customHeight="1">
      <c r="A31" s="373" t="s">
        <v>1</v>
      </c>
      <c r="B31" s="371" t="s">
        <v>389</v>
      </c>
      <c r="C31" s="373" t="s">
        <v>390</v>
      </c>
      <c r="D31" s="387">
        <v>8</v>
      </c>
      <c r="E31" s="387">
        <v>8</v>
      </c>
      <c r="F31" s="387">
        <v>8</v>
      </c>
      <c r="G31" s="387">
        <v>8</v>
      </c>
      <c r="H31" s="387">
        <v>8</v>
      </c>
      <c r="I31" s="406"/>
    </row>
    <row r="32" spans="1:9" ht="20.45" customHeight="1">
      <c r="A32" s="373" t="s">
        <v>1</v>
      </c>
      <c r="B32" s="371" t="s">
        <v>392</v>
      </c>
      <c r="C32" s="373" t="s">
        <v>357</v>
      </c>
      <c r="D32" s="402">
        <v>240</v>
      </c>
      <c r="E32" s="402">
        <v>240</v>
      </c>
      <c r="F32" s="402">
        <v>246</v>
      </c>
      <c r="G32" s="402">
        <v>260</v>
      </c>
      <c r="H32" s="402">
        <v>273</v>
      </c>
      <c r="I32" s="407"/>
    </row>
    <row r="33" spans="1:10" ht="28.15" customHeight="1">
      <c r="A33" s="373" t="s">
        <v>1</v>
      </c>
      <c r="B33" s="371" t="s">
        <v>393</v>
      </c>
      <c r="C33" s="373"/>
      <c r="D33" s="402" t="s">
        <v>413</v>
      </c>
      <c r="E33" s="402" t="s">
        <v>414</v>
      </c>
      <c r="F33" s="402" t="s">
        <v>415</v>
      </c>
      <c r="G33" s="402" t="s">
        <v>416</v>
      </c>
      <c r="H33" s="402" t="s">
        <v>417</v>
      </c>
      <c r="I33" s="407"/>
    </row>
    <row r="34" spans="1:10" ht="33.75" customHeight="1">
      <c r="A34" s="373" t="s">
        <v>1</v>
      </c>
      <c r="B34" s="391" t="s">
        <v>399</v>
      </c>
      <c r="C34" s="373" t="s">
        <v>390</v>
      </c>
      <c r="D34" s="387" t="s">
        <v>418</v>
      </c>
      <c r="E34" s="387" t="s">
        <v>418</v>
      </c>
      <c r="F34" s="387" t="s">
        <v>418</v>
      </c>
      <c r="G34" s="387" t="s">
        <v>419</v>
      </c>
      <c r="H34" s="393" t="s">
        <v>420</v>
      </c>
      <c r="I34" s="408"/>
    </row>
    <row r="35" spans="1:10" ht="33.75" customHeight="1">
      <c r="A35" s="373"/>
      <c r="B35" s="394" t="s">
        <v>402</v>
      </c>
      <c r="C35" s="395" t="s">
        <v>390</v>
      </c>
      <c r="D35" s="409" t="s">
        <v>421</v>
      </c>
      <c r="E35" s="409" t="s">
        <v>421</v>
      </c>
      <c r="F35" s="409" t="s">
        <v>421</v>
      </c>
      <c r="G35" s="409" t="s">
        <v>421</v>
      </c>
      <c r="H35" s="409" t="s">
        <v>421</v>
      </c>
      <c r="I35" s="397"/>
    </row>
    <row r="36" spans="1:10" s="386" customFormat="1" ht="20.45" customHeight="1">
      <c r="A36" s="383">
        <v>4</v>
      </c>
      <c r="B36" s="384" t="s">
        <v>422</v>
      </c>
      <c r="C36" s="383"/>
      <c r="D36" s="385"/>
      <c r="E36" s="385"/>
      <c r="F36" s="385"/>
      <c r="G36" s="385"/>
      <c r="H36" s="385"/>
      <c r="I36" s="385"/>
    </row>
    <row r="37" spans="1:10" ht="20.45" customHeight="1">
      <c r="A37" s="373" t="s">
        <v>1</v>
      </c>
      <c r="B37" s="371" t="s">
        <v>389</v>
      </c>
      <c r="C37" s="373" t="s">
        <v>390</v>
      </c>
      <c r="D37" s="402">
        <v>2</v>
      </c>
      <c r="E37" s="402">
        <v>2</v>
      </c>
      <c r="F37" s="402">
        <v>2</v>
      </c>
      <c r="G37" s="402">
        <v>2</v>
      </c>
      <c r="H37" s="402">
        <v>2</v>
      </c>
      <c r="I37" s="402"/>
    </row>
    <row r="38" spans="1:10" ht="20.45" customHeight="1">
      <c r="A38" s="373" t="s">
        <v>1</v>
      </c>
      <c r="B38" s="371" t="s">
        <v>392</v>
      </c>
      <c r="C38" s="373" t="s">
        <v>357</v>
      </c>
      <c r="D38" s="402">
        <v>82</v>
      </c>
      <c r="E38" s="402">
        <v>84</v>
      </c>
      <c r="F38" s="402">
        <v>91</v>
      </c>
      <c r="G38" s="402">
        <v>94</v>
      </c>
      <c r="H38" s="402">
        <v>100</v>
      </c>
      <c r="I38" s="402"/>
    </row>
    <row r="39" spans="1:10" ht="20.45" customHeight="1">
      <c r="A39" s="373" t="s">
        <v>1</v>
      </c>
      <c r="B39" s="371" t="s">
        <v>393</v>
      </c>
      <c r="C39" s="373"/>
      <c r="D39" s="402" t="s">
        <v>423</v>
      </c>
      <c r="E39" s="402" t="s">
        <v>424</v>
      </c>
      <c r="F39" s="402" t="s">
        <v>425</v>
      </c>
      <c r="G39" s="402" t="s">
        <v>426</v>
      </c>
      <c r="H39" s="402" t="s">
        <v>427</v>
      </c>
      <c r="I39" s="402"/>
    </row>
    <row r="40" spans="1:10" ht="33.75" customHeight="1">
      <c r="A40" s="373" t="s">
        <v>1</v>
      </c>
      <c r="B40" s="391" t="s">
        <v>428</v>
      </c>
      <c r="C40" s="373" t="s">
        <v>390</v>
      </c>
      <c r="D40" s="402" t="s">
        <v>429</v>
      </c>
      <c r="E40" s="402" t="s">
        <v>429</v>
      </c>
      <c r="F40" s="402" t="s">
        <v>429</v>
      </c>
      <c r="G40" s="402" t="s">
        <v>429</v>
      </c>
      <c r="H40" s="402" t="s">
        <v>429</v>
      </c>
      <c r="I40" s="402"/>
    </row>
    <row r="41" spans="1:10" s="410" customFormat="1" ht="32.450000000000003" customHeight="1">
      <c r="A41" s="364" t="s">
        <v>307</v>
      </c>
      <c r="B41" s="365" t="s">
        <v>430</v>
      </c>
      <c r="C41" s="364"/>
      <c r="D41" s="381"/>
      <c r="E41" s="381"/>
      <c r="F41" s="381"/>
      <c r="G41" s="381"/>
      <c r="H41" s="381"/>
      <c r="I41" s="381"/>
    </row>
    <row r="42" spans="1:10" ht="36" customHeight="1">
      <c r="A42" s="373" t="s">
        <v>1</v>
      </c>
      <c r="B42" s="371" t="s">
        <v>431</v>
      </c>
      <c r="C42" s="373" t="s">
        <v>251</v>
      </c>
      <c r="D42" s="411">
        <v>76.27</v>
      </c>
      <c r="E42" s="411">
        <v>76.11</v>
      </c>
      <c r="F42" s="411">
        <v>76.61</v>
      </c>
      <c r="G42" s="411">
        <v>77.11</v>
      </c>
      <c r="H42" s="411">
        <v>77.2</v>
      </c>
      <c r="I42" s="412"/>
      <c r="J42" s="413"/>
    </row>
    <row r="43" spans="1:10" ht="45" customHeight="1">
      <c r="A43" s="414"/>
      <c r="B43" s="415" t="s">
        <v>432</v>
      </c>
      <c r="C43" s="414" t="s">
        <v>251</v>
      </c>
      <c r="D43" s="416">
        <v>33.5</v>
      </c>
      <c r="E43" s="416">
        <v>38.700000000000003</v>
      </c>
      <c r="F43" s="416">
        <v>40.18</v>
      </c>
      <c r="G43" s="416">
        <v>42.87</v>
      </c>
      <c r="H43" s="416">
        <v>43</v>
      </c>
      <c r="I43" s="412"/>
      <c r="J43" s="417"/>
    </row>
    <row r="44" spans="1:10" ht="36" customHeight="1">
      <c r="A44" s="373" t="s">
        <v>1</v>
      </c>
      <c r="B44" s="391" t="s">
        <v>433</v>
      </c>
      <c r="C44" s="373" t="s">
        <v>251</v>
      </c>
      <c r="D44" s="411">
        <v>2.4</v>
      </c>
      <c r="E44" s="411">
        <v>2.2999999999999998</v>
      </c>
      <c r="F44" s="411">
        <v>2</v>
      </c>
      <c r="G44" s="418">
        <v>1.3</v>
      </c>
      <c r="H44" s="418">
        <v>1.3</v>
      </c>
      <c r="I44" s="412"/>
    </row>
    <row r="45" spans="1:10" s="410" customFormat="1" ht="20.45" customHeight="1">
      <c r="A45" s="419" t="s">
        <v>434</v>
      </c>
      <c r="B45" s="420" t="s">
        <v>435</v>
      </c>
      <c r="C45" s="419"/>
      <c r="D45" s="421"/>
      <c r="E45" s="421"/>
      <c r="F45" s="421"/>
      <c r="G45" s="421"/>
      <c r="H45" s="421"/>
      <c r="I45" s="421"/>
    </row>
    <row r="46" spans="1:10" ht="20.45" customHeight="1">
      <c r="A46" s="422" t="s">
        <v>1</v>
      </c>
      <c r="B46" s="423" t="s">
        <v>436</v>
      </c>
      <c r="C46" s="422" t="s">
        <v>251</v>
      </c>
      <c r="D46" s="407">
        <v>95.1</v>
      </c>
      <c r="E46" s="407">
        <v>95</v>
      </c>
      <c r="F46" s="407">
        <v>95.3</v>
      </c>
      <c r="G46" s="407">
        <v>96</v>
      </c>
      <c r="H46" s="407">
        <v>96</v>
      </c>
      <c r="I46" s="424">
        <f>(H46+G46+F46+E46+D46+I51)/5</f>
        <v>95.47999999999999</v>
      </c>
    </row>
    <row r="47" spans="1:10" ht="20.45" customHeight="1">
      <c r="A47" s="425" t="s">
        <v>1</v>
      </c>
      <c r="B47" s="423" t="s">
        <v>437</v>
      </c>
      <c r="C47" s="422" t="s">
        <v>251</v>
      </c>
      <c r="D47" s="407">
        <v>91.8</v>
      </c>
      <c r="E47" s="407">
        <v>91.3</v>
      </c>
      <c r="F47" s="407">
        <v>93.1</v>
      </c>
      <c r="G47" s="407">
        <v>94</v>
      </c>
      <c r="H47" s="407">
        <v>95</v>
      </c>
      <c r="I47" s="424">
        <f>(H47+G47+F47+E47+D47+I52)/5</f>
        <v>93.04</v>
      </c>
    </row>
    <row r="48" spans="1:10" ht="33.4" customHeight="1">
      <c r="A48" s="422" t="s">
        <v>1</v>
      </c>
      <c r="B48" s="426" t="s">
        <v>438</v>
      </c>
      <c r="C48" s="422" t="s">
        <v>251</v>
      </c>
      <c r="D48" s="407">
        <v>96</v>
      </c>
      <c r="E48" s="407">
        <v>91.1</v>
      </c>
      <c r="F48" s="407">
        <v>98</v>
      </c>
      <c r="G48" s="407">
        <v>98</v>
      </c>
      <c r="H48" s="407">
        <v>96</v>
      </c>
      <c r="I48" s="424">
        <f>(H48+G48+F48+E48+D48+I53)/5</f>
        <v>95.820000000000007</v>
      </c>
    </row>
    <row r="49" spans="1:9" ht="20.45" customHeight="1">
      <c r="A49" s="422" t="s">
        <v>1</v>
      </c>
      <c r="B49" s="423" t="s">
        <v>439</v>
      </c>
      <c r="C49" s="422" t="s">
        <v>251</v>
      </c>
      <c r="D49" s="407" t="s">
        <v>440</v>
      </c>
      <c r="E49" s="407" t="s">
        <v>440</v>
      </c>
      <c r="F49" s="407" t="s">
        <v>440</v>
      </c>
      <c r="G49" s="407" t="s">
        <v>441</v>
      </c>
      <c r="H49" s="407" t="s">
        <v>442</v>
      </c>
      <c r="I49" s="427"/>
    </row>
    <row r="51" spans="1:9" ht="20.25">
      <c r="B51" s="200"/>
      <c r="C51" s="351"/>
    </row>
    <row r="52" spans="1:9" ht="19.5">
      <c r="C52" s="351"/>
    </row>
    <row r="53" spans="1:9" ht="19.5">
      <c r="C53" s="351"/>
    </row>
    <row r="54" spans="1:9" ht="19.5">
      <c r="C54" s="351"/>
    </row>
  </sheetData>
  <mergeCells count="6">
    <mergeCell ref="A2:I2"/>
    <mergeCell ref="A4:A5"/>
    <mergeCell ref="B4:B5"/>
    <mergeCell ref="C4:C5"/>
    <mergeCell ref="D4:H4"/>
    <mergeCell ref="I4:I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4EA6-1B82-4873-B89B-F2CFA79A374B}">
  <dimension ref="A1:L30"/>
  <sheetViews>
    <sheetView workbookViewId="0">
      <selection sqref="A1:XFD1048576"/>
    </sheetView>
  </sheetViews>
  <sheetFormatPr defaultColWidth="9.25" defaultRowHeight="15"/>
  <cols>
    <col min="1" max="1" width="4.5" customWidth="1"/>
    <col min="2" max="2" width="17.25" customWidth="1"/>
    <col min="3" max="3" width="10.125" customWidth="1"/>
    <col min="4" max="4" width="9.75" customWidth="1"/>
    <col min="5" max="6" width="11.25" customWidth="1"/>
    <col min="7" max="7" width="10" customWidth="1"/>
    <col min="8" max="8" width="9.875" customWidth="1"/>
    <col min="9" max="9" width="10.375" customWidth="1"/>
    <col min="10" max="10" width="10.125" customWidth="1"/>
    <col min="257" max="257" width="4.5" customWidth="1"/>
    <col min="258" max="258" width="17.25" customWidth="1"/>
    <col min="259" max="259" width="10.125" customWidth="1"/>
    <col min="260" max="260" width="9.75" customWidth="1"/>
    <col min="261" max="262" width="11.25" customWidth="1"/>
    <col min="263" max="263" width="10" customWidth="1"/>
    <col min="264" max="264" width="9.875" customWidth="1"/>
    <col min="265" max="265" width="10.375" customWidth="1"/>
    <col min="266" max="266" width="10.125" customWidth="1"/>
    <col min="513" max="513" width="4.5" customWidth="1"/>
    <col min="514" max="514" width="17.25" customWidth="1"/>
    <col min="515" max="515" width="10.125" customWidth="1"/>
    <col min="516" max="516" width="9.75" customWidth="1"/>
    <col min="517" max="518" width="11.25" customWidth="1"/>
    <col min="519" max="519" width="10" customWidth="1"/>
    <col min="520" max="520" width="9.875" customWidth="1"/>
    <col min="521" max="521" width="10.375" customWidth="1"/>
    <col min="522" max="522" width="10.125" customWidth="1"/>
    <col min="769" max="769" width="4.5" customWidth="1"/>
    <col min="770" max="770" width="17.25" customWidth="1"/>
    <col min="771" max="771" width="10.125" customWidth="1"/>
    <col min="772" max="772" width="9.75" customWidth="1"/>
    <col min="773" max="774" width="11.25" customWidth="1"/>
    <col min="775" max="775" width="10" customWidth="1"/>
    <col min="776" max="776" width="9.875" customWidth="1"/>
    <col min="777" max="777" width="10.375" customWidth="1"/>
    <col min="778" max="778" width="10.125" customWidth="1"/>
    <col min="1025" max="1025" width="4.5" customWidth="1"/>
    <col min="1026" max="1026" width="17.25" customWidth="1"/>
    <col min="1027" max="1027" width="10.125" customWidth="1"/>
    <col min="1028" max="1028" width="9.75" customWidth="1"/>
    <col min="1029" max="1030" width="11.25" customWidth="1"/>
    <col min="1031" max="1031" width="10" customWidth="1"/>
    <col min="1032" max="1032" width="9.875" customWidth="1"/>
    <col min="1033" max="1033" width="10.375" customWidth="1"/>
    <col min="1034" max="1034" width="10.125" customWidth="1"/>
    <col min="1281" max="1281" width="4.5" customWidth="1"/>
    <col min="1282" max="1282" width="17.25" customWidth="1"/>
    <col min="1283" max="1283" width="10.125" customWidth="1"/>
    <col min="1284" max="1284" width="9.75" customWidth="1"/>
    <col min="1285" max="1286" width="11.25" customWidth="1"/>
    <col min="1287" max="1287" width="10" customWidth="1"/>
    <col min="1288" max="1288" width="9.875" customWidth="1"/>
    <col min="1289" max="1289" width="10.375" customWidth="1"/>
    <col min="1290" max="1290" width="10.125" customWidth="1"/>
    <col min="1537" max="1537" width="4.5" customWidth="1"/>
    <col min="1538" max="1538" width="17.25" customWidth="1"/>
    <col min="1539" max="1539" width="10.125" customWidth="1"/>
    <col min="1540" max="1540" width="9.75" customWidth="1"/>
    <col min="1541" max="1542" width="11.25" customWidth="1"/>
    <col min="1543" max="1543" width="10" customWidth="1"/>
    <col min="1544" max="1544" width="9.875" customWidth="1"/>
    <col min="1545" max="1545" width="10.375" customWidth="1"/>
    <col min="1546" max="1546" width="10.125" customWidth="1"/>
    <col min="1793" max="1793" width="4.5" customWidth="1"/>
    <col min="1794" max="1794" width="17.25" customWidth="1"/>
    <col min="1795" max="1795" width="10.125" customWidth="1"/>
    <col min="1796" max="1796" width="9.75" customWidth="1"/>
    <col min="1797" max="1798" width="11.25" customWidth="1"/>
    <col min="1799" max="1799" width="10" customWidth="1"/>
    <col min="1800" max="1800" width="9.875" customWidth="1"/>
    <col min="1801" max="1801" width="10.375" customWidth="1"/>
    <col min="1802" max="1802" width="10.125" customWidth="1"/>
    <col min="2049" max="2049" width="4.5" customWidth="1"/>
    <col min="2050" max="2050" width="17.25" customWidth="1"/>
    <col min="2051" max="2051" width="10.125" customWidth="1"/>
    <col min="2052" max="2052" width="9.75" customWidth="1"/>
    <col min="2053" max="2054" width="11.25" customWidth="1"/>
    <col min="2055" max="2055" width="10" customWidth="1"/>
    <col min="2056" max="2056" width="9.875" customWidth="1"/>
    <col min="2057" max="2057" width="10.375" customWidth="1"/>
    <col min="2058" max="2058" width="10.125" customWidth="1"/>
    <col min="2305" max="2305" width="4.5" customWidth="1"/>
    <col min="2306" max="2306" width="17.25" customWidth="1"/>
    <col min="2307" max="2307" width="10.125" customWidth="1"/>
    <col min="2308" max="2308" width="9.75" customWidth="1"/>
    <col min="2309" max="2310" width="11.25" customWidth="1"/>
    <col min="2311" max="2311" width="10" customWidth="1"/>
    <col min="2312" max="2312" width="9.875" customWidth="1"/>
    <col min="2313" max="2313" width="10.375" customWidth="1"/>
    <col min="2314" max="2314" width="10.125" customWidth="1"/>
    <col min="2561" max="2561" width="4.5" customWidth="1"/>
    <col min="2562" max="2562" width="17.25" customWidth="1"/>
    <col min="2563" max="2563" width="10.125" customWidth="1"/>
    <col min="2564" max="2564" width="9.75" customWidth="1"/>
    <col min="2565" max="2566" width="11.25" customWidth="1"/>
    <col min="2567" max="2567" width="10" customWidth="1"/>
    <col min="2568" max="2568" width="9.875" customWidth="1"/>
    <col min="2569" max="2569" width="10.375" customWidth="1"/>
    <col min="2570" max="2570" width="10.125" customWidth="1"/>
    <col min="2817" max="2817" width="4.5" customWidth="1"/>
    <col min="2818" max="2818" width="17.25" customWidth="1"/>
    <col min="2819" max="2819" width="10.125" customWidth="1"/>
    <col min="2820" max="2820" width="9.75" customWidth="1"/>
    <col min="2821" max="2822" width="11.25" customWidth="1"/>
    <col min="2823" max="2823" width="10" customWidth="1"/>
    <col min="2824" max="2824" width="9.875" customWidth="1"/>
    <col min="2825" max="2825" width="10.375" customWidth="1"/>
    <col min="2826" max="2826" width="10.125" customWidth="1"/>
    <col min="3073" max="3073" width="4.5" customWidth="1"/>
    <col min="3074" max="3074" width="17.25" customWidth="1"/>
    <col min="3075" max="3075" width="10.125" customWidth="1"/>
    <col min="3076" max="3076" width="9.75" customWidth="1"/>
    <col min="3077" max="3078" width="11.25" customWidth="1"/>
    <col min="3079" max="3079" width="10" customWidth="1"/>
    <col min="3080" max="3080" width="9.875" customWidth="1"/>
    <col min="3081" max="3081" width="10.375" customWidth="1"/>
    <col min="3082" max="3082" width="10.125" customWidth="1"/>
    <col min="3329" max="3329" width="4.5" customWidth="1"/>
    <col min="3330" max="3330" width="17.25" customWidth="1"/>
    <col min="3331" max="3331" width="10.125" customWidth="1"/>
    <col min="3332" max="3332" width="9.75" customWidth="1"/>
    <col min="3333" max="3334" width="11.25" customWidth="1"/>
    <col min="3335" max="3335" width="10" customWidth="1"/>
    <col min="3336" max="3336" width="9.875" customWidth="1"/>
    <col min="3337" max="3337" width="10.375" customWidth="1"/>
    <col min="3338" max="3338" width="10.125" customWidth="1"/>
    <col min="3585" max="3585" width="4.5" customWidth="1"/>
    <col min="3586" max="3586" width="17.25" customWidth="1"/>
    <col min="3587" max="3587" width="10.125" customWidth="1"/>
    <col min="3588" max="3588" width="9.75" customWidth="1"/>
    <col min="3589" max="3590" width="11.25" customWidth="1"/>
    <col min="3591" max="3591" width="10" customWidth="1"/>
    <col min="3592" max="3592" width="9.875" customWidth="1"/>
    <col min="3593" max="3593" width="10.375" customWidth="1"/>
    <col min="3594" max="3594" width="10.125" customWidth="1"/>
    <col min="3841" max="3841" width="4.5" customWidth="1"/>
    <col min="3842" max="3842" width="17.25" customWidth="1"/>
    <col min="3843" max="3843" width="10.125" customWidth="1"/>
    <col min="3844" max="3844" width="9.75" customWidth="1"/>
    <col min="3845" max="3846" width="11.25" customWidth="1"/>
    <col min="3847" max="3847" width="10" customWidth="1"/>
    <col min="3848" max="3848" width="9.875" customWidth="1"/>
    <col min="3849" max="3849" width="10.375" customWidth="1"/>
    <col min="3850" max="3850" width="10.125" customWidth="1"/>
    <col min="4097" max="4097" width="4.5" customWidth="1"/>
    <col min="4098" max="4098" width="17.25" customWidth="1"/>
    <col min="4099" max="4099" width="10.125" customWidth="1"/>
    <col min="4100" max="4100" width="9.75" customWidth="1"/>
    <col min="4101" max="4102" width="11.25" customWidth="1"/>
    <col min="4103" max="4103" width="10" customWidth="1"/>
    <col min="4104" max="4104" width="9.875" customWidth="1"/>
    <col min="4105" max="4105" width="10.375" customWidth="1"/>
    <col min="4106" max="4106" width="10.125" customWidth="1"/>
    <col min="4353" max="4353" width="4.5" customWidth="1"/>
    <col min="4354" max="4354" width="17.25" customWidth="1"/>
    <col min="4355" max="4355" width="10.125" customWidth="1"/>
    <col min="4356" max="4356" width="9.75" customWidth="1"/>
    <col min="4357" max="4358" width="11.25" customWidth="1"/>
    <col min="4359" max="4359" width="10" customWidth="1"/>
    <col min="4360" max="4360" width="9.875" customWidth="1"/>
    <col min="4361" max="4361" width="10.375" customWidth="1"/>
    <col min="4362" max="4362" width="10.125" customWidth="1"/>
    <col min="4609" max="4609" width="4.5" customWidth="1"/>
    <col min="4610" max="4610" width="17.25" customWidth="1"/>
    <col min="4611" max="4611" width="10.125" customWidth="1"/>
    <col min="4612" max="4612" width="9.75" customWidth="1"/>
    <col min="4613" max="4614" width="11.25" customWidth="1"/>
    <col min="4615" max="4615" width="10" customWidth="1"/>
    <col min="4616" max="4616" width="9.875" customWidth="1"/>
    <col min="4617" max="4617" width="10.375" customWidth="1"/>
    <col min="4618" max="4618" width="10.125" customWidth="1"/>
    <col min="4865" max="4865" width="4.5" customWidth="1"/>
    <col min="4866" max="4866" width="17.25" customWidth="1"/>
    <col min="4867" max="4867" width="10.125" customWidth="1"/>
    <col min="4868" max="4868" width="9.75" customWidth="1"/>
    <col min="4869" max="4870" width="11.25" customWidth="1"/>
    <col min="4871" max="4871" width="10" customWidth="1"/>
    <col min="4872" max="4872" width="9.875" customWidth="1"/>
    <col min="4873" max="4873" width="10.375" customWidth="1"/>
    <col min="4874" max="4874" width="10.125" customWidth="1"/>
    <col min="5121" max="5121" width="4.5" customWidth="1"/>
    <col min="5122" max="5122" width="17.25" customWidth="1"/>
    <col min="5123" max="5123" width="10.125" customWidth="1"/>
    <col min="5124" max="5124" width="9.75" customWidth="1"/>
    <col min="5125" max="5126" width="11.25" customWidth="1"/>
    <col min="5127" max="5127" width="10" customWidth="1"/>
    <col min="5128" max="5128" width="9.875" customWidth="1"/>
    <col min="5129" max="5129" width="10.375" customWidth="1"/>
    <col min="5130" max="5130" width="10.125" customWidth="1"/>
    <col min="5377" max="5377" width="4.5" customWidth="1"/>
    <col min="5378" max="5378" width="17.25" customWidth="1"/>
    <col min="5379" max="5379" width="10.125" customWidth="1"/>
    <col min="5380" max="5380" width="9.75" customWidth="1"/>
    <col min="5381" max="5382" width="11.25" customWidth="1"/>
    <col min="5383" max="5383" width="10" customWidth="1"/>
    <col min="5384" max="5384" width="9.875" customWidth="1"/>
    <col min="5385" max="5385" width="10.375" customWidth="1"/>
    <col min="5386" max="5386" width="10.125" customWidth="1"/>
    <col min="5633" max="5633" width="4.5" customWidth="1"/>
    <col min="5634" max="5634" width="17.25" customWidth="1"/>
    <col min="5635" max="5635" width="10.125" customWidth="1"/>
    <col min="5636" max="5636" width="9.75" customWidth="1"/>
    <col min="5637" max="5638" width="11.25" customWidth="1"/>
    <col min="5639" max="5639" width="10" customWidth="1"/>
    <col min="5640" max="5640" width="9.875" customWidth="1"/>
    <col min="5641" max="5641" width="10.375" customWidth="1"/>
    <col min="5642" max="5642" width="10.125" customWidth="1"/>
    <col min="5889" max="5889" width="4.5" customWidth="1"/>
    <col min="5890" max="5890" width="17.25" customWidth="1"/>
    <col min="5891" max="5891" width="10.125" customWidth="1"/>
    <col min="5892" max="5892" width="9.75" customWidth="1"/>
    <col min="5893" max="5894" width="11.25" customWidth="1"/>
    <col min="5895" max="5895" width="10" customWidth="1"/>
    <col min="5896" max="5896" width="9.875" customWidth="1"/>
    <col min="5897" max="5897" width="10.375" customWidth="1"/>
    <col min="5898" max="5898" width="10.125" customWidth="1"/>
    <col min="6145" max="6145" width="4.5" customWidth="1"/>
    <col min="6146" max="6146" width="17.25" customWidth="1"/>
    <col min="6147" max="6147" width="10.125" customWidth="1"/>
    <col min="6148" max="6148" width="9.75" customWidth="1"/>
    <col min="6149" max="6150" width="11.25" customWidth="1"/>
    <col min="6151" max="6151" width="10" customWidth="1"/>
    <col min="6152" max="6152" width="9.875" customWidth="1"/>
    <col min="6153" max="6153" width="10.375" customWidth="1"/>
    <col min="6154" max="6154" width="10.125" customWidth="1"/>
    <col min="6401" max="6401" width="4.5" customWidth="1"/>
    <col min="6402" max="6402" width="17.25" customWidth="1"/>
    <col min="6403" max="6403" width="10.125" customWidth="1"/>
    <col min="6404" max="6404" width="9.75" customWidth="1"/>
    <col min="6405" max="6406" width="11.25" customWidth="1"/>
    <col min="6407" max="6407" width="10" customWidth="1"/>
    <col min="6408" max="6408" width="9.875" customWidth="1"/>
    <col min="6409" max="6409" width="10.375" customWidth="1"/>
    <col min="6410" max="6410" width="10.125" customWidth="1"/>
    <col min="6657" max="6657" width="4.5" customWidth="1"/>
    <col min="6658" max="6658" width="17.25" customWidth="1"/>
    <col min="6659" max="6659" width="10.125" customWidth="1"/>
    <col min="6660" max="6660" width="9.75" customWidth="1"/>
    <col min="6661" max="6662" width="11.25" customWidth="1"/>
    <col min="6663" max="6663" width="10" customWidth="1"/>
    <col min="6664" max="6664" width="9.875" customWidth="1"/>
    <col min="6665" max="6665" width="10.375" customWidth="1"/>
    <col min="6666" max="6666" width="10.125" customWidth="1"/>
    <col min="6913" max="6913" width="4.5" customWidth="1"/>
    <col min="6914" max="6914" width="17.25" customWidth="1"/>
    <col min="6915" max="6915" width="10.125" customWidth="1"/>
    <col min="6916" max="6916" width="9.75" customWidth="1"/>
    <col min="6917" max="6918" width="11.25" customWidth="1"/>
    <col min="6919" max="6919" width="10" customWidth="1"/>
    <col min="6920" max="6920" width="9.875" customWidth="1"/>
    <col min="6921" max="6921" width="10.375" customWidth="1"/>
    <col min="6922" max="6922" width="10.125" customWidth="1"/>
    <col min="7169" max="7169" width="4.5" customWidth="1"/>
    <col min="7170" max="7170" width="17.25" customWidth="1"/>
    <col min="7171" max="7171" width="10.125" customWidth="1"/>
    <col min="7172" max="7172" width="9.75" customWidth="1"/>
    <col min="7173" max="7174" width="11.25" customWidth="1"/>
    <col min="7175" max="7175" width="10" customWidth="1"/>
    <col min="7176" max="7176" width="9.875" customWidth="1"/>
    <col min="7177" max="7177" width="10.375" customWidth="1"/>
    <col min="7178" max="7178" width="10.125" customWidth="1"/>
    <col min="7425" max="7425" width="4.5" customWidth="1"/>
    <col min="7426" max="7426" width="17.25" customWidth="1"/>
    <col min="7427" max="7427" width="10.125" customWidth="1"/>
    <col min="7428" max="7428" width="9.75" customWidth="1"/>
    <col min="7429" max="7430" width="11.25" customWidth="1"/>
    <col min="7431" max="7431" width="10" customWidth="1"/>
    <col min="7432" max="7432" width="9.875" customWidth="1"/>
    <col min="7433" max="7433" width="10.375" customWidth="1"/>
    <col min="7434" max="7434" width="10.125" customWidth="1"/>
    <col min="7681" max="7681" width="4.5" customWidth="1"/>
    <col min="7682" max="7682" width="17.25" customWidth="1"/>
    <col min="7683" max="7683" width="10.125" customWidth="1"/>
    <col min="7684" max="7684" width="9.75" customWidth="1"/>
    <col min="7685" max="7686" width="11.25" customWidth="1"/>
    <col min="7687" max="7687" width="10" customWidth="1"/>
    <col min="7688" max="7688" width="9.875" customWidth="1"/>
    <col min="7689" max="7689" width="10.375" customWidth="1"/>
    <col min="7690" max="7690" width="10.125" customWidth="1"/>
    <col min="7937" max="7937" width="4.5" customWidth="1"/>
    <col min="7938" max="7938" width="17.25" customWidth="1"/>
    <col min="7939" max="7939" width="10.125" customWidth="1"/>
    <col min="7940" max="7940" width="9.75" customWidth="1"/>
    <col min="7941" max="7942" width="11.25" customWidth="1"/>
    <col min="7943" max="7943" width="10" customWidth="1"/>
    <col min="7944" max="7944" width="9.875" customWidth="1"/>
    <col min="7945" max="7945" width="10.375" customWidth="1"/>
    <col min="7946" max="7946" width="10.125" customWidth="1"/>
    <col min="8193" max="8193" width="4.5" customWidth="1"/>
    <col min="8194" max="8194" width="17.25" customWidth="1"/>
    <col min="8195" max="8195" width="10.125" customWidth="1"/>
    <col min="8196" max="8196" width="9.75" customWidth="1"/>
    <col min="8197" max="8198" width="11.25" customWidth="1"/>
    <col min="8199" max="8199" width="10" customWidth="1"/>
    <col min="8200" max="8200" width="9.875" customWidth="1"/>
    <col min="8201" max="8201" width="10.375" customWidth="1"/>
    <col min="8202" max="8202" width="10.125" customWidth="1"/>
    <col min="8449" max="8449" width="4.5" customWidth="1"/>
    <col min="8450" max="8450" width="17.25" customWidth="1"/>
    <col min="8451" max="8451" width="10.125" customWidth="1"/>
    <col min="8452" max="8452" width="9.75" customWidth="1"/>
    <col min="8453" max="8454" width="11.25" customWidth="1"/>
    <col min="8455" max="8455" width="10" customWidth="1"/>
    <col min="8456" max="8456" width="9.875" customWidth="1"/>
    <col min="8457" max="8457" width="10.375" customWidth="1"/>
    <col min="8458" max="8458" width="10.125" customWidth="1"/>
    <col min="8705" max="8705" width="4.5" customWidth="1"/>
    <col min="8706" max="8706" width="17.25" customWidth="1"/>
    <col min="8707" max="8707" width="10.125" customWidth="1"/>
    <col min="8708" max="8708" width="9.75" customWidth="1"/>
    <col min="8709" max="8710" width="11.25" customWidth="1"/>
    <col min="8711" max="8711" width="10" customWidth="1"/>
    <col min="8712" max="8712" width="9.875" customWidth="1"/>
    <col min="8713" max="8713" width="10.375" customWidth="1"/>
    <col min="8714" max="8714" width="10.125" customWidth="1"/>
    <col min="8961" max="8961" width="4.5" customWidth="1"/>
    <col min="8962" max="8962" width="17.25" customWidth="1"/>
    <col min="8963" max="8963" width="10.125" customWidth="1"/>
    <col min="8964" max="8964" width="9.75" customWidth="1"/>
    <col min="8965" max="8966" width="11.25" customWidth="1"/>
    <col min="8967" max="8967" width="10" customWidth="1"/>
    <col min="8968" max="8968" width="9.875" customWidth="1"/>
    <col min="8969" max="8969" width="10.375" customWidth="1"/>
    <col min="8970" max="8970" width="10.125" customWidth="1"/>
    <col min="9217" max="9217" width="4.5" customWidth="1"/>
    <col min="9218" max="9218" width="17.25" customWidth="1"/>
    <col min="9219" max="9219" width="10.125" customWidth="1"/>
    <col min="9220" max="9220" width="9.75" customWidth="1"/>
    <col min="9221" max="9222" width="11.25" customWidth="1"/>
    <col min="9223" max="9223" width="10" customWidth="1"/>
    <col min="9224" max="9224" width="9.875" customWidth="1"/>
    <col min="9225" max="9225" width="10.375" customWidth="1"/>
    <col min="9226" max="9226" width="10.125" customWidth="1"/>
    <col min="9473" max="9473" width="4.5" customWidth="1"/>
    <col min="9474" max="9474" width="17.25" customWidth="1"/>
    <col min="9475" max="9475" width="10.125" customWidth="1"/>
    <col min="9476" max="9476" width="9.75" customWidth="1"/>
    <col min="9477" max="9478" width="11.25" customWidth="1"/>
    <col min="9479" max="9479" width="10" customWidth="1"/>
    <col min="9480" max="9480" width="9.875" customWidth="1"/>
    <col min="9481" max="9481" width="10.375" customWidth="1"/>
    <col min="9482" max="9482" width="10.125" customWidth="1"/>
    <col min="9729" max="9729" width="4.5" customWidth="1"/>
    <col min="9730" max="9730" width="17.25" customWidth="1"/>
    <col min="9731" max="9731" width="10.125" customWidth="1"/>
    <col min="9732" max="9732" width="9.75" customWidth="1"/>
    <col min="9733" max="9734" width="11.25" customWidth="1"/>
    <col min="9735" max="9735" width="10" customWidth="1"/>
    <col min="9736" max="9736" width="9.875" customWidth="1"/>
    <col min="9737" max="9737" width="10.375" customWidth="1"/>
    <col min="9738" max="9738" width="10.125" customWidth="1"/>
    <col min="9985" max="9985" width="4.5" customWidth="1"/>
    <col min="9986" max="9986" width="17.25" customWidth="1"/>
    <col min="9987" max="9987" width="10.125" customWidth="1"/>
    <col min="9988" max="9988" width="9.75" customWidth="1"/>
    <col min="9989" max="9990" width="11.25" customWidth="1"/>
    <col min="9991" max="9991" width="10" customWidth="1"/>
    <col min="9992" max="9992" width="9.875" customWidth="1"/>
    <col min="9993" max="9993" width="10.375" customWidth="1"/>
    <col min="9994" max="9994" width="10.125" customWidth="1"/>
    <col min="10241" max="10241" width="4.5" customWidth="1"/>
    <col min="10242" max="10242" width="17.25" customWidth="1"/>
    <col min="10243" max="10243" width="10.125" customWidth="1"/>
    <col min="10244" max="10244" width="9.75" customWidth="1"/>
    <col min="10245" max="10246" width="11.25" customWidth="1"/>
    <col min="10247" max="10247" width="10" customWidth="1"/>
    <col min="10248" max="10248" width="9.875" customWidth="1"/>
    <col min="10249" max="10249" width="10.375" customWidth="1"/>
    <col min="10250" max="10250" width="10.125" customWidth="1"/>
    <col min="10497" max="10497" width="4.5" customWidth="1"/>
    <col min="10498" max="10498" width="17.25" customWidth="1"/>
    <col min="10499" max="10499" width="10.125" customWidth="1"/>
    <col min="10500" max="10500" width="9.75" customWidth="1"/>
    <col min="10501" max="10502" width="11.25" customWidth="1"/>
    <col min="10503" max="10503" width="10" customWidth="1"/>
    <col min="10504" max="10504" width="9.875" customWidth="1"/>
    <col min="10505" max="10505" width="10.375" customWidth="1"/>
    <col min="10506" max="10506" width="10.125" customWidth="1"/>
    <col min="10753" max="10753" width="4.5" customWidth="1"/>
    <col min="10754" max="10754" width="17.25" customWidth="1"/>
    <col min="10755" max="10755" width="10.125" customWidth="1"/>
    <col min="10756" max="10756" width="9.75" customWidth="1"/>
    <col min="10757" max="10758" width="11.25" customWidth="1"/>
    <col min="10759" max="10759" width="10" customWidth="1"/>
    <col min="10760" max="10760" width="9.875" customWidth="1"/>
    <col min="10761" max="10761" width="10.375" customWidth="1"/>
    <col min="10762" max="10762" width="10.125" customWidth="1"/>
    <col min="11009" max="11009" width="4.5" customWidth="1"/>
    <col min="11010" max="11010" width="17.25" customWidth="1"/>
    <col min="11011" max="11011" width="10.125" customWidth="1"/>
    <col min="11012" max="11012" width="9.75" customWidth="1"/>
    <col min="11013" max="11014" width="11.25" customWidth="1"/>
    <col min="11015" max="11015" width="10" customWidth="1"/>
    <col min="11016" max="11016" width="9.875" customWidth="1"/>
    <col min="11017" max="11017" width="10.375" customWidth="1"/>
    <col min="11018" max="11018" width="10.125" customWidth="1"/>
    <col min="11265" max="11265" width="4.5" customWidth="1"/>
    <col min="11266" max="11266" width="17.25" customWidth="1"/>
    <col min="11267" max="11267" width="10.125" customWidth="1"/>
    <col min="11268" max="11268" width="9.75" customWidth="1"/>
    <col min="11269" max="11270" width="11.25" customWidth="1"/>
    <col min="11271" max="11271" width="10" customWidth="1"/>
    <col min="11272" max="11272" width="9.875" customWidth="1"/>
    <col min="11273" max="11273" width="10.375" customWidth="1"/>
    <col min="11274" max="11274" width="10.125" customWidth="1"/>
    <col min="11521" max="11521" width="4.5" customWidth="1"/>
    <col min="11522" max="11522" width="17.25" customWidth="1"/>
    <col min="11523" max="11523" width="10.125" customWidth="1"/>
    <col min="11524" max="11524" width="9.75" customWidth="1"/>
    <col min="11525" max="11526" width="11.25" customWidth="1"/>
    <col min="11527" max="11527" width="10" customWidth="1"/>
    <col min="11528" max="11528" width="9.875" customWidth="1"/>
    <col min="11529" max="11529" width="10.375" customWidth="1"/>
    <col min="11530" max="11530" width="10.125" customWidth="1"/>
    <col min="11777" max="11777" width="4.5" customWidth="1"/>
    <col min="11778" max="11778" width="17.25" customWidth="1"/>
    <col min="11779" max="11779" width="10.125" customWidth="1"/>
    <col min="11780" max="11780" width="9.75" customWidth="1"/>
    <col min="11781" max="11782" width="11.25" customWidth="1"/>
    <col min="11783" max="11783" width="10" customWidth="1"/>
    <col min="11784" max="11784" width="9.875" customWidth="1"/>
    <col min="11785" max="11785" width="10.375" customWidth="1"/>
    <col min="11786" max="11786" width="10.125" customWidth="1"/>
    <col min="12033" max="12033" width="4.5" customWidth="1"/>
    <col min="12034" max="12034" width="17.25" customWidth="1"/>
    <col min="12035" max="12035" width="10.125" customWidth="1"/>
    <col min="12036" max="12036" width="9.75" customWidth="1"/>
    <col min="12037" max="12038" width="11.25" customWidth="1"/>
    <col min="12039" max="12039" width="10" customWidth="1"/>
    <col min="12040" max="12040" width="9.875" customWidth="1"/>
    <col min="12041" max="12041" width="10.375" customWidth="1"/>
    <col min="12042" max="12042" width="10.125" customWidth="1"/>
    <col min="12289" max="12289" width="4.5" customWidth="1"/>
    <col min="12290" max="12290" width="17.25" customWidth="1"/>
    <col min="12291" max="12291" width="10.125" customWidth="1"/>
    <col min="12292" max="12292" width="9.75" customWidth="1"/>
    <col min="12293" max="12294" width="11.25" customWidth="1"/>
    <col min="12295" max="12295" width="10" customWidth="1"/>
    <col min="12296" max="12296" width="9.875" customWidth="1"/>
    <col min="12297" max="12297" width="10.375" customWidth="1"/>
    <col min="12298" max="12298" width="10.125" customWidth="1"/>
    <col min="12545" max="12545" width="4.5" customWidth="1"/>
    <col min="12546" max="12546" width="17.25" customWidth="1"/>
    <col min="12547" max="12547" width="10.125" customWidth="1"/>
    <col min="12548" max="12548" width="9.75" customWidth="1"/>
    <col min="12549" max="12550" width="11.25" customWidth="1"/>
    <col min="12551" max="12551" width="10" customWidth="1"/>
    <col min="12552" max="12552" width="9.875" customWidth="1"/>
    <col min="12553" max="12553" width="10.375" customWidth="1"/>
    <col min="12554" max="12554" width="10.125" customWidth="1"/>
    <col min="12801" max="12801" width="4.5" customWidth="1"/>
    <col min="12802" max="12802" width="17.25" customWidth="1"/>
    <col min="12803" max="12803" width="10.125" customWidth="1"/>
    <col min="12804" max="12804" width="9.75" customWidth="1"/>
    <col min="12805" max="12806" width="11.25" customWidth="1"/>
    <col min="12807" max="12807" width="10" customWidth="1"/>
    <col min="12808" max="12808" width="9.875" customWidth="1"/>
    <col min="12809" max="12809" width="10.375" customWidth="1"/>
    <col min="12810" max="12810" width="10.125" customWidth="1"/>
    <col min="13057" max="13057" width="4.5" customWidth="1"/>
    <col min="13058" max="13058" width="17.25" customWidth="1"/>
    <col min="13059" max="13059" width="10.125" customWidth="1"/>
    <col min="13060" max="13060" width="9.75" customWidth="1"/>
    <col min="13061" max="13062" width="11.25" customWidth="1"/>
    <col min="13063" max="13063" width="10" customWidth="1"/>
    <col min="13064" max="13064" width="9.875" customWidth="1"/>
    <col min="13065" max="13065" width="10.375" customWidth="1"/>
    <col min="13066" max="13066" width="10.125" customWidth="1"/>
    <col min="13313" max="13313" width="4.5" customWidth="1"/>
    <col min="13314" max="13314" width="17.25" customWidth="1"/>
    <col min="13315" max="13315" width="10.125" customWidth="1"/>
    <col min="13316" max="13316" width="9.75" customWidth="1"/>
    <col min="13317" max="13318" width="11.25" customWidth="1"/>
    <col min="13319" max="13319" width="10" customWidth="1"/>
    <col min="13320" max="13320" width="9.875" customWidth="1"/>
    <col min="13321" max="13321" width="10.375" customWidth="1"/>
    <col min="13322" max="13322" width="10.125" customWidth="1"/>
    <col min="13569" max="13569" width="4.5" customWidth="1"/>
    <col min="13570" max="13570" width="17.25" customWidth="1"/>
    <col min="13571" max="13571" width="10.125" customWidth="1"/>
    <col min="13572" max="13572" width="9.75" customWidth="1"/>
    <col min="13573" max="13574" width="11.25" customWidth="1"/>
    <col min="13575" max="13575" width="10" customWidth="1"/>
    <col min="13576" max="13576" width="9.875" customWidth="1"/>
    <col min="13577" max="13577" width="10.375" customWidth="1"/>
    <col min="13578" max="13578" width="10.125" customWidth="1"/>
    <col min="13825" max="13825" width="4.5" customWidth="1"/>
    <col min="13826" max="13826" width="17.25" customWidth="1"/>
    <col min="13827" max="13827" width="10.125" customWidth="1"/>
    <col min="13828" max="13828" width="9.75" customWidth="1"/>
    <col min="13829" max="13830" width="11.25" customWidth="1"/>
    <col min="13831" max="13831" width="10" customWidth="1"/>
    <col min="13832" max="13832" width="9.875" customWidth="1"/>
    <col min="13833" max="13833" width="10.375" customWidth="1"/>
    <col min="13834" max="13834" width="10.125" customWidth="1"/>
    <col min="14081" max="14081" width="4.5" customWidth="1"/>
    <col min="14082" max="14082" width="17.25" customWidth="1"/>
    <col min="14083" max="14083" width="10.125" customWidth="1"/>
    <col min="14084" max="14084" width="9.75" customWidth="1"/>
    <col min="14085" max="14086" width="11.25" customWidth="1"/>
    <col min="14087" max="14087" width="10" customWidth="1"/>
    <col min="14088" max="14088" width="9.875" customWidth="1"/>
    <col min="14089" max="14089" width="10.375" customWidth="1"/>
    <col min="14090" max="14090" width="10.125" customWidth="1"/>
    <col min="14337" max="14337" width="4.5" customWidth="1"/>
    <col min="14338" max="14338" width="17.25" customWidth="1"/>
    <col min="14339" max="14339" width="10.125" customWidth="1"/>
    <col min="14340" max="14340" width="9.75" customWidth="1"/>
    <col min="14341" max="14342" width="11.25" customWidth="1"/>
    <col min="14343" max="14343" width="10" customWidth="1"/>
    <col min="14344" max="14344" width="9.875" customWidth="1"/>
    <col min="14345" max="14345" width="10.375" customWidth="1"/>
    <col min="14346" max="14346" width="10.125" customWidth="1"/>
    <col min="14593" max="14593" width="4.5" customWidth="1"/>
    <col min="14594" max="14594" width="17.25" customWidth="1"/>
    <col min="14595" max="14595" width="10.125" customWidth="1"/>
    <col min="14596" max="14596" width="9.75" customWidth="1"/>
    <col min="14597" max="14598" width="11.25" customWidth="1"/>
    <col min="14599" max="14599" width="10" customWidth="1"/>
    <col min="14600" max="14600" width="9.875" customWidth="1"/>
    <col min="14601" max="14601" width="10.375" customWidth="1"/>
    <col min="14602" max="14602" width="10.125" customWidth="1"/>
    <col min="14849" max="14849" width="4.5" customWidth="1"/>
    <col min="14850" max="14850" width="17.25" customWidth="1"/>
    <col min="14851" max="14851" width="10.125" customWidth="1"/>
    <col min="14852" max="14852" width="9.75" customWidth="1"/>
    <col min="14853" max="14854" width="11.25" customWidth="1"/>
    <col min="14855" max="14855" width="10" customWidth="1"/>
    <col min="14856" max="14856" width="9.875" customWidth="1"/>
    <col min="14857" max="14857" width="10.375" customWidth="1"/>
    <col min="14858" max="14858" width="10.125" customWidth="1"/>
    <col min="15105" max="15105" width="4.5" customWidth="1"/>
    <col min="15106" max="15106" width="17.25" customWidth="1"/>
    <col min="15107" max="15107" width="10.125" customWidth="1"/>
    <col min="15108" max="15108" width="9.75" customWidth="1"/>
    <col min="15109" max="15110" width="11.25" customWidth="1"/>
    <col min="15111" max="15111" width="10" customWidth="1"/>
    <col min="15112" max="15112" width="9.875" customWidth="1"/>
    <col min="15113" max="15113" width="10.375" customWidth="1"/>
    <col min="15114" max="15114" width="10.125" customWidth="1"/>
    <col min="15361" max="15361" width="4.5" customWidth="1"/>
    <col min="15362" max="15362" width="17.25" customWidth="1"/>
    <col min="15363" max="15363" width="10.125" customWidth="1"/>
    <col min="15364" max="15364" width="9.75" customWidth="1"/>
    <col min="15365" max="15366" width="11.25" customWidth="1"/>
    <col min="15367" max="15367" width="10" customWidth="1"/>
    <col min="15368" max="15368" width="9.875" customWidth="1"/>
    <col min="15369" max="15369" width="10.375" customWidth="1"/>
    <col min="15370" max="15370" width="10.125" customWidth="1"/>
    <col min="15617" max="15617" width="4.5" customWidth="1"/>
    <col min="15618" max="15618" width="17.25" customWidth="1"/>
    <col min="15619" max="15619" width="10.125" customWidth="1"/>
    <col min="15620" max="15620" width="9.75" customWidth="1"/>
    <col min="15621" max="15622" width="11.25" customWidth="1"/>
    <col min="15623" max="15623" width="10" customWidth="1"/>
    <col min="15624" max="15624" width="9.875" customWidth="1"/>
    <col min="15625" max="15625" width="10.375" customWidth="1"/>
    <col min="15626" max="15626" width="10.125" customWidth="1"/>
    <col min="15873" max="15873" width="4.5" customWidth="1"/>
    <col min="15874" max="15874" width="17.25" customWidth="1"/>
    <col min="15875" max="15875" width="10.125" customWidth="1"/>
    <col min="15876" max="15876" width="9.75" customWidth="1"/>
    <col min="15877" max="15878" width="11.25" customWidth="1"/>
    <col min="15879" max="15879" width="10" customWidth="1"/>
    <col min="15880" max="15880" width="9.875" customWidth="1"/>
    <col min="15881" max="15881" width="10.375" customWidth="1"/>
    <col min="15882" max="15882" width="10.125" customWidth="1"/>
    <col min="16129" max="16129" width="4.5" customWidth="1"/>
    <col min="16130" max="16130" width="17.25" customWidth="1"/>
    <col min="16131" max="16131" width="10.125" customWidth="1"/>
    <col min="16132" max="16132" width="9.75" customWidth="1"/>
    <col min="16133" max="16134" width="11.25" customWidth="1"/>
    <col min="16135" max="16135" width="10" customWidth="1"/>
    <col min="16136" max="16136" width="9.875" customWidth="1"/>
    <col min="16137" max="16137" width="10.375" customWidth="1"/>
    <col min="16138" max="16138" width="10.125" customWidth="1"/>
  </cols>
  <sheetData>
    <row r="1" spans="1:12">
      <c r="K1" s="107" t="s">
        <v>443</v>
      </c>
      <c r="L1" s="428"/>
    </row>
    <row r="2" spans="1:12" ht="18.75">
      <c r="A2" s="100" t="s">
        <v>444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8.75">
      <c r="A3" s="429" t="s">
        <v>445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ht="18.75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1:12">
      <c r="A5" s="431" t="s">
        <v>0</v>
      </c>
      <c r="B5" s="431" t="s">
        <v>446</v>
      </c>
      <c r="C5" s="432" t="s">
        <v>447</v>
      </c>
      <c r="D5" s="432"/>
      <c r="E5" s="432" t="s">
        <v>448</v>
      </c>
      <c r="F5" s="432"/>
      <c r="G5" s="432" t="s">
        <v>449</v>
      </c>
      <c r="H5" s="432"/>
      <c r="I5" s="433" t="s">
        <v>450</v>
      </c>
      <c r="J5" s="434"/>
      <c r="K5" s="432" t="s">
        <v>451</v>
      </c>
      <c r="L5" s="432"/>
    </row>
    <row r="6" spans="1:12" ht="25.5">
      <c r="A6" s="431"/>
      <c r="B6" s="431"/>
      <c r="C6" s="435" t="s">
        <v>452</v>
      </c>
      <c r="D6" s="435" t="s">
        <v>453</v>
      </c>
      <c r="E6" s="435" t="s">
        <v>452</v>
      </c>
      <c r="F6" s="435" t="s">
        <v>453</v>
      </c>
      <c r="G6" s="435" t="s">
        <v>454</v>
      </c>
      <c r="H6" s="435" t="s">
        <v>455</v>
      </c>
      <c r="I6" s="435" t="s">
        <v>452</v>
      </c>
      <c r="J6" s="435" t="s">
        <v>456</v>
      </c>
      <c r="K6" s="435" t="s">
        <v>454</v>
      </c>
      <c r="L6" s="435" t="s">
        <v>455</v>
      </c>
    </row>
    <row r="7" spans="1:12">
      <c r="A7" s="435" t="s">
        <v>2</v>
      </c>
      <c r="B7" s="436" t="s">
        <v>457</v>
      </c>
      <c r="C7" s="437" t="s">
        <v>458</v>
      </c>
      <c r="D7" s="438">
        <v>150000</v>
      </c>
      <c r="E7" s="439">
        <f>SUM(E8:E17)</f>
        <v>97.31</v>
      </c>
      <c r="F7" s="440">
        <f>SUM(F8:F17)</f>
        <v>77179</v>
      </c>
      <c r="G7" s="441">
        <f t="shared" ref="G7:H17" si="0">E7/C7*100</f>
        <v>64.873333333333335</v>
      </c>
      <c r="H7" s="439">
        <f t="shared" si="0"/>
        <v>51.452666666666666</v>
      </c>
      <c r="I7" s="439"/>
      <c r="J7" s="440"/>
      <c r="K7" s="439"/>
      <c r="L7" s="439"/>
    </row>
    <row r="8" spans="1:12">
      <c r="A8" s="442" t="s">
        <v>459</v>
      </c>
      <c r="B8" s="443" t="s">
        <v>460</v>
      </c>
      <c r="C8" s="444">
        <v>5.5</v>
      </c>
      <c r="D8" s="445">
        <v>7000</v>
      </c>
      <c r="E8" s="446">
        <v>4.25</v>
      </c>
      <c r="F8" s="445">
        <v>8299</v>
      </c>
      <c r="G8" s="446">
        <f t="shared" si="0"/>
        <v>77.272727272727266</v>
      </c>
      <c r="H8" s="446">
        <f t="shared" si="0"/>
        <v>118.55714285714285</v>
      </c>
      <c r="I8" s="447">
        <f>E8+E9</f>
        <v>5.87</v>
      </c>
      <c r="J8" s="448">
        <f>F8+F9</f>
        <v>16618</v>
      </c>
      <c r="K8" s="447">
        <f>I8/C8*100</f>
        <v>106.72727272727273</v>
      </c>
      <c r="L8" s="447">
        <f>J8/D8*100</f>
        <v>237.4</v>
      </c>
    </row>
    <row r="9" spans="1:12">
      <c r="A9" s="442" t="s">
        <v>461</v>
      </c>
      <c r="B9" s="443" t="s">
        <v>462</v>
      </c>
      <c r="C9" s="444">
        <v>5.5</v>
      </c>
      <c r="D9" s="445">
        <v>7000</v>
      </c>
      <c r="E9" s="446">
        <v>1.62</v>
      </c>
      <c r="F9" s="445">
        <v>8319</v>
      </c>
      <c r="G9" s="446">
        <f t="shared" si="0"/>
        <v>29.454545454545457</v>
      </c>
      <c r="H9" s="446">
        <f t="shared" si="0"/>
        <v>118.84285714285714</v>
      </c>
      <c r="I9" s="449"/>
      <c r="J9" s="450"/>
      <c r="K9" s="449"/>
      <c r="L9" s="449"/>
    </row>
    <row r="10" spans="1:12">
      <c r="A10" s="442" t="s">
        <v>463</v>
      </c>
      <c r="B10" s="443" t="s">
        <v>464</v>
      </c>
      <c r="C10" s="444">
        <v>5.5</v>
      </c>
      <c r="D10" s="445">
        <v>7000</v>
      </c>
      <c r="E10" s="446">
        <v>5.09</v>
      </c>
      <c r="F10" s="445">
        <v>5940</v>
      </c>
      <c r="G10" s="446">
        <f t="shared" si="0"/>
        <v>92.545454545454547</v>
      </c>
      <c r="H10" s="446">
        <f t="shared" si="0"/>
        <v>84.857142857142847</v>
      </c>
      <c r="I10" s="446">
        <f>E10</f>
        <v>5.09</v>
      </c>
      <c r="J10" s="445">
        <f>F10</f>
        <v>5940</v>
      </c>
      <c r="K10" s="451">
        <f t="shared" ref="K10:L17" si="1">I10/C10*100</f>
        <v>92.545454545454547</v>
      </c>
      <c r="L10" s="451">
        <f t="shared" si="1"/>
        <v>84.857142857142847</v>
      </c>
    </row>
    <row r="11" spans="1:12">
      <c r="A11" s="442" t="s">
        <v>465</v>
      </c>
      <c r="B11" s="443" t="s">
        <v>466</v>
      </c>
      <c r="C11" s="444">
        <v>5.5</v>
      </c>
      <c r="D11" s="445">
        <v>7000</v>
      </c>
      <c r="E11" s="446">
        <v>4.6399999999999997</v>
      </c>
      <c r="F11" s="445">
        <v>6849</v>
      </c>
      <c r="G11" s="446">
        <f t="shared" si="0"/>
        <v>84.36363636363636</v>
      </c>
      <c r="H11" s="446">
        <f t="shared" si="0"/>
        <v>97.842857142857142</v>
      </c>
      <c r="I11" s="446">
        <f>E11</f>
        <v>4.6399999999999997</v>
      </c>
      <c r="J11" s="445">
        <f>F11</f>
        <v>6849</v>
      </c>
      <c r="K11" s="451">
        <f t="shared" si="1"/>
        <v>84.36363636363636</v>
      </c>
      <c r="L11" s="451">
        <f t="shared" si="1"/>
        <v>97.842857142857142</v>
      </c>
    </row>
    <row r="12" spans="1:12">
      <c r="A12" s="442" t="s">
        <v>467</v>
      </c>
      <c r="B12" s="443" t="s">
        <v>468</v>
      </c>
      <c r="C12" s="444">
        <v>5.5</v>
      </c>
      <c r="D12" s="445">
        <v>7000</v>
      </c>
      <c r="E12" s="446">
        <v>16.03</v>
      </c>
      <c r="F12" s="445">
        <v>13844</v>
      </c>
      <c r="G12" s="446">
        <f t="shared" si="0"/>
        <v>291.45454545454544</v>
      </c>
      <c r="H12" s="446">
        <f t="shared" si="0"/>
        <v>197.77142857142857</v>
      </c>
      <c r="I12" s="451">
        <v>12.61</v>
      </c>
      <c r="J12" s="452">
        <v>10945</v>
      </c>
      <c r="K12" s="451">
        <f t="shared" si="1"/>
        <v>229.27272727272725</v>
      </c>
      <c r="L12" s="451">
        <f t="shared" si="1"/>
        <v>156.35714285714286</v>
      </c>
    </row>
    <row r="13" spans="1:12">
      <c r="A13" s="442" t="s">
        <v>469</v>
      </c>
      <c r="B13" s="443" t="s">
        <v>470</v>
      </c>
      <c r="C13" s="444">
        <v>5.5</v>
      </c>
      <c r="D13" s="445">
        <v>7000</v>
      </c>
      <c r="E13" s="446">
        <v>10.9</v>
      </c>
      <c r="F13" s="445">
        <v>6258</v>
      </c>
      <c r="G13" s="446">
        <f t="shared" si="0"/>
        <v>198.18181818181819</v>
      </c>
      <c r="H13" s="446">
        <f t="shared" si="0"/>
        <v>89.4</v>
      </c>
      <c r="I13" s="451">
        <f>E13</f>
        <v>10.9</v>
      </c>
      <c r="J13" s="452">
        <f>F13</f>
        <v>6258</v>
      </c>
      <c r="K13" s="451">
        <f t="shared" si="1"/>
        <v>198.18181818181819</v>
      </c>
      <c r="L13" s="451">
        <f t="shared" si="1"/>
        <v>89.4</v>
      </c>
    </row>
    <row r="14" spans="1:12">
      <c r="A14" s="442" t="s">
        <v>471</v>
      </c>
      <c r="B14" s="443" t="s">
        <v>472</v>
      </c>
      <c r="C14" s="444">
        <v>5.5</v>
      </c>
      <c r="D14" s="445">
        <v>7000</v>
      </c>
      <c r="E14" s="446">
        <v>8.59</v>
      </c>
      <c r="F14" s="445">
        <v>7164</v>
      </c>
      <c r="G14" s="446">
        <f t="shared" si="0"/>
        <v>156.18181818181819</v>
      </c>
      <c r="H14" s="446">
        <f t="shared" si="0"/>
        <v>102.34285714285714</v>
      </c>
      <c r="I14" s="451">
        <f t="shared" ref="I14:J17" si="2">E14</f>
        <v>8.59</v>
      </c>
      <c r="J14" s="452">
        <f t="shared" si="2"/>
        <v>7164</v>
      </c>
      <c r="K14" s="451">
        <f t="shared" si="1"/>
        <v>156.18181818181819</v>
      </c>
      <c r="L14" s="451">
        <f t="shared" si="1"/>
        <v>102.34285714285714</v>
      </c>
    </row>
    <row r="15" spans="1:12">
      <c r="A15" s="442" t="s">
        <v>473</v>
      </c>
      <c r="B15" s="443" t="s">
        <v>474</v>
      </c>
      <c r="C15" s="444">
        <v>30</v>
      </c>
      <c r="D15" s="445">
        <v>8000</v>
      </c>
      <c r="E15" s="446">
        <v>10.4</v>
      </c>
      <c r="F15" s="445">
        <v>5681</v>
      </c>
      <c r="G15" s="446">
        <f>E15/C15*100</f>
        <v>34.666666666666671</v>
      </c>
      <c r="H15" s="446">
        <f>F15/D15*100</f>
        <v>71.012500000000003</v>
      </c>
      <c r="I15" s="451">
        <f t="shared" si="2"/>
        <v>10.4</v>
      </c>
      <c r="J15" s="452">
        <f t="shared" si="2"/>
        <v>5681</v>
      </c>
      <c r="K15" s="451">
        <f t="shared" si="1"/>
        <v>34.666666666666671</v>
      </c>
      <c r="L15" s="451">
        <f t="shared" si="1"/>
        <v>71.012500000000003</v>
      </c>
    </row>
    <row r="16" spans="1:12">
      <c r="A16" s="442" t="s">
        <v>475</v>
      </c>
      <c r="B16" s="443" t="s">
        <v>476</v>
      </c>
      <c r="C16" s="444">
        <v>30</v>
      </c>
      <c r="D16" s="445">
        <v>8000</v>
      </c>
      <c r="E16" s="446">
        <v>8.61</v>
      </c>
      <c r="F16" s="445">
        <v>5208</v>
      </c>
      <c r="G16" s="446">
        <f>E16/C16*100</f>
        <v>28.7</v>
      </c>
      <c r="H16" s="446">
        <f>F16/D16*100</f>
        <v>65.100000000000009</v>
      </c>
      <c r="I16" s="451">
        <f>E16</f>
        <v>8.61</v>
      </c>
      <c r="J16" s="452">
        <f>F16</f>
        <v>5208</v>
      </c>
      <c r="K16" s="451">
        <f>I16/C16*100</f>
        <v>28.7</v>
      </c>
      <c r="L16" s="451">
        <f>J16/D16*100</f>
        <v>65.100000000000009</v>
      </c>
    </row>
    <row r="17" spans="1:12">
      <c r="A17" s="442" t="s">
        <v>477</v>
      </c>
      <c r="B17" s="443" t="s">
        <v>478</v>
      </c>
      <c r="C17" s="444">
        <v>30</v>
      </c>
      <c r="D17" s="445">
        <v>5000</v>
      </c>
      <c r="E17" s="446">
        <v>27.18</v>
      </c>
      <c r="F17" s="445">
        <v>9617</v>
      </c>
      <c r="G17" s="446">
        <f t="shared" si="0"/>
        <v>90.600000000000009</v>
      </c>
      <c r="H17" s="446">
        <f t="shared" si="0"/>
        <v>192.34</v>
      </c>
      <c r="I17" s="451">
        <f t="shared" si="2"/>
        <v>27.18</v>
      </c>
      <c r="J17" s="452">
        <f t="shared" si="2"/>
        <v>9617</v>
      </c>
      <c r="K17" s="451">
        <f t="shared" si="1"/>
        <v>90.600000000000009</v>
      </c>
      <c r="L17" s="451">
        <f t="shared" si="1"/>
        <v>192.34</v>
      </c>
    </row>
    <row r="18" spans="1:12" ht="25.5">
      <c r="A18" s="435" t="s">
        <v>3</v>
      </c>
      <c r="B18" s="436" t="s">
        <v>479</v>
      </c>
      <c r="C18" s="453"/>
      <c r="D18" s="454"/>
      <c r="E18" s="437">
        <f>SUM(E19)</f>
        <v>2.35</v>
      </c>
      <c r="F18" s="438">
        <f>SUM(F19)</f>
        <v>5897</v>
      </c>
      <c r="G18" s="439"/>
      <c r="H18" s="439"/>
      <c r="I18" s="439"/>
      <c r="J18" s="439"/>
      <c r="K18" s="439"/>
      <c r="L18" s="439"/>
    </row>
    <row r="19" spans="1:12">
      <c r="A19" s="442" t="s">
        <v>459</v>
      </c>
      <c r="B19" s="443" t="s">
        <v>480</v>
      </c>
      <c r="C19" s="444">
        <v>5.5</v>
      </c>
      <c r="D19" s="445">
        <v>7000</v>
      </c>
      <c r="E19" s="451">
        <v>2.35</v>
      </c>
      <c r="F19" s="452">
        <v>5897</v>
      </c>
      <c r="G19" s="446">
        <f>E19/C19*100</f>
        <v>42.727272727272734</v>
      </c>
      <c r="H19" s="446">
        <f>F19/D19*100</f>
        <v>84.242857142857147</v>
      </c>
      <c r="I19" s="455">
        <v>5.77</v>
      </c>
      <c r="J19" s="445">
        <v>8796</v>
      </c>
      <c r="K19" s="446">
        <f>I19/C19*100</f>
        <v>104.90909090909091</v>
      </c>
      <c r="L19" s="446">
        <f>J19/D19*100</f>
        <v>125.65714285714287</v>
      </c>
    </row>
    <row r="20" spans="1:12">
      <c r="A20" s="435" t="s">
        <v>481</v>
      </c>
      <c r="B20" s="436" t="s">
        <v>482</v>
      </c>
      <c r="C20" s="444"/>
      <c r="D20" s="445"/>
      <c r="E20" s="437">
        <f>E21+E22+E23</f>
        <v>89.69</v>
      </c>
      <c r="F20" s="438">
        <f>F21+F22+F23</f>
        <v>23291</v>
      </c>
      <c r="G20" s="446"/>
      <c r="H20" s="446"/>
      <c r="I20" s="456"/>
      <c r="J20" s="445"/>
      <c r="K20" s="446"/>
      <c r="L20" s="446"/>
    </row>
    <row r="21" spans="1:12">
      <c r="A21" s="442" t="s">
        <v>459</v>
      </c>
      <c r="B21" s="443" t="s">
        <v>483</v>
      </c>
      <c r="C21" s="444">
        <v>50</v>
      </c>
      <c r="D21" s="445">
        <v>5000</v>
      </c>
      <c r="E21" s="451">
        <v>34.090000000000003</v>
      </c>
      <c r="F21" s="452">
        <v>3649</v>
      </c>
      <c r="G21" s="446">
        <f t="shared" ref="G21:H24" si="3">E21/C21*100</f>
        <v>68.180000000000007</v>
      </c>
      <c r="H21" s="446">
        <f t="shared" si="3"/>
        <v>72.98</v>
      </c>
      <c r="I21" s="451">
        <f>E21+3.18</f>
        <v>37.270000000000003</v>
      </c>
      <c r="J21" s="452">
        <v>4620</v>
      </c>
      <c r="K21" s="446">
        <f t="shared" ref="K21:L24" si="4">I21/C21*100</f>
        <v>74.540000000000006</v>
      </c>
      <c r="L21" s="446">
        <f t="shared" si="4"/>
        <v>92.4</v>
      </c>
    </row>
    <row r="22" spans="1:12">
      <c r="A22" s="442" t="s">
        <v>461</v>
      </c>
      <c r="B22" s="443" t="s">
        <v>484</v>
      </c>
      <c r="C22" s="444">
        <v>50</v>
      </c>
      <c r="D22" s="445">
        <v>5000</v>
      </c>
      <c r="E22" s="451">
        <v>51.73</v>
      </c>
      <c r="F22" s="452">
        <v>15791</v>
      </c>
      <c r="G22" s="446">
        <f t="shared" si="3"/>
        <v>103.46</v>
      </c>
      <c r="H22" s="446">
        <f t="shared" si="3"/>
        <v>315.82</v>
      </c>
      <c r="I22" s="451">
        <f>E22-3.18-3.6</f>
        <v>44.949999999999996</v>
      </c>
      <c r="J22" s="452">
        <f>F22-1099-971</f>
        <v>13721</v>
      </c>
      <c r="K22" s="446">
        <f t="shared" si="4"/>
        <v>89.899999999999991</v>
      </c>
      <c r="L22" s="446">
        <f t="shared" si="4"/>
        <v>274.42</v>
      </c>
    </row>
    <row r="23" spans="1:12">
      <c r="A23" s="442" t="s">
        <v>463</v>
      </c>
      <c r="B23" s="443" t="s">
        <v>485</v>
      </c>
      <c r="C23" s="444">
        <v>5.5</v>
      </c>
      <c r="D23" s="445">
        <v>7000</v>
      </c>
      <c r="E23" s="451">
        <v>3.87</v>
      </c>
      <c r="F23" s="452">
        <v>3851</v>
      </c>
      <c r="G23" s="446">
        <f t="shared" si="3"/>
        <v>70.36363636363636</v>
      </c>
      <c r="H23" s="446">
        <f t="shared" si="3"/>
        <v>55.014285714285712</v>
      </c>
      <c r="I23" s="451">
        <f>E23+3.6</f>
        <v>7.4700000000000006</v>
      </c>
      <c r="J23" s="452">
        <v>4950</v>
      </c>
      <c r="K23" s="446">
        <f t="shared" si="4"/>
        <v>135.81818181818184</v>
      </c>
      <c r="L23" s="446">
        <f t="shared" si="4"/>
        <v>70.714285714285722</v>
      </c>
    </row>
    <row r="24" spans="1:12" ht="18.399999999999999" customHeight="1">
      <c r="A24" s="457"/>
      <c r="B24" s="436" t="s">
        <v>486</v>
      </c>
      <c r="C24" s="457">
        <v>150</v>
      </c>
      <c r="D24" s="458">
        <v>150000</v>
      </c>
      <c r="E24" s="459">
        <f>E7+E20+E18</f>
        <v>189.35</v>
      </c>
      <c r="F24" s="438">
        <f>F7+F20+F18</f>
        <v>106367</v>
      </c>
      <c r="G24" s="439">
        <f t="shared" si="3"/>
        <v>126.23333333333333</v>
      </c>
      <c r="H24" s="439">
        <f t="shared" si="3"/>
        <v>70.911333333333332</v>
      </c>
      <c r="I24" s="459">
        <f>SUM(I8:I23)</f>
        <v>189.35</v>
      </c>
      <c r="J24" s="458">
        <f>SUM(J8:J23)</f>
        <v>106367</v>
      </c>
      <c r="K24" s="439">
        <f t="shared" si="4"/>
        <v>126.23333333333333</v>
      </c>
      <c r="L24" s="439">
        <f t="shared" si="4"/>
        <v>70.911333333333332</v>
      </c>
    </row>
    <row r="25" spans="1:12">
      <c r="A25" s="460" t="s">
        <v>487</v>
      </c>
      <c r="L25" s="461"/>
    </row>
    <row r="26" spans="1:12">
      <c r="B26" s="462" t="s">
        <v>488</v>
      </c>
      <c r="C26" s="463"/>
      <c r="D26" s="463"/>
      <c r="E26" s="464"/>
      <c r="F26" s="463"/>
      <c r="G26" s="463"/>
      <c r="H26" s="463"/>
      <c r="I26" s="465"/>
      <c r="J26" s="461"/>
      <c r="K26" s="461"/>
      <c r="L26" s="461"/>
    </row>
    <row r="27" spans="1:12">
      <c r="B27" s="463" t="s">
        <v>489</v>
      </c>
      <c r="C27" s="463"/>
      <c r="D27" s="463"/>
      <c r="E27" s="463"/>
      <c r="F27" s="463"/>
      <c r="G27" s="463"/>
      <c r="H27" s="463"/>
      <c r="I27" s="461"/>
      <c r="J27" s="461"/>
      <c r="K27" s="461"/>
    </row>
    <row r="28" spans="1:12">
      <c r="B28" s="463" t="s">
        <v>490</v>
      </c>
      <c r="C28" s="463"/>
      <c r="D28" s="463"/>
      <c r="E28" s="463"/>
      <c r="F28" s="463"/>
      <c r="G28" s="463"/>
      <c r="H28" s="463"/>
    </row>
    <row r="29" spans="1:12" ht="15.75">
      <c r="A29" s="3"/>
      <c r="B29" s="463" t="s">
        <v>491</v>
      </c>
      <c r="C29" s="463"/>
      <c r="D29" s="463"/>
      <c r="E29" s="464"/>
      <c r="F29" s="463"/>
      <c r="G29" s="463"/>
      <c r="H29" s="463"/>
      <c r="I29" s="464"/>
      <c r="J29" s="463"/>
      <c r="K29" s="463"/>
      <c r="L29" s="463"/>
    </row>
    <row r="30" spans="1:12" ht="15.75">
      <c r="A30" s="3"/>
      <c r="B30" s="462" t="s">
        <v>492</v>
      </c>
      <c r="C30" s="463"/>
      <c r="D30" s="463"/>
      <c r="E30" s="464"/>
      <c r="F30" s="463"/>
      <c r="G30" s="463"/>
      <c r="H30" s="463"/>
      <c r="I30" s="464"/>
      <c r="J30" s="463"/>
      <c r="K30" s="463"/>
      <c r="L30" s="463"/>
    </row>
  </sheetData>
  <mergeCells count="14">
    <mergeCell ref="I8:I9"/>
    <mergeCell ref="J8:J9"/>
    <mergeCell ref="K8:K9"/>
    <mergeCell ref="L8:L9"/>
    <mergeCell ref="K1:L1"/>
    <mergeCell ref="A2:L2"/>
    <mergeCell ref="A3:L3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EBE6-E771-42BF-9E30-07B407616711}">
  <dimension ref="A1:L30"/>
  <sheetViews>
    <sheetView workbookViewId="0">
      <selection sqref="A1:XFD1048576"/>
    </sheetView>
  </sheetViews>
  <sheetFormatPr defaultRowHeight="15"/>
  <cols>
    <col min="1" max="1" width="4.5" customWidth="1"/>
    <col min="2" max="2" width="18.375" customWidth="1"/>
    <col min="4" max="7" width="10.5" customWidth="1"/>
    <col min="8" max="8" width="9.875" customWidth="1"/>
    <col min="9" max="12" width="9.5" customWidth="1"/>
    <col min="257" max="257" width="4.5" customWidth="1"/>
    <col min="258" max="258" width="18.375" customWidth="1"/>
    <col min="260" max="263" width="10.5" customWidth="1"/>
    <col min="264" max="264" width="9.875" customWidth="1"/>
    <col min="265" max="268" width="9.5" customWidth="1"/>
    <col min="513" max="513" width="4.5" customWidth="1"/>
    <col min="514" max="514" width="18.375" customWidth="1"/>
    <col min="516" max="519" width="10.5" customWidth="1"/>
    <col min="520" max="520" width="9.875" customWidth="1"/>
    <col min="521" max="524" width="9.5" customWidth="1"/>
    <col min="769" max="769" width="4.5" customWidth="1"/>
    <col min="770" max="770" width="18.375" customWidth="1"/>
    <col min="772" max="775" width="10.5" customWidth="1"/>
    <col min="776" max="776" width="9.875" customWidth="1"/>
    <col min="777" max="780" width="9.5" customWidth="1"/>
    <col min="1025" max="1025" width="4.5" customWidth="1"/>
    <col min="1026" max="1026" width="18.375" customWidth="1"/>
    <col min="1028" max="1031" width="10.5" customWidth="1"/>
    <col min="1032" max="1032" width="9.875" customWidth="1"/>
    <col min="1033" max="1036" width="9.5" customWidth="1"/>
    <col min="1281" max="1281" width="4.5" customWidth="1"/>
    <col min="1282" max="1282" width="18.375" customWidth="1"/>
    <col min="1284" max="1287" width="10.5" customWidth="1"/>
    <col min="1288" max="1288" width="9.875" customWidth="1"/>
    <col min="1289" max="1292" width="9.5" customWidth="1"/>
    <col min="1537" max="1537" width="4.5" customWidth="1"/>
    <col min="1538" max="1538" width="18.375" customWidth="1"/>
    <col min="1540" max="1543" width="10.5" customWidth="1"/>
    <col min="1544" max="1544" width="9.875" customWidth="1"/>
    <col min="1545" max="1548" width="9.5" customWidth="1"/>
    <col min="1793" max="1793" width="4.5" customWidth="1"/>
    <col min="1794" max="1794" width="18.375" customWidth="1"/>
    <col min="1796" max="1799" width="10.5" customWidth="1"/>
    <col min="1800" max="1800" width="9.875" customWidth="1"/>
    <col min="1801" max="1804" width="9.5" customWidth="1"/>
    <col min="2049" max="2049" width="4.5" customWidth="1"/>
    <col min="2050" max="2050" width="18.375" customWidth="1"/>
    <col min="2052" max="2055" width="10.5" customWidth="1"/>
    <col min="2056" max="2056" width="9.875" customWidth="1"/>
    <col min="2057" max="2060" width="9.5" customWidth="1"/>
    <col min="2305" max="2305" width="4.5" customWidth="1"/>
    <col min="2306" max="2306" width="18.375" customWidth="1"/>
    <col min="2308" max="2311" width="10.5" customWidth="1"/>
    <col min="2312" max="2312" width="9.875" customWidth="1"/>
    <col min="2313" max="2316" width="9.5" customWidth="1"/>
    <col min="2561" max="2561" width="4.5" customWidth="1"/>
    <col min="2562" max="2562" width="18.375" customWidth="1"/>
    <col min="2564" max="2567" width="10.5" customWidth="1"/>
    <col min="2568" max="2568" width="9.875" customWidth="1"/>
    <col min="2569" max="2572" width="9.5" customWidth="1"/>
    <col min="2817" max="2817" width="4.5" customWidth="1"/>
    <col min="2818" max="2818" width="18.375" customWidth="1"/>
    <col min="2820" max="2823" width="10.5" customWidth="1"/>
    <col min="2824" max="2824" width="9.875" customWidth="1"/>
    <col min="2825" max="2828" width="9.5" customWidth="1"/>
    <col min="3073" max="3073" width="4.5" customWidth="1"/>
    <col min="3074" max="3074" width="18.375" customWidth="1"/>
    <col min="3076" max="3079" width="10.5" customWidth="1"/>
    <col min="3080" max="3080" width="9.875" customWidth="1"/>
    <col min="3081" max="3084" width="9.5" customWidth="1"/>
    <col min="3329" max="3329" width="4.5" customWidth="1"/>
    <col min="3330" max="3330" width="18.375" customWidth="1"/>
    <col min="3332" max="3335" width="10.5" customWidth="1"/>
    <col min="3336" max="3336" width="9.875" customWidth="1"/>
    <col min="3337" max="3340" width="9.5" customWidth="1"/>
    <col min="3585" max="3585" width="4.5" customWidth="1"/>
    <col min="3586" max="3586" width="18.375" customWidth="1"/>
    <col min="3588" max="3591" width="10.5" customWidth="1"/>
    <col min="3592" max="3592" width="9.875" customWidth="1"/>
    <col min="3593" max="3596" width="9.5" customWidth="1"/>
    <col min="3841" max="3841" width="4.5" customWidth="1"/>
    <col min="3842" max="3842" width="18.375" customWidth="1"/>
    <col min="3844" max="3847" width="10.5" customWidth="1"/>
    <col min="3848" max="3848" width="9.875" customWidth="1"/>
    <col min="3849" max="3852" width="9.5" customWidth="1"/>
    <col min="4097" max="4097" width="4.5" customWidth="1"/>
    <col min="4098" max="4098" width="18.375" customWidth="1"/>
    <col min="4100" max="4103" width="10.5" customWidth="1"/>
    <col min="4104" max="4104" width="9.875" customWidth="1"/>
    <col min="4105" max="4108" width="9.5" customWidth="1"/>
    <col min="4353" max="4353" width="4.5" customWidth="1"/>
    <col min="4354" max="4354" width="18.375" customWidth="1"/>
    <col min="4356" max="4359" width="10.5" customWidth="1"/>
    <col min="4360" max="4360" width="9.875" customWidth="1"/>
    <col min="4361" max="4364" width="9.5" customWidth="1"/>
    <col min="4609" max="4609" width="4.5" customWidth="1"/>
    <col min="4610" max="4610" width="18.375" customWidth="1"/>
    <col min="4612" max="4615" width="10.5" customWidth="1"/>
    <col min="4616" max="4616" width="9.875" customWidth="1"/>
    <col min="4617" max="4620" width="9.5" customWidth="1"/>
    <col min="4865" max="4865" width="4.5" customWidth="1"/>
    <col min="4866" max="4866" width="18.375" customWidth="1"/>
    <col min="4868" max="4871" width="10.5" customWidth="1"/>
    <col min="4872" max="4872" width="9.875" customWidth="1"/>
    <col min="4873" max="4876" width="9.5" customWidth="1"/>
    <col min="5121" max="5121" width="4.5" customWidth="1"/>
    <col min="5122" max="5122" width="18.375" customWidth="1"/>
    <col min="5124" max="5127" width="10.5" customWidth="1"/>
    <col min="5128" max="5128" width="9.875" customWidth="1"/>
    <col min="5129" max="5132" width="9.5" customWidth="1"/>
    <col min="5377" max="5377" width="4.5" customWidth="1"/>
    <col min="5378" max="5378" width="18.375" customWidth="1"/>
    <col min="5380" max="5383" width="10.5" customWidth="1"/>
    <col min="5384" max="5384" width="9.875" customWidth="1"/>
    <col min="5385" max="5388" width="9.5" customWidth="1"/>
    <col min="5633" max="5633" width="4.5" customWidth="1"/>
    <col min="5634" max="5634" width="18.375" customWidth="1"/>
    <col min="5636" max="5639" width="10.5" customWidth="1"/>
    <col min="5640" max="5640" width="9.875" customWidth="1"/>
    <col min="5641" max="5644" width="9.5" customWidth="1"/>
    <col min="5889" max="5889" width="4.5" customWidth="1"/>
    <col min="5890" max="5890" width="18.375" customWidth="1"/>
    <col min="5892" max="5895" width="10.5" customWidth="1"/>
    <col min="5896" max="5896" width="9.875" customWidth="1"/>
    <col min="5897" max="5900" width="9.5" customWidth="1"/>
    <col min="6145" max="6145" width="4.5" customWidth="1"/>
    <col min="6146" max="6146" width="18.375" customWidth="1"/>
    <col min="6148" max="6151" width="10.5" customWidth="1"/>
    <col min="6152" max="6152" width="9.875" customWidth="1"/>
    <col min="6153" max="6156" width="9.5" customWidth="1"/>
    <col min="6401" max="6401" width="4.5" customWidth="1"/>
    <col min="6402" max="6402" width="18.375" customWidth="1"/>
    <col min="6404" max="6407" width="10.5" customWidth="1"/>
    <col min="6408" max="6408" width="9.875" customWidth="1"/>
    <col min="6409" max="6412" width="9.5" customWidth="1"/>
    <col min="6657" max="6657" width="4.5" customWidth="1"/>
    <col min="6658" max="6658" width="18.375" customWidth="1"/>
    <col min="6660" max="6663" width="10.5" customWidth="1"/>
    <col min="6664" max="6664" width="9.875" customWidth="1"/>
    <col min="6665" max="6668" width="9.5" customWidth="1"/>
    <col min="6913" max="6913" width="4.5" customWidth="1"/>
    <col min="6914" max="6914" width="18.375" customWidth="1"/>
    <col min="6916" max="6919" width="10.5" customWidth="1"/>
    <col min="6920" max="6920" width="9.875" customWidth="1"/>
    <col min="6921" max="6924" width="9.5" customWidth="1"/>
    <col min="7169" max="7169" width="4.5" customWidth="1"/>
    <col min="7170" max="7170" width="18.375" customWidth="1"/>
    <col min="7172" max="7175" width="10.5" customWidth="1"/>
    <col min="7176" max="7176" width="9.875" customWidth="1"/>
    <col min="7177" max="7180" width="9.5" customWidth="1"/>
    <col min="7425" max="7425" width="4.5" customWidth="1"/>
    <col min="7426" max="7426" width="18.375" customWidth="1"/>
    <col min="7428" max="7431" width="10.5" customWidth="1"/>
    <col min="7432" max="7432" width="9.875" customWidth="1"/>
    <col min="7433" max="7436" width="9.5" customWidth="1"/>
    <col min="7681" max="7681" width="4.5" customWidth="1"/>
    <col min="7682" max="7682" width="18.375" customWidth="1"/>
    <col min="7684" max="7687" width="10.5" customWidth="1"/>
    <col min="7688" max="7688" width="9.875" customWidth="1"/>
    <col min="7689" max="7692" width="9.5" customWidth="1"/>
    <col min="7937" max="7937" width="4.5" customWidth="1"/>
    <col min="7938" max="7938" width="18.375" customWidth="1"/>
    <col min="7940" max="7943" width="10.5" customWidth="1"/>
    <col min="7944" max="7944" width="9.875" customWidth="1"/>
    <col min="7945" max="7948" width="9.5" customWidth="1"/>
    <col min="8193" max="8193" width="4.5" customWidth="1"/>
    <col min="8194" max="8194" width="18.375" customWidth="1"/>
    <col min="8196" max="8199" width="10.5" customWidth="1"/>
    <col min="8200" max="8200" width="9.875" customWidth="1"/>
    <col min="8201" max="8204" width="9.5" customWidth="1"/>
    <col min="8449" max="8449" width="4.5" customWidth="1"/>
    <col min="8450" max="8450" width="18.375" customWidth="1"/>
    <col min="8452" max="8455" width="10.5" customWidth="1"/>
    <col min="8456" max="8456" width="9.875" customWidth="1"/>
    <col min="8457" max="8460" width="9.5" customWidth="1"/>
    <col min="8705" max="8705" width="4.5" customWidth="1"/>
    <col min="8706" max="8706" width="18.375" customWidth="1"/>
    <col min="8708" max="8711" width="10.5" customWidth="1"/>
    <col min="8712" max="8712" width="9.875" customWidth="1"/>
    <col min="8713" max="8716" width="9.5" customWidth="1"/>
    <col min="8961" max="8961" width="4.5" customWidth="1"/>
    <col min="8962" max="8962" width="18.375" customWidth="1"/>
    <col min="8964" max="8967" width="10.5" customWidth="1"/>
    <col min="8968" max="8968" width="9.875" customWidth="1"/>
    <col min="8969" max="8972" width="9.5" customWidth="1"/>
    <col min="9217" max="9217" width="4.5" customWidth="1"/>
    <col min="9218" max="9218" width="18.375" customWidth="1"/>
    <col min="9220" max="9223" width="10.5" customWidth="1"/>
    <col min="9224" max="9224" width="9.875" customWidth="1"/>
    <col min="9225" max="9228" width="9.5" customWidth="1"/>
    <col min="9473" max="9473" width="4.5" customWidth="1"/>
    <col min="9474" max="9474" width="18.375" customWidth="1"/>
    <col min="9476" max="9479" width="10.5" customWidth="1"/>
    <col min="9480" max="9480" width="9.875" customWidth="1"/>
    <col min="9481" max="9484" width="9.5" customWidth="1"/>
    <col min="9729" max="9729" width="4.5" customWidth="1"/>
    <col min="9730" max="9730" width="18.375" customWidth="1"/>
    <col min="9732" max="9735" width="10.5" customWidth="1"/>
    <col min="9736" max="9736" width="9.875" customWidth="1"/>
    <col min="9737" max="9740" width="9.5" customWidth="1"/>
    <col min="9985" max="9985" width="4.5" customWidth="1"/>
    <col min="9986" max="9986" width="18.375" customWidth="1"/>
    <col min="9988" max="9991" width="10.5" customWidth="1"/>
    <col min="9992" max="9992" width="9.875" customWidth="1"/>
    <col min="9993" max="9996" width="9.5" customWidth="1"/>
    <col min="10241" max="10241" width="4.5" customWidth="1"/>
    <col min="10242" max="10242" width="18.375" customWidth="1"/>
    <col min="10244" max="10247" width="10.5" customWidth="1"/>
    <col min="10248" max="10248" width="9.875" customWidth="1"/>
    <col min="10249" max="10252" width="9.5" customWidth="1"/>
    <col min="10497" max="10497" width="4.5" customWidth="1"/>
    <col min="10498" max="10498" width="18.375" customWidth="1"/>
    <col min="10500" max="10503" width="10.5" customWidth="1"/>
    <col min="10504" max="10504" width="9.875" customWidth="1"/>
    <col min="10505" max="10508" width="9.5" customWidth="1"/>
    <col min="10753" max="10753" width="4.5" customWidth="1"/>
    <col min="10754" max="10754" width="18.375" customWidth="1"/>
    <col min="10756" max="10759" width="10.5" customWidth="1"/>
    <col min="10760" max="10760" width="9.875" customWidth="1"/>
    <col min="10761" max="10764" width="9.5" customWidth="1"/>
    <col min="11009" max="11009" width="4.5" customWidth="1"/>
    <col min="11010" max="11010" width="18.375" customWidth="1"/>
    <col min="11012" max="11015" width="10.5" customWidth="1"/>
    <col min="11016" max="11016" width="9.875" customWidth="1"/>
    <col min="11017" max="11020" width="9.5" customWidth="1"/>
    <col min="11265" max="11265" width="4.5" customWidth="1"/>
    <col min="11266" max="11266" width="18.375" customWidth="1"/>
    <col min="11268" max="11271" width="10.5" customWidth="1"/>
    <col min="11272" max="11272" width="9.875" customWidth="1"/>
    <col min="11273" max="11276" width="9.5" customWidth="1"/>
    <col min="11521" max="11521" width="4.5" customWidth="1"/>
    <col min="11522" max="11522" width="18.375" customWidth="1"/>
    <col min="11524" max="11527" width="10.5" customWidth="1"/>
    <col min="11528" max="11528" width="9.875" customWidth="1"/>
    <col min="11529" max="11532" width="9.5" customWidth="1"/>
    <col min="11777" max="11777" width="4.5" customWidth="1"/>
    <col min="11778" max="11778" width="18.375" customWidth="1"/>
    <col min="11780" max="11783" width="10.5" customWidth="1"/>
    <col min="11784" max="11784" width="9.875" customWidth="1"/>
    <col min="11785" max="11788" width="9.5" customWidth="1"/>
    <col min="12033" max="12033" width="4.5" customWidth="1"/>
    <col min="12034" max="12034" width="18.375" customWidth="1"/>
    <col min="12036" max="12039" width="10.5" customWidth="1"/>
    <col min="12040" max="12040" width="9.875" customWidth="1"/>
    <col min="12041" max="12044" width="9.5" customWidth="1"/>
    <col min="12289" max="12289" width="4.5" customWidth="1"/>
    <col min="12290" max="12290" width="18.375" customWidth="1"/>
    <col min="12292" max="12295" width="10.5" customWidth="1"/>
    <col min="12296" max="12296" width="9.875" customWidth="1"/>
    <col min="12297" max="12300" width="9.5" customWidth="1"/>
    <col min="12545" max="12545" width="4.5" customWidth="1"/>
    <col min="12546" max="12546" width="18.375" customWidth="1"/>
    <col min="12548" max="12551" width="10.5" customWidth="1"/>
    <col min="12552" max="12552" width="9.875" customWidth="1"/>
    <col min="12553" max="12556" width="9.5" customWidth="1"/>
    <col min="12801" max="12801" width="4.5" customWidth="1"/>
    <col min="12802" max="12802" width="18.375" customWidth="1"/>
    <col min="12804" max="12807" width="10.5" customWidth="1"/>
    <col min="12808" max="12808" width="9.875" customWidth="1"/>
    <col min="12809" max="12812" width="9.5" customWidth="1"/>
    <col min="13057" max="13057" width="4.5" customWidth="1"/>
    <col min="13058" max="13058" width="18.375" customWidth="1"/>
    <col min="13060" max="13063" width="10.5" customWidth="1"/>
    <col min="13064" max="13064" width="9.875" customWidth="1"/>
    <col min="13065" max="13068" width="9.5" customWidth="1"/>
    <col min="13313" max="13313" width="4.5" customWidth="1"/>
    <col min="13314" max="13314" width="18.375" customWidth="1"/>
    <col min="13316" max="13319" width="10.5" customWidth="1"/>
    <col min="13320" max="13320" width="9.875" customWidth="1"/>
    <col min="13321" max="13324" width="9.5" customWidth="1"/>
    <col min="13569" max="13569" width="4.5" customWidth="1"/>
    <col min="13570" max="13570" width="18.375" customWidth="1"/>
    <col min="13572" max="13575" width="10.5" customWidth="1"/>
    <col min="13576" max="13576" width="9.875" customWidth="1"/>
    <col min="13577" max="13580" width="9.5" customWidth="1"/>
    <col min="13825" max="13825" width="4.5" customWidth="1"/>
    <col min="13826" max="13826" width="18.375" customWidth="1"/>
    <col min="13828" max="13831" width="10.5" customWidth="1"/>
    <col min="13832" max="13832" width="9.875" customWidth="1"/>
    <col min="13833" max="13836" width="9.5" customWidth="1"/>
    <col min="14081" max="14081" width="4.5" customWidth="1"/>
    <col min="14082" max="14082" width="18.375" customWidth="1"/>
    <col min="14084" max="14087" width="10.5" customWidth="1"/>
    <col min="14088" max="14088" width="9.875" customWidth="1"/>
    <col min="14089" max="14092" width="9.5" customWidth="1"/>
    <col min="14337" max="14337" width="4.5" customWidth="1"/>
    <col min="14338" max="14338" width="18.375" customWidth="1"/>
    <col min="14340" max="14343" width="10.5" customWidth="1"/>
    <col min="14344" max="14344" width="9.875" customWidth="1"/>
    <col min="14345" max="14348" width="9.5" customWidth="1"/>
    <col min="14593" max="14593" width="4.5" customWidth="1"/>
    <col min="14594" max="14594" width="18.375" customWidth="1"/>
    <col min="14596" max="14599" width="10.5" customWidth="1"/>
    <col min="14600" max="14600" width="9.875" customWidth="1"/>
    <col min="14601" max="14604" width="9.5" customWidth="1"/>
    <col min="14849" max="14849" width="4.5" customWidth="1"/>
    <col min="14850" max="14850" width="18.375" customWidth="1"/>
    <col min="14852" max="14855" width="10.5" customWidth="1"/>
    <col min="14856" max="14856" width="9.875" customWidth="1"/>
    <col min="14857" max="14860" width="9.5" customWidth="1"/>
    <col min="15105" max="15105" width="4.5" customWidth="1"/>
    <col min="15106" max="15106" width="18.375" customWidth="1"/>
    <col min="15108" max="15111" width="10.5" customWidth="1"/>
    <col min="15112" max="15112" width="9.875" customWidth="1"/>
    <col min="15113" max="15116" width="9.5" customWidth="1"/>
    <col min="15361" max="15361" width="4.5" customWidth="1"/>
    <col min="15362" max="15362" width="18.375" customWidth="1"/>
    <col min="15364" max="15367" width="10.5" customWidth="1"/>
    <col min="15368" max="15368" width="9.875" customWidth="1"/>
    <col min="15369" max="15372" width="9.5" customWidth="1"/>
    <col min="15617" max="15617" width="4.5" customWidth="1"/>
    <col min="15618" max="15618" width="18.375" customWidth="1"/>
    <col min="15620" max="15623" width="10.5" customWidth="1"/>
    <col min="15624" max="15624" width="9.875" customWidth="1"/>
    <col min="15625" max="15628" width="9.5" customWidth="1"/>
    <col min="15873" max="15873" width="4.5" customWidth="1"/>
    <col min="15874" max="15874" width="18.375" customWidth="1"/>
    <col min="15876" max="15879" width="10.5" customWidth="1"/>
    <col min="15880" max="15880" width="9.875" customWidth="1"/>
    <col min="15881" max="15884" width="9.5" customWidth="1"/>
    <col min="16129" max="16129" width="4.5" customWidth="1"/>
    <col min="16130" max="16130" width="18.375" customWidth="1"/>
    <col min="16132" max="16135" width="10.5" customWidth="1"/>
    <col min="16136" max="16136" width="9.875" customWidth="1"/>
    <col min="16137" max="16140" width="9.5" customWidth="1"/>
  </cols>
  <sheetData>
    <row r="1" spans="1:12" ht="15.75">
      <c r="A1" s="3"/>
      <c r="B1" s="3"/>
      <c r="C1" s="3"/>
      <c r="D1" s="3"/>
      <c r="E1" s="3"/>
      <c r="F1" s="3"/>
      <c r="G1" s="3"/>
      <c r="H1" s="3"/>
      <c r="I1" s="3"/>
      <c r="J1" s="3"/>
      <c r="K1" s="107" t="s">
        <v>493</v>
      </c>
      <c r="L1" s="107"/>
    </row>
    <row r="2" spans="1:12" ht="18.75">
      <c r="A2" s="100" t="s">
        <v>494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8.75">
      <c r="A3" s="429" t="s">
        <v>445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ht="18.75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1:12">
      <c r="A5" s="431" t="s">
        <v>0</v>
      </c>
      <c r="B5" s="431" t="s">
        <v>446</v>
      </c>
      <c r="C5" s="432" t="s">
        <v>447</v>
      </c>
      <c r="D5" s="432"/>
      <c r="E5" s="432" t="s">
        <v>448</v>
      </c>
      <c r="F5" s="432"/>
      <c r="G5" s="432" t="s">
        <v>449</v>
      </c>
      <c r="H5" s="432"/>
      <c r="I5" s="433" t="s">
        <v>450</v>
      </c>
      <c r="J5" s="434"/>
      <c r="K5" s="432" t="s">
        <v>451</v>
      </c>
      <c r="L5" s="432"/>
    </row>
    <row r="6" spans="1:12" ht="38.25">
      <c r="A6" s="431"/>
      <c r="B6" s="431"/>
      <c r="C6" s="435" t="s">
        <v>452</v>
      </c>
      <c r="D6" s="435" t="s">
        <v>453</v>
      </c>
      <c r="E6" s="435" t="s">
        <v>452</v>
      </c>
      <c r="F6" s="435" t="s">
        <v>453</v>
      </c>
      <c r="G6" s="435" t="s">
        <v>454</v>
      </c>
      <c r="H6" s="435" t="s">
        <v>455</v>
      </c>
      <c r="I6" s="435" t="s">
        <v>452</v>
      </c>
      <c r="J6" s="435" t="s">
        <v>456</v>
      </c>
      <c r="K6" s="435" t="s">
        <v>454</v>
      </c>
      <c r="L6" s="435" t="s">
        <v>455</v>
      </c>
    </row>
    <row r="7" spans="1:12">
      <c r="A7" s="435" t="s">
        <v>2</v>
      </c>
      <c r="B7" s="436" t="s">
        <v>457</v>
      </c>
      <c r="C7" s="437" t="s">
        <v>458</v>
      </c>
      <c r="D7" s="438">
        <v>150000</v>
      </c>
      <c r="E7" s="439">
        <f>SUM(E8:E17)</f>
        <v>97.31</v>
      </c>
      <c r="F7" s="440">
        <f>SUM(F8:F17)</f>
        <v>77179</v>
      </c>
      <c r="G7" s="441">
        <f t="shared" ref="G7:H17" si="0">E7/C7*100</f>
        <v>64.873333333333335</v>
      </c>
      <c r="H7" s="439">
        <f t="shared" si="0"/>
        <v>51.452666666666666</v>
      </c>
      <c r="I7" s="439"/>
      <c r="J7" s="440"/>
      <c r="K7" s="439"/>
      <c r="L7" s="439"/>
    </row>
    <row r="8" spans="1:12">
      <c r="A8" s="442" t="s">
        <v>459</v>
      </c>
      <c r="B8" s="443" t="s">
        <v>460</v>
      </c>
      <c r="C8" s="444">
        <v>5.5</v>
      </c>
      <c r="D8" s="445">
        <v>7000</v>
      </c>
      <c r="E8" s="446">
        <v>4.25</v>
      </c>
      <c r="F8" s="445">
        <v>8299</v>
      </c>
      <c r="G8" s="446">
        <f t="shared" si="0"/>
        <v>77.272727272727266</v>
      </c>
      <c r="H8" s="446">
        <f t="shared" si="0"/>
        <v>118.55714285714285</v>
      </c>
      <c r="I8" s="447">
        <f>E8+E9</f>
        <v>5.87</v>
      </c>
      <c r="J8" s="448">
        <f>F8+F9</f>
        <v>16618</v>
      </c>
      <c r="K8" s="447">
        <f>I8/C8*100</f>
        <v>106.72727272727273</v>
      </c>
      <c r="L8" s="447">
        <f>J8/D8*100</f>
        <v>237.4</v>
      </c>
    </row>
    <row r="9" spans="1:12">
      <c r="A9" s="442" t="s">
        <v>461</v>
      </c>
      <c r="B9" s="443" t="s">
        <v>462</v>
      </c>
      <c r="C9" s="444">
        <v>5.5</v>
      </c>
      <c r="D9" s="445">
        <v>7000</v>
      </c>
      <c r="E9" s="446">
        <v>1.62</v>
      </c>
      <c r="F9" s="445">
        <v>8319</v>
      </c>
      <c r="G9" s="446">
        <f t="shared" si="0"/>
        <v>29.454545454545457</v>
      </c>
      <c r="H9" s="446">
        <f t="shared" si="0"/>
        <v>118.84285714285714</v>
      </c>
      <c r="I9" s="449"/>
      <c r="J9" s="450"/>
      <c r="K9" s="449"/>
      <c r="L9" s="449"/>
    </row>
    <row r="10" spans="1:12">
      <c r="A10" s="442" t="s">
        <v>463</v>
      </c>
      <c r="B10" s="443" t="s">
        <v>464</v>
      </c>
      <c r="C10" s="444">
        <v>5.5</v>
      </c>
      <c r="D10" s="445">
        <v>7000</v>
      </c>
      <c r="E10" s="446">
        <v>5.09</v>
      </c>
      <c r="F10" s="445">
        <v>5940</v>
      </c>
      <c r="G10" s="446">
        <f t="shared" si="0"/>
        <v>92.545454545454547</v>
      </c>
      <c r="H10" s="446">
        <f t="shared" si="0"/>
        <v>84.857142857142847</v>
      </c>
      <c r="I10" s="446">
        <f>E10</f>
        <v>5.09</v>
      </c>
      <c r="J10" s="445">
        <f>F10</f>
        <v>5940</v>
      </c>
      <c r="K10" s="451">
        <f t="shared" ref="K10:L17" si="1">I10/C10*100</f>
        <v>92.545454545454547</v>
      </c>
      <c r="L10" s="451">
        <f t="shared" si="1"/>
        <v>84.857142857142847</v>
      </c>
    </row>
    <row r="11" spans="1:12">
      <c r="A11" s="442" t="s">
        <v>465</v>
      </c>
      <c r="B11" s="443" t="s">
        <v>466</v>
      </c>
      <c r="C11" s="444">
        <v>5.5</v>
      </c>
      <c r="D11" s="445">
        <v>7000</v>
      </c>
      <c r="E11" s="446">
        <v>4.6399999999999997</v>
      </c>
      <c r="F11" s="445">
        <v>6849</v>
      </c>
      <c r="G11" s="446">
        <f t="shared" si="0"/>
        <v>84.36363636363636</v>
      </c>
      <c r="H11" s="446">
        <f t="shared" si="0"/>
        <v>97.842857142857142</v>
      </c>
      <c r="I11" s="446">
        <f>E11</f>
        <v>4.6399999999999997</v>
      </c>
      <c r="J11" s="445">
        <f>F11</f>
        <v>6849</v>
      </c>
      <c r="K11" s="451">
        <f t="shared" si="1"/>
        <v>84.36363636363636</v>
      </c>
      <c r="L11" s="451">
        <f t="shared" si="1"/>
        <v>97.842857142857142</v>
      </c>
    </row>
    <row r="12" spans="1:12">
      <c r="A12" s="442" t="s">
        <v>467</v>
      </c>
      <c r="B12" s="443" t="s">
        <v>468</v>
      </c>
      <c r="C12" s="444">
        <v>5.5</v>
      </c>
      <c r="D12" s="445">
        <v>7000</v>
      </c>
      <c r="E12" s="446">
        <v>16.03</v>
      </c>
      <c r="F12" s="445">
        <v>13844</v>
      </c>
      <c r="G12" s="446">
        <f t="shared" si="0"/>
        <v>291.45454545454544</v>
      </c>
      <c r="H12" s="446">
        <f t="shared" si="0"/>
        <v>197.77142857142857</v>
      </c>
      <c r="I12" s="451">
        <v>12.61</v>
      </c>
      <c r="J12" s="452">
        <v>10945</v>
      </c>
      <c r="K12" s="451">
        <f t="shared" si="1"/>
        <v>229.27272727272725</v>
      </c>
      <c r="L12" s="451">
        <f t="shared" si="1"/>
        <v>156.35714285714286</v>
      </c>
    </row>
    <row r="13" spans="1:12">
      <c r="A13" s="442" t="s">
        <v>469</v>
      </c>
      <c r="B13" s="443" t="s">
        <v>470</v>
      </c>
      <c r="C13" s="444">
        <v>5.5</v>
      </c>
      <c r="D13" s="445">
        <v>7000</v>
      </c>
      <c r="E13" s="446">
        <v>10.9</v>
      </c>
      <c r="F13" s="445">
        <v>6258</v>
      </c>
      <c r="G13" s="446">
        <f t="shared" si="0"/>
        <v>198.18181818181819</v>
      </c>
      <c r="H13" s="446">
        <f t="shared" si="0"/>
        <v>89.4</v>
      </c>
      <c r="I13" s="451">
        <f>E13</f>
        <v>10.9</v>
      </c>
      <c r="J13" s="452">
        <f>F13</f>
        <v>6258</v>
      </c>
      <c r="K13" s="451">
        <f t="shared" si="1"/>
        <v>198.18181818181819</v>
      </c>
      <c r="L13" s="451">
        <f t="shared" si="1"/>
        <v>89.4</v>
      </c>
    </row>
    <row r="14" spans="1:12">
      <c r="A14" s="442" t="s">
        <v>471</v>
      </c>
      <c r="B14" s="443" t="s">
        <v>472</v>
      </c>
      <c r="C14" s="444">
        <v>5.5</v>
      </c>
      <c r="D14" s="445">
        <v>7000</v>
      </c>
      <c r="E14" s="446">
        <v>8.59</v>
      </c>
      <c r="F14" s="445">
        <v>7164</v>
      </c>
      <c r="G14" s="446">
        <f t="shared" si="0"/>
        <v>156.18181818181819</v>
      </c>
      <c r="H14" s="446">
        <f t="shared" si="0"/>
        <v>102.34285714285714</v>
      </c>
      <c r="I14" s="451">
        <f t="shared" ref="I14:J17" si="2">E14</f>
        <v>8.59</v>
      </c>
      <c r="J14" s="452">
        <f t="shared" si="2"/>
        <v>7164</v>
      </c>
      <c r="K14" s="451">
        <f t="shared" si="1"/>
        <v>156.18181818181819</v>
      </c>
      <c r="L14" s="451">
        <f t="shared" si="1"/>
        <v>102.34285714285714</v>
      </c>
    </row>
    <row r="15" spans="1:12">
      <c r="A15" s="442" t="s">
        <v>473</v>
      </c>
      <c r="B15" s="443" t="s">
        <v>474</v>
      </c>
      <c r="C15" s="444">
        <v>30</v>
      </c>
      <c r="D15" s="445">
        <v>8000</v>
      </c>
      <c r="E15" s="446">
        <v>10.4</v>
      </c>
      <c r="F15" s="445">
        <v>5681</v>
      </c>
      <c r="G15" s="446">
        <f>E15/C15*100</f>
        <v>34.666666666666671</v>
      </c>
      <c r="H15" s="446">
        <f>F15/D15*100</f>
        <v>71.012500000000003</v>
      </c>
      <c r="I15" s="451">
        <f t="shared" si="2"/>
        <v>10.4</v>
      </c>
      <c r="J15" s="452">
        <f t="shared" si="2"/>
        <v>5681</v>
      </c>
      <c r="K15" s="451">
        <f t="shared" si="1"/>
        <v>34.666666666666671</v>
      </c>
      <c r="L15" s="451">
        <f t="shared" si="1"/>
        <v>71.012500000000003</v>
      </c>
    </row>
    <row r="16" spans="1:12">
      <c r="A16" s="442" t="s">
        <v>475</v>
      </c>
      <c r="B16" s="443" t="s">
        <v>476</v>
      </c>
      <c r="C16" s="444">
        <v>30</v>
      </c>
      <c r="D16" s="445">
        <v>8000</v>
      </c>
      <c r="E16" s="446">
        <v>8.61</v>
      </c>
      <c r="F16" s="445">
        <v>5208</v>
      </c>
      <c r="G16" s="446">
        <f>E16/C16*100</f>
        <v>28.7</v>
      </c>
      <c r="H16" s="446">
        <f>F16/D16*100</f>
        <v>65.100000000000009</v>
      </c>
      <c r="I16" s="451">
        <f>E16</f>
        <v>8.61</v>
      </c>
      <c r="J16" s="452">
        <f>F16</f>
        <v>5208</v>
      </c>
      <c r="K16" s="451">
        <f>I16/C16*100</f>
        <v>28.7</v>
      </c>
      <c r="L16" s="451">
        <f>J16/D16*100</f>
        <v>65.100000000000009</v>
      </c>
    </row>
    <row r="17" spans="1:12">
      <c r="A17" s="442" t="s">
        <v>477</v>
      </c>
      <c r="B17" s="443" t="s">
        <v>478</v>
      </c>
      <c r="C17" s="444">
        <v>30</v>
      </c>
      <c r="D17" s="445">
        <v>5000</v>
      </c>
      <c r="E17" s="446">
        <v>27.18</v>
      </c>
      <c r="F17" s="445">
        <v>9617</v>
      </c>
      <c r="G17" s="446">
        <f t="shared" si="0"/>
        <v>90.600000000000009</v>
      </c>
      <c r="H17" s="446">
        <f t="shared" si="0"/>
        <v>192.34</v>
      </c>
      <c r="I17" s="451">
        <f t="shared" si="2"/>
        <v>27.18</v>
      </c>
      <c r="J17" s="452">
        <f t="shared" si="2"/>
        <v>9617</v>
      </c>
      <c r="K17" s="451">
        <f t="shared" si="1"/>
        <v>90.600000000000009</v>
      </c>
      <c r="L17" s="451">
        <f t="shared" si="1"/>
        <v>192.34</v>
      </c>
    </row>
    <row r="18" spans="1:12">
      <c r="A18" s="435" t="s">
        <v>3</v>
      </c>
      <c r="B18" s="436" t="s">
        <v>479</v>
      </c>
      <c r="C18" s="453"/>
      <c r="D18" s="454"/>
      <c r="E18" s="437">
        <f>SUM(E19:E22)</f>
        <v>18.77</v>
      </c>
      <c r="F18" s="438">
        <f>SUM(F19:F22)</f>
        <v>45288</v>
      </c>
      <c r="G18" s="439"/>
      <c r="H18" s="439"/>
      <c r="I18" s="439"/>
      <c r="J18" s="439"/>
      <c r="K18" s="439"/>
      <c r="L18" s="439"/>
    </row>
    <row r="19" spans="1:12">
      <c r="A19" s="442" t="s">
        <v>459</v>
      </c>
      <c r="B19" s="443" t="s">
        <v>480</v>
      </c>
      <c r="C19" s="444">
        <v>5.5</v>
      </c>
      <c r="D19" s="445">
        <v>7000</v>
      </c>
      <c r="E19" s="451">
        <v>2.35</v>
      </c>
      <c r="F19" s="452">
        <v>5879</v>
      </c>
      <c r="G19" s="446">
        <f t="shared" ref="G19:H22" si="3">E19/C19*100</f>
        <v>42.727272727272734</v>
      </c>
      <c r="H19" s="446">
        <f t="shared" si="3"/>
        <v>83.98571428571428</v>
      </c>
      <c r="I19" s="455">
        <v>5.77</v>
      </c>
      <c r="J19" s="445">
        <f>F19+2899</f>
        <v>8778</v>
      </c>
      <c r="K19" s="446">
        <f>I19/C19*100</f>
        <v>104.90909090909091</v>
      </c>
      <c r="L19" s="446">
        <f>J19/D19*100</f>
        <v>125.4</v>
      </c>
    </row>
    <row r="20" spans="1:12">
      <c r="A20" s="442" t="s">
        <v>461</v>
      </c>
      <c r="B20" s="443" t="s">
        <v>495</v>
      </c>
      <c r="C20" s="444">
        <v>5.5</v>
      </c>
      <c r="D20" s="445">
        <v>7000</v>
      </c>
      <c r="E20" s="451">
        <v>3.2</v>
      </c>
      <c r="F20" s="452">
        <v>16115</v>
      </c>
      <c r="G20" s="446">
        <f t="shared" si="3"/>
        <v>58.181818181818187</v>
      </c>
      <c r="H20" s="446">
        <f t="shared" si="3"/>
        <v>230.21428571428569</v>
      </c>
      <c r="I20" s="446">
        <f>E20</f>
        <v>3.2</v>
      </c>
      <c r="J20" s="445">
        <f>F20</f>
        <v>16115</v>
      </c>
      <c r="K20" s="446">
        <f t="shared" ref="K20:L22" si="4">I20/C20*100</f>
        <v>58.181818181818187</v>
      </c>
      <c r="L20" s="446">
        <f t="shared" si="4"/>
        <v>230.21428571428569</v>
      </c>
    </row>
    <row r="21" spans="1:12">
      <c r="A21" s="442" t="s">
        <v>463</v>
      </c>
      <c r="B21" s="443" t="s">
        <v>496</v>
      </c>
      <c r="C21" s="444">
        <v>5.5</v>
      </c>
      <c r="D21" s="445">
        <v>7000</v>
      </c>
      <c r="E21" s="451">
        <v>9.25</v>
      </c>
      <c r="F21" s="452">
        <v>10409</v>
      </c>
      <c r="G21" s="446">
        <f t="shared" si="3"/>
        <v>168.18181818181819</v>
      </c>
      <c r="H21" s="446">
        <f t="shared" si="3"/>
        <v>148.70000000000002</v>
      </c>
      <c r="I21" s="446">
        <f t="shared" ref="I21:J24" si="5">E21</f>
        <v>9.25</v>
      </c>
      <c r="J21" s="445">
        <f t="shared" si="5"/>
        <v>10409</v>
      </c>
      <c r="K21" s="446">
        <f t="shared" si="4"/>
        <v>168.18181818181819</v>
      </c>
      <c r="L21" s="446">
        <f t="shared" si="4"/>
        <v>148.70000000000002</v>
      </c>
    </row>
    <row r="22" spans="1:12">
      <c r="A22" s="442" t="s">
        <v>465</v>
      </c>
      <c r="B22" s="443" t="s">
        <v>497</v>
      </c>
      <c r="C22" s="444">
        <v>5.5</v>
      </c>
      <c r="D22" s="445">
        <v>7000</v>
      </c>
      <c r="E22" s="451">
        <v>3.97</v>
      </c>
      <c r="F22" s="452">
        <v>12885</v>
      </c>
      <c r="G22" s="446">
        <f t="shared" si="3"/>
        <v>72.181818181818187</v>
      </c>
      <c r="H22" s="446">
        <f t="shared" si="3"/>
        <v>184.07142857142858</v>
      </c>
      <c r="I22" s="446">
        <f t="shared" si="5"/>
        <v>3.97</v>
      </c>
      <c r="J22" s="445">
        <f t="shared" si="5"/>
        <v>12885</v>
      </c>
      <c r="K22" s="446">
        <f t="shared" si="4"/>
        <v>72.181818181818187</v>
      </c>
      <c r="L22" s="446">
        <f t="shared" si="4"/>
        <v>184.07142857142858</v>
      </c>
    </row>
    <row r="23" spans="1:12">
      <c r="A23" s="435" t="s">
        <v>481</v>
      </c>
      <c r="B23" s="436" t="s">
        <v>482</v>
      </c>
      <c r="C23" s="444"/>
      <c r="D23" s="445"/>
      <c r="E23" s="437">
        <f>E24</f>
        <v>34.090000000000003</v>
      </c>
      <c r="F23" s="438">
        <f>F24</f>
        <v>3649</v>
      </c>
      <c r="G23" s="446"/>
      <c r="H23" s="446"/>
      <c r="I23" s="446"/>
      <c r="J23" s="445"/>
      <c r="K23" s="446"/>
      <c r="L23" s="446"/>
    </row>
    <row r="24" spans="1:12">
      <c r="A24" s="442" t="s">
        <v>459</v>
      </c>
      <c r="B24" s="443" t="s">
        <v>483</v>
      </c>
      <c r="C24" s="444">
        <v>50</v>
      </c>
      <c r="D24" s="445">
        <v>5000</v>
      </c>
      <c r="E24" s="451">
        <v>34.090000000000003</v>
      </c>
      <c r="F24" s="452">
        <v>3649</v>
      </c>
      <c r="G24" s="446">
        <f>E24/C24*100</f>
        <v>68.180000000000007</v>
      </c>
      <c r="H24" s="446">
        <f>F24/D24*100</f>
        <v>72.98</v>
      </c>
      <c r="I24" s="446">
        <f t="shared" si="5"/>
        <v>34.090000000000003</v>
      </c>
      <c r="J24" s="445">
        <f t="shared" si="5"/>
        <v>3649</v>
      </c>
      <c r="K24" s="446">
        <f>I24/C24*100</f>
        <v>68.180000000000007</v>
      </c>
      <c r="L24" s="446">
        <f>J24/D24*100</f>
        <v>72.98</v>
      </c>
    </row>
    <row r="25" spans="1:12" ht="20.45" customHeight="1">
      <c r="A25" s="457"/>
      <c r="B25" s="436" t="s">
        <v>486</v>
      </c>
      <c r="C25" s="457">
        <v>150</v>
      </c>
      <c r="D25" s="458">
        <v>150000</v>
      </c>
      <c r="E25" s="459">
        <f>E7+E18+E23</f>
        <v>150.17000000000002</v>
      </c>
      <c r="F25" s="458">
        <f>F7+F18+F23</f>
        <v>126116</v>
      </c>
      <c r="G25" s="439">
        <f>E25/C25*100</f>
        <v>100.11333333333334</v>
      </c>
      <c r="H25" s="439">
        <f>F25/D25*100</f>
        <v>84.077333333333343</v>
      </c>
      <c r="I25" s="459">
        <f>SUM(I8:I24)</f>
        <v>150.17000000000002</v>
      </c>
      <c r="J25" s="458">
        <f>SUM(J8:J24)</f>
        <v>126116</v>
      </c>
      <c r="K25" s="439">
        <f>I25/C25*100</f>
        <v>100.11333333333334</v>
      </c>
      <c r="L25" s="439">
        <f>J25/D25*100</f>
        <v>84.077333333333343</v>
      </c>
    </row>
    <row r="26" spans="1:12" ht="15.75">
      <c r="A26" s="460" t="s">
        <v>487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63"/>
    </row>
    <row r="27" spans="1:12" ht="15.75">
      <c r="A27" s="3"/>
      <c r="B27" s="463" t="s">
        <v>488</v>
      </c>
      <c r="C27" s="463"/>
      <c r="D27" s="463"/>
      <c r="E27" s="464"/>
      <c r="F27" s="463"/>
      <c r="G27" s="463"/>
      <c r="H27" s="463"/>
      <c r="I27" s="464"/>
      <c r="J27" s="463"/>
      <c r="K27" s="463"/>
      <c r="L27" s="463"/>
    </row>
    <row r="28" spans="1:12" ht="15.75">
      <c r="A28" s="3"/>
      <c r="B28" s="462" t="s">
        <v>498</v>
      </c>
      <c r="C28" s="463"/>
      <c r="D28" s="463"/>
      <c r="E28" s="464"/>
      <c r="F28" s="463"/>
      <c r="G28" s="463"/>
      <c r="H28" s="463"/>
      <c r="I28" s="464"/>
      <c r="J28" s="463"/>
      <c r="K28" s="463"/>
      <c r="L28" s="463"/>
    </row>
    <row r="29" spans="1:12" ht="15.75">
      <c r="A29" s="3"/>
      <c r="B29" s="463" t="s">
        <v>499</v>
      </c>
      <c r="C29" s="463"/>
      <c r="D29" s="463"/>
      <c r="E29" s="464"/>
      <c r="F29" s="463"/>
      <c r="G29" s="463"/>
      <c r="H29" s="463"/>
      <c r="I29" s="464"/>
      <c r="J29" s="463"/>
      <c r="K29" s="463"/>
      <c r="L29" s="463"/>
    </row>
    <row r="30" spans="1:12" ht="15.75">
      <c r="A30" s="3"/>
      <c r="B30" s="462" t="s">
        <v>500</v>
      </c>
      <c r="C30" s="463"/>
      <c r="D30" s="463"/>
      <c r="E30" s="464"/>
      <c r="F30" s="463"/>
      <c r="G30" s="463"/>
      <c r="H30" s="463"/>
      <c r="I30" s="464"/>
      <c r="J30" s="463"/>
      <c r="K30" s="463"/>
      <c r="L30" s="463"/>
    </row>
  </sheetData>
  <mergeCells count="14">
    <mergeCell ref="I8:I9"/>
    <mergeCell ref="J8:J9"/>
    <mergeCell ref="K8:K9"/>
    <mergeCell ref="L8:L9"/>
    <mergeCell ref="K1:L1"/>
    <mergeCell ref="A2:L2"/>
    <mergeCell ref="A3:L3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4B10-D0A1-445E-86BF-8C575834EB74}">
  <dimension ref="A1:J22"/>
  <sheetViews>
    <sheetView tabSelected="1" workbookViewId="0">
      <selection sqref="A1:XFD1048576"/>
    </sheetView>
  </sheetViews>
  <sheetFormatPr defaultRowHeight="15"/>
  <cols>
    <col min="1" max="1" width="5.375" customWidth="1"/>
    <col min="2" max="2" width="29.25" customWidth="1"/>
    <col min="4" max="4" width="10.5" customWidth="1"/>
    <col min="7" max="7" width="11.5" customWidth="1"/>
    <col min="257" max="257" width="5.375" customWidth="1"/>
    <col min="258" max="258" width="29.25" customWidth="1"/>
    <col min="260" max="260" width="10.5" customWidth="1"/>
    <col min="263" max="263" width="11.5" customWidth="1"/>
    <col min="513" max="513" width="5.375" customWidth="1"/>
    <col min="514" max="514" width="29.25" customWidth="1"/>
    <col min="516" max="516" width="10.5" customWidth="1"/>
    <col min="519" max="519" width="11.5" customWidth="1"/>
    <col min="769" max="769" width="5.375" customWidth="1"/>
    <col min="770" max="770" width="29.25" customWidth="1"/>
    <col min="772" max="772" width="10.5" customWidth="1"/>
    <col min="775" max="775" width="11.5" customWidth="1"/>
    <col min="1025" max="1025" width="5.375" customWidth="1"/>
    <col min="1026" max="1026" width="29.25" customWidth="1"/>
    <col min="1028" max="1028" width="10.5" customWidth="1"/>
    <col min="1031" max="1031" width="11.5" customWidth="1"/>
    <col min="1281" max="1281" width="5.375" customWidth="1"/>
    <col min="1282" max="1282" width="29.25" customWidth="1"/>
    <col min="1284" max="1284" width="10.5" customWidth="1"/>
    <col min="1287" max="1287" width="11.5" customWidth="1"/>
    <col min="1537" max="1537" width="5.375" customWidth="1"/>
    <col min="1538" max="1538" width="29.25" customWidth="1"/>
    <col min="1540" max="1540" width="10.5" customWidth="1"/>
    <col min="1543" max="1543" width="11.5" customWidth="1"/>
    <col min="1793" max="1793" width="5.375" customWidth="1"/>
    <col min="1794" max="1794" width="29.25" customWidth="1"/>
    <col min="1796" max="1796" width="10.5" customWidth="1"/>
    <col min="1799" max="1799" width="11.5" customWidth="1"/>
    <col min="2049" max="2049" width="5.375" customWidth="1"/>
    <col min="2050" max="2050" width="29.25" customWidth="1"/>
    <col min="2052" max="2052" width="10.5" customWidth="1"/>
    <col min="2055" max="2055" width="11.5" customWidth="1"/>
    <col min="2305" max="2305" width="5.375" customWidth="1"/>
    <col min="2306" max="2306" width="29.25" customWidth="1"/>
    <col min="2308" max="2308" width="10.5" customWidth="1"/>
    <col min="2311" max="2311" width="11.5" customWidth="1"/>
    <col min="2561" max="2561" width="5.375" customWidth="1"/>
    <col min="2562" max="2562" width="29.25" customWidth="1"/>
    <col min="2564" max="2564" width="10.5" customWidth="1"/>
    <col min="2567" max="2567" width="11.5" customWidth="1"/>
    <col min="2817" max="2817" width="5.375" customWidth="1"/>
    <col min="2818" max="2818" width="29.25" customWidth="1"/>
    <col min="2820" max="2820" width="10.5" customWidth="1"/>
    <col min="2823" max="2823" width="11.5" customWidth="1"/>
    <col min="3073" max="3073" width="5.375" customWidth="1"/>
    <col min="3074" max="3074" width="29.25" customWidth="1"/>
    <col min="3076" max="3076" width="10.5" customWidth="1"/>
    <col min="3079" max="3079" width="11.5" customWidth="1"/>
    <col min="3329" max="3329" width="5.375" customWidth="1"/>
    <col min="3330" max="3330" width="29.25" customWidth="1"/>
    <col min="3332" max="3332" width="10.5" customWidth="1"/>
    <col min="3335" max="3335" width="11.5" customWidth="1"/>
    <col min="3585" max="3585" width="5.375" customWidth="1"/>
    <col min="3586" max="3586" width="29.25" customWidth="1"/>
    <col min="3588" max="3588" width="10.5" customWidth="1"/>
    <col min="3591" max="3591" width="11.5" customWidth="1"/>
    <col min="3841" max="3841" width="5.375" customWidth="1"/>
    <col min="3842" max="3842" width="29.25" customWidth="1"/>
    <col min="3844" max="3844" width="10.5" customWidth="1"/>
    <col min="3847" max="3847" width="11.5" customWidth="1"/>
    <col min="4097" max="4097" width="5.375" customWidth="1"/>
    <col min="4098" max="4098" width="29.25" customWidth="1"/>
    <col min="4100" max="4100" width="10.5" customWidth="1"/>
    <col min="4103" max="4103" width="11.5" customWidth="1"/>
    <col min="4353" max="4353" width="5.375" customWidth="1"/>
    <col min="4354" max="4354" width="29.25" customWidth="1"/>
    <col min="4356" max="4356" width="10.5" customWidth="1"/>
    <col min="4359" max="4359" width="11.5" customWidth="1"/>
    <col min="4609" max="4609" width="5.375" customWidth="1"/>
    <col min="4610" max="4610" width="29.25" customWidth="1"/>
    <col min="4612" max="4612" width="10.5" customWidth="1"/>
    <col min="4615" max="4615" width="11.5" customWidth="1"/>
    <col min="4865" max="4865" width="5.375" customWidth="1"/>
    <col min="4866" max="4866" width="29.25" customWidth="1"/>
    <col min="4868" max="4868" width="10.5" customWidth="1"/>
    <col min="4871" max="4871" width="11.5" customWidth="1"/>
    <col min="5121" max="5121" width="5.375" customWidth="1"/>
    <col min="5122" max="5122" width="29.25" customWidth="1"/>
    <col min="5124" max="5124" width="10.5" customWidth="1"/>
    <col min="5127" max="5127" width="11.5" customWidth="1"/>
    <col min="5377" max="5377" width="5.375" customWidth="1"/>
    <col min="5378" max="5378" width="29.25" customWidth="1"/>
    <col min="5380" max="5380" width="10.5" customWidth="1"/>
    <col min="5383" max="5383" width="11.5" customWidth="1"/>
    <col min="5633" max="5633" width="5.375" customWidth="1"/>
    <col min="5634" max="5634" width="29.25" customWidth="1"/>
    <col min="5636" max="5636" width="10.5" customWidth="1"/>
    <col min="5639" max="5639" width="11.5" customWidth="1"/>
    <col min="5889" max="5889" width="5.375" customWidth="1"/>
    <col min="5890" max="5890" width="29.25" customWidth="1"/>
    <col min="5892" max="5892" width="10.5" customWidth="1"/>
    <col min="5895" max="5895" width="11.5" customWidth="1"/>
    <col min="6145" max="6145" width="5.375" customWidth="1"/>
    <col min="6146" max="6146" width="29.25" customWidth="1"/>
    <col min="6148" max="6148" width="10.5" customWidth="1"/>
    <col min="6151" max="6151" width="11.5" customWidth="1"/>
    <col min="6401" max="6401" width="5.375" customWidth="1"/>
    <col min="6402" max="6402" width="29.25" customWidth="1"/>
    <col min="6404" max="6404" width="10.5" customWidth="1"/>
    <col min="6407" max="6407" width="11.5" customWidth="1"/>
    <col min="6657" max="6657" width="5.375" customWidth="1"/>
    <col min="6658" max="6658" width="29.25" customWidth="1"/>
    <col min="6660" max="6660" width="10.5" customWidth="1"/>
    <col min="6663" max="6663" width="11.5" customWidth="1"/>
    <col min="6913" max="6913" width="5.375" customWidth="1"/>
    <col min="6914" max="6914" width="29.25" customWidth="1"/>
    <col min="6916" max="6916" width="10.5" customWidth="1"/>
    <col min="6919" max="6919" width="11.5" customWidth="1"/>
    <col min="7169" max="7169" width="5.375" customWidth="1"/>
    <col min="7170" max="7170" width="29.25" customWidth="1"/>
    <col min="7172" max="7172" width="10.5" customWidth="1"/>
    <col min="7175" max="7175" width="11.5" customWidth="1"/>
    <col min="7425" max="7425" width="5.375" customWidth="1"/>
    <col min="7426" max="7426" width="29.25" customWidth="1"/>
    <col min="7428" max="7428" width="10.5" customWidth="1"/>
    <col min="7431" max="7431" width="11.5" customWidth="1"/>
    <col min="7681" max="7681" width="5.375" customWidth="1"/>
    <col min="7682" max="7682" width="29.25" customWidth="1"/>
    <col min="7684" max="7684" width="10.5" customWidth="1"/>
    <col min="7687" max="7687" width="11.5" customWidth="1"/>
    <col min="7937" max="7937" width="5.375" customWidth="1"/>
    <col min="7938" max="7938" width="29.25" customWidth="1"/>
    <col min="7940" max="7940" width="10.5" customWidth="1"/>
    <col min="7943" max="7943" width="11.5" customWidth="1"/>
    <col min="8193" max="8193" width="5.375" customWidth="1"/>
    <col min="8194" max="8194" width="29.25" customWidth="1"/>
    <col min="8196" max="8196" width="10.5" customWidth="1"/>
    <col min="8199" max="8199" width="11.5" customWidth="1"/>
    <col min="8449" max="8449" width="5.375" customWidth="1"/>
    <col min="8450" max="8450" width="29.25" customWidth="1"/>
    <col min="8452" max="8452" width="10.5" customWidth="1"/>
    <col min="8455" max="8455" width="11.5" customWidth="1"/>
    <col min="8705" max="8705" width="5.375" customWidth="1"/>
    <col min="8706" max="8706" width="29.25" customWidth="1"/>
    <col min="8708" max="8708" width="10.5" customWidth="1"/>
    <col min="8711" max="8711" width="11.5" customWidth="1"/>
    <col min="8961" max="8961" width="5.375" customWidth="1"/>
    <col min="8962" max="8962" width="29.25" customWidth="1"/>
    <col min="8964" max="8964" width="10.5" customWidth="1"/>
    <col min="8967" max="8967" width="11.5" customWidth="1"/>
    <col min="9217" max="9217" width="5.375" customWidth="1"/>
    <col min="9218" max="9218" width="29.25" customWidth="1"/>
    <col min="9220" max="9220" width="10.5" customWidth="1"/>
    <col min="9223" max="9223" width="11.5" customWidth="1"/>
    <col min="9473" max="9473" width="5.375" customWidth="1"/>
    <col min="9474" max="9474" width="29.25" customWidth="1"/>
    <col min="9476" max="9476" width="10.5" customWidth="1"/>
    <col min="9479" max="9479" width="11.5" customWidth="1"/>
    <col min="9729" max="9729" width="5.375" customWidth="1"/>
    <col min="9730" max="9730" width="29.25" customWidth="1"/>
    <col min="9732" max="9732" width="10.5" customWidth="1"/>
    <col min="9735" max="9735" width="11.5" customWidth="1"/>
    <col min="9985" max="9985" width="5.375" customWidth="1"/>
    <col min="9986" max="9986" width="29.25" customWidth="1"/>
    <col min="9988" max="9988" width="10.5" customWidth="1"/>
    <col min="9991" max="9991" width="11.5" customWidth="1"/>
    <col min="10241" max="10241" width="5.375" customWidth="1"/>
    <col min="10242" max="10242" width="29.25" customWidth="1"/>
    <col min="10244" max="10244" width="10.5" customWidth="1"/>
    <col min="10247" max="10247" width="11.5" customWidth="1"/>
    <col min="10497" max="10497" width="5.375" customWidth="1"/>
    <col min="10498" max="10498" width="29.25" customWidth="1"/>
    <col min="10500" max="10500" width="10.5" customWidth="1"/>
    <col min="10503" max="10503" width="11.5" customWidth="1"/>
    <col min="10753" max="10753" width="5.375" customWidth="1"/>
    <col min="10754" max="10754" width="29.25" customWidth="1"/>
    <col min="10756" max="10756" width="10.5" customWidth="1"/>
    <col min="10759" max="10759" width="11.5" customWidth="1"/>
    <col min="11009" max="11009" width="5.375" customWidth="1"/>
    <col min="11010" max="11010" width="29.25" customWidth="1"/>
    <col min="11012" max="11012" width="10.5" customWidth="1"/>
    <col min="11015" max="11015" width="11.5" customWidth="1"/>
    <col min="11265" max="11265" width="5.375" customWidth="1"/>
    <col min="11266" max="11266" width="29.25" customWidth="1"/>
    <col min="11268" max="11268" width="10.5" customWidth="1"/>
    <col min="11271" max="11271" width="11.5" customWidth="1"/>
    <col min="11521" max="11521" width="5.375" customWidth="1"/>
    <col min="11522" max="11522" width="29.25" customWidth="1"/>
    <col min="11524" max="11524" width="10.5" customWidth="1"/>
    <col min="11527" max="11527" width="11.5" customWidth="1"/>
    <col min="11777" max="11777" width="5.375" customWidth="1"/>
    <col min="11778" max="11778" width="29.25" customWidth="1"/>
    <col min="11780" max="11780" width="10.5" customWidth="1"/>
    <col min="11783" max="11783" width="11.5" customWidth="1"/>
    <col min="12033" max="12033" width="5.375" customWidth="1"/>
    <col min="12034" max="12034" width="29.25" customWidth="1"/>
    <col min="12036" max="12036" width="10.5" customWidth="1"/>
    <col min="12039" max="12039" width="11.5" customWidth="1"/>
    <col min="12289" max="12289" width="5.375" customWidth="1"/>
    <col min="12290" max="12290" width="29.25" customWidth="1"/>
    <col min="12292" max="12292" width="10.5" customWidth="1"/>
    <col min="12295" max="12295" width="11.5" customWidth="1"/>
    <col min="12545" max="12545" width="5.375" customWidth="1"/>
    <col min="12546" max="12546" width="29.25" customWidth="1"/>
    <col min="12548" max="12548" width="10.5" customWidth="1"/>
    <col min="12551" max="12551" width="11.5" customWidth="1"/>
    <col min="12801" max="12801" width="5.375" customWidth="1"/>
    <col min="12802" max="12802" width="29.25" customWidth="1"/>
    <col min="12804" max="12804" width="10.5" customWidth="1"/>
    <col min="12807" max="12807" width="11.5" customWidth="1"/>
    <col min="13057" max="13057" width="5.375" customWidth="1"/>
    <col min="13058" max="13058" width="29.25" customWidth="1"/>
    <col min="13060" max="13060" width="10.5" customWidth="1"/>
    <col min="13063" max="13063" width="11.5" customWidth="1"/>
    <col min="13313" max="13313" width="5.375" customWidth="1"/>
    <col min="13314" max="13314" width="29.25" customWidth="1"/>
    <col min="13316" max="13316" width="10.5" customWidth="1"/>
    <col min="13319" max="13319" width="11.5" customWidth="1"/>
    <col min="13569" max="13569" width="5.375" customWidth="1"/>
    <col min="13570" max="13570" width="29.25" customWidth="1"/>
    <col min="13572" max="13572" width="10.5" customWidth="1"/>
    <col min="13575" max="13575" width="11.5" customWidth="1"/>
    <col min="13825" max="13825" width="5.375" customWidth="1"/>
    <col min="13826" max="13826" width="29.25" customWidth="1"/>
    <col min="13828" max="13828" width="10.5" customWidth="1"/>
    <col min="13831" max="13831" width="11.5" customWidth="1"/>
    <col min="14081" max="14081" width="5.375" customWidth="1"/>
    <col min="14082" max="14082" width="29.25" customWidth="1"/>
    <col min="14084" max="14084" width="10.5" customWidth="1"/>
    <col min="14087" max="14087" width="11.5" customWidth="1"/>
    <col min="14337" max="14337" width="5.375" customWidth="1"/>
    <col min="14338" max="14338" width="29.25" customWidth="1"/>
    <col min="14340" max="14340" width="10.5" customWidth="1"/>
    <col min="14343" max="14343" width="11.5" customWidth="1"/>
    <col min="14593" max="14593" width="5.375" customWidth="1"/>
    <col min="14594" max="14594" width="29.25" customWidth="1"/>
    <col min="14596" max="14596" width="10.5" customWidth="1"/>
    <col min="14599" max="14599" width="11.5" customWidth="1"/>
    <col min="14849" max="14849" width="5.375" customWidth="1"/>
    <col min="14850" max="14850" width="29.25" customWidth="1"/>
    <col min="14852" max="14852" width="10.5" customWidth="1"/>
    <col min="14855" max="14855" width="11.5" customWidth="1"/>
    <col min="15105" max="15105" width="5.375" customWidth="1"/>
    <col min="15106" max="15106" width="29.25" customWidth="1"/>
    <col min="15108" max="15108" width="10.5" customWidth="1"/>
    <col min="15111" max="15111" width="11.5" customWidth="1"/>
    <col min="15361" max="15361" width="5.375" customWidth="1"/>
    <col min="15362" max="15362" width="29.25" customWidth="1"/>
    <col min="15364" max="15364" width="10.5" customWidth="1"/>
    <col min="15367" max="15367" width="11.5" customWidth="1"/>
    <col min="15617" max="15617" width="5.375" customWidth="1"/>
    <col min="15618" max="15618" width="29.25" customWidth="1"/>
    <col min="15620" max="15620" width="10.5" customWidth="1"/>
    <col min="15623" max="15623" width="11.5" customWidth="1"/>
    <col min="15873" max="15873" width="5.375" customWidth="1"/>
    <col min="15874" max="15874" width="29.25" customWidth="1"/>
    <col min="15876" max="15876" width="10.5" customWidth="1"/>
    <col min="15879" max="15879" width="11.5" customWidth="1"/>
    <col min="16129" max="16129" width="5.375" customWidth="1"/>
    <col min="16130" max="16130" width="29.25" customWidth="1"/>
    <col min="16132" max="16132" width="10.5" customWidth="1"/>
    <col min="16135" max="16135" width="11.5" customWidth="1"/>
  </cols>
  <sheetData>
    <row r="1" spans="1:10" ht="18.75">
      <c r="A1" s="466" t="s">
        <v>501</v>
      </c>
      <c r="B1" s="466"/>
      <c r="C1" s="466"/>
      <c r="D1" s="466"/>
      <c r="E1" s="466"/>
      <c r="F1" s="466"/>
      <c r="G1" s="466"/>
    </row>
    <row r="2" spans="1:10" ht="18.75">
      <c r="A2" s="467" t="s">
        <v>502</v>
      </c>
      <c r="B2" s="467"/>
      <c r="C2" s="467"/>
      <c r="D2" s="467"/>
      <c r="E2" s="467"/>
      <c r="F2" s="467"/>
      <c r="G2" s="467"/>
      <c r="H2" s="468"/>
      <c r="I2" s="468"/>
      <c r="J2" s="468"/>
    </row>
    <row r="3" spans="1:10" ht="8.65" customHeight="1">
      <c r="A3" s="469"/>
    </row>
    <row r="4" spans="1:10" ht="31.5">
      <c r="A4" s="470" t="s">
        <v>0</v>
      </c>
      <c r="B4" s="470" t="s">
        <v>230</v>
      </c>
      <c r="C4" s="470" t="s">
        <v>231</v>
      </c>
      <c r="D4" s="471" t="s">
        <v>503</v>
      </c>
      <c r="E4" s="470" t="s">
        <v>448</v>
      </c>
      <c r="F4" s="470"/>
      <c r="G4" s="470" t="s">
        <v>4</v>
      </c>
    </row>
    <row r="5" spans="1:10" ht="31.5">
      <c r="A5" s="470"/>
      <c r="B5" s="470"/>
      <c r="C5" s="470"/>
      <c r="D5" s="472" t="s">
        <v>504</v>
      </c>
      <c r="E5" s="472" t="s">
        <v>448</v>
      </c>
      <c r="F5" s="472" t="s">
        <v>505</v>
      </c>
      <c r="G5" s="470"/>
    </row>
    <row r="6" spans="1:10" ht="15.75">
      <c r="A6" s="470" t="s">
        <v>506</v>
      </c>
      <c r="B6" s="470"/>
      <c r="C6" s="470"/>
      <c r="D6" s="470"/>
      <c r="E6" s="470"/>
      <c r="F6" s="470"/>
      <c r="G6" s="470"/>
    </row>
    <row r="7" spans="1:10" ht="31.5">
      <c r="A7" s="471" t="s">
        <v>2</v>
      </c>
      <c r="B7" s="473" t="s">
        <v>507</v>
      </c>
      <c r="C7" s="335" t="s">
        <v>357</v>
      </c>
      <c r="D7" s="474">
        <v>150000</v>
      </c>
      <c r="E7" s="474">
        <v>77179</v>
      </c>
      <c r="F7" s="475" t="s">
        <v>508</v>
      </c>
      <c r="G7" s="335" t="s">
        <v>509</v>
      </c>
    </row>
    <row r="8" spans="1:10" ht="18.75">
      <c r="A8" s="471" t="s">
        <v>3</v>
      </c>
      <c r="B8" s="473" t="s">
        <v>510</v>
      </c>
      <c r="C8" s="335" t="s">
        <v>511</v>
      </c>
      <c r="D8" s="335">
        <v>150</v>
      </c>
      <c r="E8" s="335">
        <v>97.31</v>
      </c>
      <c r="F8" s="475" t="s">
        <v>508</v>
      </c>
      <c r="G8" s="335"/>
    </row>
    <row r="9" spans="1:10" ht="15.75">
      <c r="A9" s="471" t="s">
        <v>307</v>
      </c>
      <c r="B9" s="473" t="s">
        <v>512</v>
      </c>
      <c r="C9" s="335"/>
      <c r="D9" s="335"/>
      <c r="E9" s="335"/>
      <c r="F9" s="476"/>
      <c r="G9" s="335"/>
    </row>
    <row r="10" spans="1:10" ht="31.5">
      <c r="A10" s="335">
        <v>1</v>
      </c>
      <c r="B10" s="477" t="s">
        <v>513</v>
      </c>
      <c r="C10" s="335" t="s">
        <v>514</v>
      </c>
      <c r="D10" s="335">
        <v>10</v>
      </c>
      <c r="E10" s="335">
        <v>10</v>
      </c>
      <c r="F10" s="476" t="s">
        <v>515</v>
      </c>
      <c r="G10" s="335"/>
    </row>
    <row r="11" spans="1:10" ht="31.5">
      <c r="A11" s="335">
        <v>2</v>
      </c>
      <c r="B11" s="477" t="s">
        <v>516</v>
      </c>
      <c r="C11" s="335" t="s">
        <v>251</v>
      </c>
      <c r="D11" s="335">
        <v>65</v>
      </c>
      <c r="E11" s="335">
        <v>70</v>
      </c>
      <c r="F11" s="476" t="s">
        <v>515</v>
      </c>
      <c r="G11" s="335"/>
    </row>
    <row r="12" spans="1:10" ht="78.75">
      <c r="A12" s="471" t="s">
        <v>434</v>
      </c>
      <c r="B12" s="478" t="s">
        <v>517</v>
      </c>
      <c r="C12" s="335"/>
      <c r="D12" s="479" t="s">
        <v>518</v>
      </c>
      <c r="E12" s="335" t="s">
        <v>3</v>
      </c>
      <c r="F12" s="476" t="s">
        <v>515</v>
      </c>
      <c r="G12" s="335"/>
    </row>
    <row r="13" spans="1:10" ht="15.75">
      <c r="A13" s="470" t="s">
        <v>519</v>
      </c>
      <c r="B13" s="470"/>
      <c r="C13" s="470"/>
      <c r="D13" s="470"/>
      <c r="E13" s="470"/>
      <c r="F13" s="470"/>
      <c r="G13" s="470"/>
    </row>
    <row r="14" spans="1:10" ht="31.5">
      <c r="A14" s="471" t="s">
        <v>520</v>
      </c>
      <c r="B14" s="473" t="s">
        <v>521</v>
      </c>
      <c r="C14" s="335"/>
      <c r="D14" s="472"/>
      <c r="E14" s="335"/>
      <c r="F14" s="476"/>
      <c r="G14" s="335"/>
    </row>
    <row r="15" spans="1:10" ht="15.75">
      <c r="A15" s="335">
        <v>1</v>
      </c>
      <c r="B15" s="480" t="s">
        <v>522</v>
      </c>
      <c r="C15" s="335" t="s">
        <v>251</v>
      </c>
      <c r="D15" s="335" t="s">
        <v>523</v>
      </c>
      <c r="E15" s="335" t="s">
        <v>523</v>
      </c>
      <c r="F15" s="476" t="s">
        <v>515</v>
      </c>
      <c r="G15" s="335"/>
    </row>
    <row r="16" spans="1:10" ht="31.5">
      <c r="A16" s="335">
        <v>2</v>
      </c>
      <c r="B16" s="477" t="s">
        <v>524</v>
      </c>
      <c r="C16" s="335" t="s">
        <v>525</v>
      </c>
      <c r="D16" s="335">
        <v>1.05</v>
      </c>
      <c r="E16" s="335">
        <v>1.06</v>
      </c>
      <c r="F16" s="476" t="s">
        <v>515</v>
      </c>
      <c r="G16" s="335"/>
    </row>
    <row r="17" spans="1:7" ht="47.25">
      <c r="A17" s="481">
        <v>3</v>
      </c>
      <c r="B17" s="482" t="s">
        <v>526</v>
      </c>
      <c r="C17" s="481" t="s">
        <v>251</v>
      </c>
      <c r="D17" s="479" t="s">
        <v>527</v>
      </c>
      <c r="E17" s="481">
        <v>17</v>
      </c>
      <c r="F17" s="483" t="s">
        <v>515</v>
      </c>
      <c r="G17" s="484"/>
    </row>
    <row r="18" spans="1:7" ht="15.75">
      <c r="A18" s="481"/>
      <c r="B18" s="482"/>
      <c r="C18" s="481"/>
      <c r="D18" s="479">
        <v>-11.1</v>
      </c>
      <c r="E18" s="481"/>
      <c r="F18" s="483"/>
      <c r="G18" s="484"/>
    </row>
    <row r="19" spans="1:7" ht="47.25">
      <c r="A19" s="485">
        <v>4</v>
      </c>
      <c r="B19" s="486" t="s">
        <v>528</v>
      </c>
      <c r="C19" s="485" t="s">
        <v>251</v>
      </c>
      <c r="D19" s="479" t="s">
        <v>527</v>
      </c>
      <c r="E19" s="485">
        <v>1.1399999999999999</v>
      </c>
      <c r="F19" s="487" t="s">
        <v>515</v>
      </c>
      <c r="G19" s="485"/>
    </row>
    <row r="20" spans="1:7" ht="15.75">
      <c r="A20" s="485"/>
      <c r="B20" s="486"/>
      <c r="C20" s="485"/>
      <c r="D20" s="479">
        <v>-3.28</v>
      </c>
      <c r="E20" s="485"/>
      <c r="F20" s="487"/>
      <c r="G20" s="485"/>
    </row>
    <row r="21" spans="1:7" ht="31.5">
      <c r="A21" s="335">
        <v>5</v>
      </c>
      <c r="B21" s="477" t="s">
        <v>529</v>
      </c>
      <c r="C21" s="335" t="s">
        <v>251</v>
      </c>
      <c r="D21" s="479">
        <v>80</v>
      </c>
      <c r="E21" s="335">
        <v>95</v>
      </c>
      <c r="F21" s="476" t="s">
        <v>515</v>
      </c>
      <c r="G21" s="335"/>
    </row>
    <row r="22" spans="1:7" ht="47.25">
      <c r="A22" s="479">
        <v>6</v>
      </c>
      <c r="B22" s="477" t="s">
        <v>530</v>
      </c>
      <c r="C22" s="479" t="s">
        <v>251</v>
      </c>
      <c r="D22" s="479">
        <v>80</v>
      </c>
      <c r="E22" s="479">
        <v>85.47</v>
      </c>
      <c r="F22" s="476" t="s">
        <v>515</v>
      </c>
      <c r="G22" s="335"/>
    </row>
  </sheetData>
  <mergeCells count="21">
    <mergeCell ref="A19:A20"/>
    <mergeCell ref="B19:B20"/>
    <mergeCell ref="C19:C20"/>
    <mergeCell ref="E19:E20"/>
    <mergeCell ref="F19:F20"/>
    <mergeCell ref="G19:G20"/>
    <mergeCell ref="A6:G6"/>
    <mergeCell ref="A13:G13"/>
    <mergeCell ref="A17:A18"/>
    <mergeCell ref="B17:B18"/>
    <mergeCell ref="C17:C18"/>
    <mergeCell ref="E17:E18"/>
    <mergeCell ref="F17:F18"/>
    <mergeCell ref="G17:G18"/>
    <mergeCell ref="A1:G1"/>
    <mergeCell ref="A2:G2"/>
    <mergeCell ref="A4:A5"/>
    <mergeCell ref="B4:B5"/>
    <mergeCell ref="C4:C5"/>
    <mergeCell ref="E4:F4"/>
    <mergeCell ref="G4:G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0"/>
  <sheetViews>
    <sheetView zoomScale="70" zoomScaleNormal="70" workbookViewId="0">
      <selection activeCell="P12" sqref="P12"/>
    </sheetView>
  </sheetViews>
  <sheetFormatPr defaultRowHeight="15"/>
  <cols>
    <col min="1" max="1" width="4.125" style="23" customWidth="1"/>
    <col min="2" max="2" width="35.625" customWidth="1"/>
    <col min="3" max="12" width="8.5" customWidth="1"/>
  </cols>
  <sheetData>
    <row r="1" spans="1:12" ht="15.75">
      <c r="K1" s="90" t="s">
        <v>198</v>
      </c>
      <c r="L1" s="90"/>
    </row>
    <row r="2" spans="1:12" ht="43.5" customHeight="1">
      <c r="A2" s="91" t="s">
        <v>199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7" customHeight="1">
      <c r="A3" s="92" t="s">
        <v>0</v>
      </c>
      <c r="B3" s="92" t="s">
        <v>73</v>
      </c>
      <c r="C3" s="94" t="s">
        <v>48</v>
      </c>
      <c r="D3" s="95"/>
      <c r="E3" s="94" t="s">
        <v>21</v>
      </c>
      <c r="F3" s="95"/>
      <c r="G3" s="94" t="s">
        <v>22</v>
      </c>
      <c r="H3" s="95"/>
      <c r="I3" s="94" t="s">
        <v>23</v>
      </c>
      <c r="J3" s="95"/>
      <c r="K3" s="94" t="s">
        <v>24</v>
      </c>
      <c r="L3" s="95"/>
    </row>
    <row r="4" spans="1:12" ht="27" customHeight="1">
      <c r="A4" s="93"/>
      <c r="B4" s="93"/>
      <c r="C4" s="9" t="s">
        <v>49</v>
      </c>
      <c r="D4" s="9" t="s">
        <v>74</v>
      </c>
      <c r="E4" s="9" t="s">
        <v>49</v>
      </c>
      <c r="F4" s="9" t="s">
        <v>74</v>
      </c>
      <c r="G4" s="9" t="s">
        <v>49</v>
      </c>
      <c r="H4" s="9" t="s">
        <v>74</v>
      </c>
      <c r="I4" s="9" t="s">
        <v>49</v>
      </c>
      <c r="J4" s="9" t="s">
        <v>74</v>
      </c>
      <c r="K4" s="9" t="s">
        <v>49</v>
      </c>
      <c r="L4" s="9" t="s">
        <v>74</v>
      </c>
    </row>
    <row r="5" spans="1:12" ht="27.75" customHeight="1">
      <c r="A5" s="10" t="s">
        <v>2</v>
      </c>
      <c r="B5" s="11" t="s">
        <v>75</v>
      </c>
      <c r="C5" s="12"/>
      <c r="D5" s="12"/>
      <c r="E5" s="12"/>
      <c r="F5" s="12"/>
      <c r="G5" s="12"/>
      <c r="H5" s="12"/>
      <c r="I5" s="12"/>
      <c r="J5" s="13"/>
      <c r="K5" s="13"/>
      <c r="L5" s="13"/>
    </row>
    <row r="6" spans="1:12" ht="27" customHeight="1">
      <c r="A6" s="10">
        <v>1</v>
      </c>
      <c r="B6" s="11" t="s">
        <v>76</v>
      </c>
      <c r="C6" s="13">
        <v>35</v>
      </c>
      <c r="D6" s="13"/>
      <c r="E6" s="13">
        <v>35</v>
      </c>
      <c r="F6" s="13"/>
      <c r="G6" s="13">
        <v>35</v>
      </c>
      <c r="H6" s="13"/>
      <c r="I6" s="13">
        <v>33</v>
      </c>
      <c r="J6" s="13"/>
      <c r="K6" s="13">
        <v>32</v>
      </c>
      <c r="L6" s="13"/>
    </row>
    <row r="7" spans="1:12" ht="24" customHeight="1">
      <c r="A7" s="10">
        <v>2</v>
      </c>
      <c r="B7" s="11" t="s">
        <v>77</v>
      </c>
      <c r="C7" s="13">
        <v>35</v>
      </c>
      <c r="D7" s="13"/>
      <c r="E7" s="13">
        <v>34</v>
      </c>
      <c r="F7" s="13"/>
      <c r="G7" s="13">
        <v>35</v>
      </c>
      <c r="H7" s="13"/>
      <c r="I7" s="13">
        <v>33</v>
      </c>
      <c r="J7" s="13"/>
      <c r="K7" s="13">
        <v>32</v>
      </c>
      <c r="L7" s="13"/>
    </row>
    <row r="8" spans="1:12" ht="24" customHeight="1">
      <c r="A8" s="10">
        <v>3</v>
      </c>
      <c r="B8" s="11" t="s">
        <v>78</v>
      </c>
      <c r="C8" s="14" t="s">
        <v>1</v>
      </c>
      <c r="D8" s="13"/>
      <c r="E8" s="13">
        <v>1</v>
      </c>
      <c r="F8" s="13"/>
      <c r="G8" s="14" t="s">
        <v>1</v>
      </c>
      <c r="H8" s="13"/>
      <c r="I8" s="14" t="s">
        <v>1</v>
      </c>
      <c r="J8" s="13"/>
      <c r="K8" s="14" t="s">
        <v>1</v>
      </c>
      <c r="L8" s="13"/>
    </row>
    <row r="9" spans="1:12" ht="24" customHeight="1">
      <c r="A9" s="10">
        <v>4</v>
      </c>
      <c r="B9" s="11" t="s">
        <v>79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15" customHeight="1">
      <c r="A10" s="15" t="s">
        <v>1</v>
      </c>
      <c r="B10" s="16" t="s">
        <v>80</v>
      </c>
      <c r="C10" s="13">
        <v>7</v>
      </c>
      <c r="D10" s="17">
        <v>0.2</v>
      </c>
      <c r="E10" s="13">
        <v>7</v>
      </c>
      <c r="F10" s="18">
        <v>0.20599999999999999</v>
      </c>
      <c r="G10" s="13">
        <v>7</v>
      </c>
      <c r="H10" s="17">
        <v>0.2</v>
      </c>
      <c r="I10" s="13">
        <v>7</v>
      </c>
      <c r="J10" s="18">
        <v>0.21199999999999999</v>
      </c>
      <c r="K10" s="13">
        <v>6</v>
      </c>
      <c r="L10" s="17">
        <v>0.2</v>
      </c>
    </row>
    <row r="11" spans="1:12" ht="25.15" customHeight="1">
      <c r="A11" s="15" t="s">
        <v>1</v>
      </c>
      <c r="B11" s="16" t="s">
        <v>81</v>
      </c>
      <c r="C11" s="13">
        <v>28</v>
      </c>
      <c r="D11" s="17">
        <v>0.8</v>
      </c>
      <c r="E11" s="13">
        <v>27</v>
      </c>
      <c r="F11" s="18">
        <v>0.79400000000000004</v>
      </c>
      <c r="G11" s="13">
        <v>26</v>
      </c>
      <c r="H11" s="18">
        <v>0.74299999999999999</v>
      </c>
      <c r="I11" s="13">
        <v>26</v>
      </c>
      <c r="J11" s="18">
        <v>0.78800000000000003</v>
      </c>
      <c r="K11" s="17">
        <v>0.24</v>
      </c>
      <c r="L11" s="17">
        <v>0.75</v>
      </c>
    </row>
    <row r="12" spans="1:12" ht="25.15" customHeight="1">
      <c r="A12" s="15" t="s">
        <v>1</v>
      </c>
      <c r="B12" s="16" t="s">
        <v>82</v>
      </c>
      <c r="C12" s="14" t="s">
        <v>1</v>
      </c>
      <c r="D12" s="13"/>
      <c r="E12" s="14" t="s">
        <v>1</v>
      </c>
      <c r="F12" s="13"/>
      <c r="G12" s="13">
        <v>2</v>
      </c>
      <c r="H12" s="18">
        <v>5.7000000000000002E-2</v>
      </c>
      <c r="I12" s="14" t="s">
        <v>1</v>
      </c>
      <c r="J12" s="14" t="s">
        <v>1</v>
      </c>
      <c r="K12" s="13">
        <v>2</v>
      </c>
      <c r="L12" s="18">
        <v>6.25E-2</v>
      </c>
    </row>
    <row r="13" spans="1:12" ht="25.15" customHeight="1">
      <c r="A13" s="15" t="s">
        <v>1</v>
      </c>
      <c r="B13" s="16" t="s">
        <v>83</v>
      </c>
      <c r="C13" s="14" t="s">
        <v>1</v>
      </c>
      <c r="D13" s="13"/>
      <c r="E13" s="14" t="s">
        <v>1</v>
      </c>
      <c r="F13" s="13"/>
      <c r="G13" s="14" t="s">
        <v>1</v>
      </c>
      <c r="H13" s="14" t="s">
        <v>1</v>
      </c>
      <c r="I13" s="14" t="s">
        <v>1</v>
      </c>
      <c r="J13" s="14" t="s">
        <v>1</v>
      </c>
      <c r="K13" s="14" t="s">
        <v>1</v>
      </c>
      <c r="L13" s="14" t="s">
        <v>1</v>
      </c>
    </row>
    <row r="14" spans="1:12" ht="30.75" customHeight="1">
      <c r="A14" s="10" t="s">
        <v>3</v>
      </c>
      <c r="B14" s="19" t="s">
        <v>84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27" customHeight="1">
      <c r="A15" s="10">
        <v>1</v>
      </c>
      <c r="B15" s="11" t="s">
        <v>85</v>
      </c>
      <c r="C15" s="12">
        <v>317</v>
      </c>
      <c r="D15" s="12"/>
      <c r="E15" s="12">
        <v>323</v>
      </c>
      <c r="F15" s="12"/>
      <c r="G15" s="12">
        <v>325</v>
      </c>
      <c r="H15" s="12"/>
      <c r="I15" s="12">
        <v>336</v>
      </c>
      <c r="J15" s="12"/>
      <c r="K15" s="12">
        <v>345</v>
      </c>
      <c r="L15" s="12"/>
    </row>
    <row r="16" spans="1:12" ht="32.25" customHeight="1">
      <c r="A16" s="10">
        <v>2</v>
      </c>
      <c r="B16" s="19" t="s">
        <v>86</v>
      </c>
      <c r="C16" s="12">
        <v>316</v>
      </c>
      <c r="D16" s="12"/>
      <c r="E16" s="12">
        <v>311</v>
      </c>
      <c r="F16" s="12"/>
      <c r="G16" s="12">
        <v>324</v>
      </c>
      <c r="H16" s="12"/>
      <c r="I16" s="12">
        <v>335</v>
      </c>
      <c r="J16" s="12"/>
      <c r="K16" s="12">
        <v>337</v>
      </c>
      <c r="L16" s="12">
        <v>97.68</v>
      </c>
    </row>
    <row r="17" spans="1:12" ht="31.5" customHeight="1">
      <c r="A17" s="10">
        <v>3</v>
      </c>
      <c r="B17" s="19" t="s">
        <v>87</v>
      </c>
      <c r="C17" s="12">
        <v>1</v>
      </c>
      <c r="D17" s="12"/>
      <c r="E17" s="12">
        <v>12</v>
      </c>
      <c r="F17" s="12"/>
      <c r="G17" s="12">
        <v>1</v>
      </c>
      <c r="H17" s="12"/>
      <c r="I17" s="12">
        <v>1</v>
      </c>
      <c r="J17" s="12"/>
      <c r="K17" s="12">
        <v>8</v>
      </c>
      <c r="L17" s="20">
        <v>2.3199999999999998E-2</v>
      </c>
    </row>
    <row r="18" spans="1:12" ht="27" customHeight="1">
      <c r="A18" s="10">
        <v>4</v>
      </c>
      <c r="B18" s="11" t="s">
        <v>79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21.75" customHeight="1">
      <c r="A19" s="15" t="s">
        <v>1</v>
      </c>
      <c r="B19" s="16" t="s">
        <v>80</v>
      </c>
      <c r="C19" s="12">
        <v>58</v>
      </c>
      <c r="D19" s="20">
        <v>0.1835</v>
      </c>
      <c r="E19" s="12">
        <v>58</v>
      </c>
      <c r="F19" s="20">
        <v>0.1865</v>
      </c>
      <c r="G19" s="12">
        <v>58</v>
      </c>
      <c r="H19" s="20">
        <v>0.17899999999999999</v>
      </c>
      <c r="I19" s="12">
        <v>57</v>
      </c>
      <c r="J19" s="20">
        <v>0.1701</v>
      </c>
      <c r="K19" s="12">
        <v>56</v>
      </c>
      <c r="L19" s="20">
        <v>0.16600000000000001</v>
      </c>
    </row>
    <row r="20" spans="1:12" ht="21.75" customHeight="1">
      <c r="A20" s="15" t="s">
        <v>1</v>
      </c>
      <c r="B20" s="16" t="s">
        <v>81</v>
      </c>
      <c r="C20" s="12">
        <v>229</v>
      </c>
      <c r="D20" s="20">
        <v>0.72460000000000002</v>
      </c>
      <c r="E20" s="12">
        <v>229</v>
      </c>
      <c r="F20" s="20">
        <v>0.73629999999999995</v>
      </c>
      <c r="G20" s="12">
        <v>218</v>
      </c>
      <c r="H20" s="20">
        <v>0.67279999999999995</v>
      </c>
      <c r="I20" s="12">
        <v>241</v>
      </c>
      <c r="J20" s="20">
        <v>0.71940000000000004</v>
      </c>
      <c r="K20" s="12">
        <v>261</v>
      </c>
      <c r="L20" s="20">
        <v>0.77439999999999998</v>
      </c>
    </row>
    <row r="21" spans="1:12" ht="21.75" customHeight="1">
      <c r="A21" s="15" t="s">
        <v>1</v>
      </c>
      <c r="B21" s="16" t="s">
        <v>82</v>
      </c>
      <c r="C21" s="12">
        <v>29</v>
      </c>
      <c r="D21" s="20">
        <v>9.1800000000000007E-2</v>
      </c>
      <c r="E21" s="12">
        <v>24</v>
      </c>
      <c r="F21" s="20">
        <v>7.7200000000000005E-2</v>
      </c>
      <c r="G21" s="12">
        <v>47</v>
      </c>
      <c r="H21" s="20">
        <v>0.14499999999999999</v>
      </c>
      <c r="I21" s="12">
        <v>37</v>
      </c>
      <c r="J21" s="20">
        <v>0.1104</v>
      </c>
      <c r="K21" s="12">
        <v>20</v>
      </c>
      <c r="L21" s="20">
        <v>5.9299999999999999E-2</v>
      </c>
    </row>
    <row r="22" spans="1:12" ht="21.75" customHeight="1">
      <c r="A22" s="15" t="s">
        <v>1</v>
      </c>
      <c r="B22" s="16" t="s">
        <v>83</v>
      </c>
      <c r="C22" s="21" t="s">
        <v>1</v>
      </c>
      <c r="D22" s="21" t="s">
        <v>1</v>
      </c>
      <c r="E22" s="12"/>
      <c r="F22" s="12"/>
      <c r="G22" s="12">
        <v>1</v>
      </c>
      <c r="H22" s="20">
        <v>3.0999999999999999E-3</v>
      </c>
      <c r="I22" s="22" t="s">
        <v>1</v>
      </c>
      <c r="J22" s="22" t="s">
        <v>1</v>
      </c>
      <c r="K22" s="21" t="s">
        <v>1</v>
      </c>
      <c r="L22" s="12"/>
    </row>
    <row r="24" spans="1:12" hidden="1"/>
    <row r="25" spans="1:12" hidden="1">
      <c r="C25">
        <v>2</v>
      </c>
      <c r="D25">
        <v>6</v>
      </c>
      <c r="K25">
        <v>6</v>
      </c>
    </row>
    <row r="26" spans="1:12" hidden="1">
      <c r="C26">
        <v>4</v>
      </c>
      <c r="D26">
        <v>13</v>
      </c>
      <c r="E26">
        <v>1</v>
      </c>
    </row>
    <row r="27" spans="1:12" hidden="1">
      <c r="C27">
        <v>1</v>
      </c>
      <c r="D27">
        <v>2</v>
      </c>
    </row>
    <row r="28" spans="1:12" hidden="1">
      <c r="C28">
        <v>1</v>
      </c>
      <c r="D28">
        <v>3</v>
      </c>
      <c r="E28">
        <v>2</v>
      </c>
    </row>
    <row r="29" spans="1:12" hidden="1">
      <c r="C29">
        <v>1</v>
      </c>
      <c r="D29">
        <v>4</v>
      </c>
    </row>
    <row r="30" spans="1:12" hidden="1">
      <c r="D30">
        <v>12</v>
      </c>
      <c r="E30">
        <v>1</v>
      </c>
    </row>
    <row r="31" spans="1:12" hidden="1">
      <c r="C31">
        <v>3</v>
      </c>
      <c r="D31">
        <v>12</v>
      </c>
      <c r="E31">
        <v>1</v>
      </c>
    </row>
    <row r="32" spans="1:12" hidden="1">
      <c r="C32">
        <v>2</v>
      </c>
      <c r="D32">
        <v>9</v>
      </c>
    </row>
    <row r="33" spans="3:5" hidden="1">
      <c r="D33">
        <v>3</v>
      </c>
    </row>
    <row r="34" spans="3:5" hidden="1">
      <c r="C34">
        <v>2</v>
      </c>
      <c r="D34">
        <v>8</v>
      </c>
    </row>
    <row r="35" spans="3:5" hidden="1">
      <c r="C35">
        <v>3</v>
      </c>
      <c r="D35">
        <v>16</v>
      </c>
    </row>
    <row r="36" spans="3:5" hidden="1">
      <c r="D36">
        <v>6</v>
      </c>
    </row>
    <row r="37" spans="3:5" hidden="1">
      <c r="C37">
        <v>2</v>
      </c>
      <c r="D37">
        <v>8</v>
      </c>
      <c r="E37">
        <v>9</v>
      </c>
    </row>
    <row r="38" spans="3:5" hidden="1">
      <c r="C38">
        <v>3</v>
      </c>
      <c r="D38">
        <v>12</v>
      </c>
    </row>
    <row r="39" spans="3:5" hidden="1">
      <c r="C39">
        <v>4</v>
      </c>
      <c r="D39">
        <v>13</v>
      </c>
    </row>
    <row r="40" spans="3:5" hidden="1">
      <c r="C40">
        <v>4</v>
      </c>
      <c r="D40">
        <v>17</v>
      </c>
      <c r="E40">
        <v>1</v>
      </c>
    </row>
    <row r="41" spans="3:5" hidden="1">
      <c r="C41">
        <v>4</v>
      </c>
      <c r="D41">
        <v>12</v>
      </c>
      <c r="E41">
        <v>3</v>
      </c>
    </row>
    <row r="42" spans="3:5" hidden="1">
      <c r="C42">
        <v>3</v>
      </c>
      <c r="D42">
        <v>13</v>
      </c>
      <c r="E42">
        <v>3</v>
      </c>
    </row>
    <row r="43" spans="3:5" hidden="1">
      <c r="C43">
        <v>3</v>
      </c>
      <c r="D43">
        <v>12</v>
      </c>
      <c r="E43">
        <v>2</v>
      </c>
    </row>
    <row r="44" spans="3:5" hidden="1">
      <c r="C44">
        <v>5</v>
      </c>
      <c r="D44">
        <v>21</v>
      </c>
      <c r="E44">
        <v>1</v>
      </c>
    </row>
    <row r="45" spans="3:5" hidden="1">
      <c r="C45">
        <v>3</v>
      </c>
      <c r="D45">
        <v>8</v>
      </c>
      <c r="E45" s="24">
        <v>2</v>
      </c>
    </row>
    <row r="46" spans="3:5" hidden="1">
      <c r="C46">
        <v>4</v>
      </c>
      <c r="D46">
        <v>19</v>
      </c>
      <c r="E46">
        <v>7</v>
      </c>
    </row>
    <row r="47" spans="3:5" hidden="1">
      <c r="C47">
        <v>3</v>
      </c>
      <c r="D47">
        <v>10</v>
      </c>
      <c r="E47">
        <v>3</v>
      </c>
    </row>
    <row r="48" spans="3:5" hidden="1">
      <c r="D48">
        <v>2</v>
      </c>
      <c r="E48">
        <v>1</v>
      </c>
    </row>
    <row r="49" spans="3:5" hidden="1">
      <c r="C49">
        <f>SUM(C25:C48)</f>
        <v>57</v>
      </c>
      <c r="D49">
        <f>SUM(D25:D48)</f>
        <v>241</v>
      </c>
      <c r="E49">
        <f>SUM(E25:E48)</f>
        <v>37</v>
      </c>
    </row>
    <row r="50" spans="3:5" hidden="1"/>
  </sheetData>
  <mergeCells count="9">
    <mergeCell ref="K1:L1"/>
    <mergeCell ref="A2:L2"/>
    <mergeCell ref="A3:A4"/>
    <mergeCell ref="B3:B4"/>
    <mergeCell ref="C3:D3"/>
    <mergeCell ref="E3:F3"/>
    <mergeCell ref="G3:H3"/>
    <mergeCell ref="I3:J3"/>
    <mergeCell ref="K3:L3"/>
  </mergeCells>
  <printOptions horizontalCentered="1"/>
  <pageMargins left="0.45" right="0.45" top="0.5" bottom="0.5" header="0" footer="0"/>
  <pageSetup paperSize="9" scale="9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4"/>
  <sheetViews>
    <sheetView zoomScale="70" zoomScaleNormal="70" workbookViewId="0">
      <selection activeCell="M11" sqref="M11"/>
    </sheetView>
  </sheetViews>
  <sheetFormatPr defaultRowHeight="15"/>
  <cols>
    <col min="1" max="1" width="4.125" style="23" customWidth="1"/>
    <col min="2" max="2" width="32.25" customWidth="1"/>
    <col min="3" max="12" width="7.875" customWidth="1"/>
    <col min="15" max="19" width="0" hidden="1" customWidth="1"/>
  </cols>
  <sheetData>
    <row r="1" spans="1:19" ht="27.6" customHeight="1">
      <c r="K1" s="90" t="s">
        <v>197</v>
      </c>
      <c r="L1" s="90"/>
    </row>
    <row r="2" spans="1:19" ht="43.5" customHeight="1">
      <c r="A2" s="96" t="s">
        <v>200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9" ht="27" customHeight="1">
      <c r="A3" s="97" t="s">
        <v>0</v>
      </c>
      <c r="B3" s="92" t="s">
        <v>88</v>
      </c>
      <c r="C3" s="94" t="s">
        <v>48</v>
      </c>
      <c r="D3" s="95"/>
      <c r="E3" s="94" t="s">
        <v>21</v>
      </c>
      <c r="F3" s="95"/>
      <c r="G3" s="94" t="s">
        <v>22</v>
      </c>
      <c r="H3" s="95"/>
      <c r="I3" s="94" t="s">
        <v>23</v>
      </c>
      <c r="J3" s="95"/>
      <c r="K3" s="94" t="s">
        <v>24</v>
      </c>
      <c r="L3" s="95"/>
    </row>
    <row r="4" spans="1:19" ht="27" customHeight="1">
      <c r="A4" s="97"/>
      <c r="B4" s="93"/>
      <c r="C4" s="9" t="s">
        <v>49</v>
      </c>
      <c r="D4" s="9" t="s">
        <v>74</v>
      </c>
      <c r="E4" s="9" t="s">
        <v>49</v>
      </c>
      <c r="F4" s="9" t="s">
        <v>74</v>
      </c>
      <c r="G4" s="9" t="s">
        <v>49</v>
      </c>
      <c r="H4" s="9" t="s">
        <v>74</v>
      </c>
      <c r="I4" s="9" t="s">
        <v>49</v>
      </c>
      <c r="J4" s="9" t="s">
        <v>74</v>
      </c>
      <c r="K4" s="9" t="s">
        <v>49</v>
      </c>
      <c r="L4" s="9" t="s">
        <v>74</v>
      </c>
    </row>
    <row r="5" spans="1:19" ht="30.75" customHeight="1">
      <c r="A5" s="10">
        <v>1</v>
      </c>
      <c r="B5" s="11" t="s">
        <v>51</v>
      </c>
      <c r="C5" s="13">
        <f>C6+C7+C8</f>
        <v>5725</v>
      </c>
      <c r="D5" s="13"/>
      <c r="E5" s="13">
        <f>E6+E7+E8</f>
        <v>5929</v>
      </c>
      <c r="F5" s="13"/>
      <c r="G5" s="13">
        <f>G6+G7+G8</f>
        <v>6038</v>
      </c>
      <c r="H5" s="13"/>
      <c r="I5" s="13">
        <f>I6+I7+I8</f>
        <v>6115</v>
      </c>
      <c r="J5" s="13"/>
      <c r="K5" s="13">
        <v>6291</v>
      </c>
      <c r="L5" s="13"/>
    </row>
    <row r="6" spans="1:19" ht="30.75" customHeight="1">
      <c r="A6" s="10">
        <v>2</v>
      </c>
      <c r="B6" s="11" t="s">
        <v>89</v>
      </c>
      <c r="C6" s="13">
        <v>537</v>
      </c>
      <c r="D6" s="18">
        <v>9.3799999999999994E-2</v>
      </c>
      <c r="E6" s="13">
        <v>547</v>
      </c>
      <c r="F6" s="18">
        <v>9.2200000000000004E-2</v>
      </c>
      <c r="G6" s="13">
        <v>555</v>
      </c>
      <c r="H6" s="18">
        <v>9.1999999999999998E-2</v>
      </c>
      <c r="I6" s="13">
        <v>589</v>
      </c>
      <c r="J6" s="18">
        <v>9.6299999999999997E-2</v>
      </c>
      <c r="K6" s="13">
        <v>712</v>
      </c>
      <c r="L6" s="18">
        <v>0.1132</v>
      </c>
    </row>
    <row r="7" spans="1:19" ht="30.75" customHeight="1">
      <c r="A7" s="10">
        <v>3</v>
      </c>
      <c r="B7" s="11" t="s">
        <v>90</v>
      </c>
      <c r="C7" s="14">
        <v>82</v>
      </c>
      <c r="D7" s="18">
        <v>1.43E-2</v>
      </c>
      <c r="E7" s="13">
        <v>53</v>
      </c>
      <c r="F7" s="18">
        <v>8.8999999999999999E-3</v>
      </c>
      <c r="G7" s="14">
        <v>60</v>
      </c>
      <c r="H7" s="18">
        <v>0.01</v>
      </c>
      <c r="I7" s="14">
        <v>67</v>
      </c>
      <c r="J7" s="18">
        <v>1.0999999999999999E-2</v>
      </c>
      <c r="K7" s="14" t="s">
        <v>1</v>
      </c>
      <c r="L7" s="14" t="s">
        <v>1</v>
      </c>
    </row>
    <row r="8" spans="1:19" ht="30.75" customHeight="1">
      <c r="A8" s="10">
        <v>4</v>
      </c>
      <c r="B8" s="11" t="s">
        <v>91</v>
      </c>
      <c r="C8" s="13">
        <v>5106</v>
      </c>
      <c r="D8" s="18">
        <v>0.89180000000000004</v>
      </c>
      <c r="E8" s="13">
        <v>5329</v>
      </c>
      <c r="F8" s="18">
        <v>0.89880000000000004</v>
      </c>
      <c r="G8" s="13">
        <v>5423</v>
      </c>
      <c r="H8" s="18">
        <v>0.89800000000000002</v>
      </c>
      <c r="I8" s="13">
        <v>5459</v>
      </c>
      <c r="J8" s="18">
        <v>0.89270000000000005</v>
      </c>
      <c r="K8" s="13">
        <v>5579</v>
      </c>
      <c r="L8" s="18">
        <v>0.88680000000000003</v>
      </c>
    </row>
    <row r="9" spans="1:19" ht="30.75" customHeight="1">
      <c r="A9" s="86"/>
      <c r="B9" s="25" t="s">
        <v>92</v>
      </c>
      <c r="C9" s="26"/>
      <c r="D9" s="26"/>
      <c r="E9" s="26"/>
      <c r="F9" s="26"/>
      <c r="G9" s="26"/>
      <c r="H9" s="26"/>
      <c r="I9" s="26"/>
      <c r="J9" s="13"/>
      <c r="K9" s="13"/>
      <c r="L9" s="13"/>
      <c r="O9">
        <v>19</v>
      </c>
      <c r="P9">
        <v>31</v>
      </c>
      <c r="Q9">
        <v>1</v>
      </c>
      <c r="S9">
        <f t="shared" ref="S9:S44" si="0">SUM(O9:R9)</f>
        <v>51</v>
      </c>
    </row>
    <row r="10" spans="1:19" ht="30.75" customHeight="1">
      <c r="A10" s="15" t="s">
        <v>1</v>
      </c>
      <c r="B10" s="16" t="s">
        <v>80</v>
      </c>
      <c r="C10" s="13">
        <v>767</v>
      </c>
      <c r="D10" s="27" t="s">
        <v>93</v>
      </c>
      <c r="E10" s="13">
        <v>831</v>
      </c>
      <c r="F10" s="18">
        <v>0.156</v>
      </c>
      <c r="G10" s="13">
        <v>781</v>
      </c>
      <c r="H10" s="27" t="s">
        <v>94</v>
      </c>
      <c r="I10" s="13">
        <v>838</v>
      </c>
      <c r="J10" s="18">
        <v>0.1535</v>
      </c>
      <c r="K10" s="13">
        <v>846</v>
      </c>
      <c r="L10" s="18">
        <v>0.1578</v>
      </c>
      <c r="O10">
        <v>41</v>
      </c>
      <c r="P10">
        <v>159</v>
      </c>
      <c r="Q10">
        <v>5</v>
      </c>
      <c r="R10">
        <v>3</v>
      </c>
      <c r="S10">
        <f t="shared" si="0"/>
        <v>208</v>
      </c>
    </row>
    <row r="11" spans="1:19" ht="30.75" customHeight="1">
      <c r="A11" s="15" t="s">
        <v>1</v>
      </c>
      <c r="B11" s="16" t="s">
        <v>81</v>
      </c>
      <c r="C11" s="13">
        <v>3980</v>
      </c>
      <c r="D11" s="27" t="s">
        <v>95</v>
      </c>
      <c r="E11" s="13">
        <v>4120</v>
      </c>
      <c r="F11" s="18">
        <v>0.77300000000000002</v>
      </c>
      <c r="G11" s="13">
        <v>4277</v>
      </c>
      <c r="H11" s="27" t="s">
        <v>96</v>
      </c>
      <c r="I11" s="13">
        <v>4281</v>
      </c>
      <c r="J11" s="18">
        <v>0.78420000000000001</v>
      </c>
      <c r="K11" s="13">
        <v>4514</v>
      </c>
      <c r="L11" s="18">
        <v>0.80910000000000004</v>
      </c>
      <c r="O11">
        <v>8</v>
      </c>
      <c r="P11">
        <v>30</v>
      </c>
      <c r="Q11">
        <v>1</v>
      </c>
      <c r="S11">
        <f t="shared" si="0"/>
        <v>39</v>
      </c>
    </row>
    <row r="12" spans="1:19" ht="30.75" customHeight="1">
      <c r="A12" s="15" t="s">
        <v>1</v>
      </c>
      <c r="B12" s="16" t="s">
        <v>82</v>
      </c>
      <c r="C12" s="14">
        <v>331</v>
      </c>
      <c r="D12" s="27" t="s">
        <v>97</v>
      </c>
      <c r="E12" s="14">
        <v>348</v>
      </c>
      <c r="F12" s="18">
        <v>6.5000000000000002E-2</v>
      </c>
      <c r="G12" s="13">
        <v>328</v>
      </c>
      <c r="H12" s="27" t="s">
        <v>98</v>
      </c>
      <c r="I12" s="14">
        <v>310</v>
      </c>
      <c r="J12" s="28">
        <v>5.6800000000000003E-2</v>
      </c>
      <c r="K12" s="13">
        <v>191</v>
      </c>
      <c r="L12" s="18">
        <v>3.4000000000000002E-2</v>
      </c>
      <c r="O12">
        <v>11</v>
      </c>
      <c r="P12">
        <v>65</v>
      </c>
      <c r="Q12">
        <v>2</v>
      </c>
      <c r="S12">
        <f t="shared" si="0"/>
        <v>78</v>
      </c>
    </row>
    <row r="13" spans="1:19" ht="30.75" customHeight="1">
      <c r="A13" s="15" t="s">
        <v>1</v>
      </c>
      <c r="B13" s="16" t="s">
        <v>83</v>
      </c>
      <c r="C13" s="14">
        <v>28</v>
      </c>
      <c r="D13" s="27" t="s">
        <v>99</v>
      </c>
      <c r="E13" s="14">
        <v>30</v>
      </c>
      <c r="F13" s="27" t="s">
        <v>100</v>
      </c>
      <c r="G13" s="14">
        <v>37</v>
      </c>
      <c r="H13" s="29" t="s">
        <v>101</v>
      </c>
      <c r="I13" s="14">
        <v>30</v>
      </c>
      <c r="J13" s="28">
        <v>5.4999999999999997E-3</v>
      </c>
      <c r="K13" s="13">
        <v>28</v>
      </c>
      <c r="L13" s="18">
        <v>5.0000000000000001E-3</v>
      </c>
      <c r="O13">
        <v>35</v>
      </c>
      <c r="P13">
        <v>144</v>
      </c>
      <c r="Q13">
        <v>5</v>
      </c>
      <c r="S13">
        <f t="shared" si="0"/>
        <v>184</v>
      </c>
    </row>
    <row r="14" spans="1:19">
      <c r="O14">
        <v>3</v>
      </c>
      <c r="P14">
        <v>61</v>
      </c>
      <c r="Q14">
        <v>15</v>
      </c>
      <c r="S14">
        <f t="shared" si="0"/>
        <v>79</v>
      </c>
    </row>
    <row r="15" spans="1:19">
      <c r="O15">
        <v>13</v>
      </c>
      <c r="P15">
        <v>105</v>
      </c>
      <c r="Q15">
        <v>9</v>
      </c>
      <c r="S15">
        <f t="shared" si="0"/>
        <v>127</v>
      </c>
    </row>
    <row r="16" spans="1:19">
      <c r="O16">
        <v>30</v>
      </c>
      <c r="P16">
        <v>106</v>
      </c>
      <c r="Q16">
        <v>5</v>
      </c>
      <c r="S16">
        <f t="shared" si="0"/>
        <v>141</v>
      </c>
    </row>
    <row r="17" spans="15:19">
      <c r="P17">
        <v>27</v>
      </c>
      <c r="Q17">
        <v>6</v>
      </c>
      <c r="S17">
        <f t="shared" si="0"/>
        <v>33</v>
      </c>
    </row>
    <row r="18" spans="15:19">
      <c r="O18">
        <v>18</v>
      </c>
      <c r="P18">
        <v>110</v>
      </c>
      <c r="Q18">
        <v>6</v>
      </c>
      <c r="R18">
        <v>3</v>
      </c>
      <c r="S18">
        <f t="shared" si="0"/>
        <v>137</v>
      </c>
    </row>
    <row r="19" spans="15:19">
      <c r="O19">
        <v>47</v>
      </c>
      <c r="P19">
        <v>200</v>
      </c>
      <c r="Q19">
        <v>7</v>
      </c>
      <c r="S19">
        <f t="shared" si="0"/>
        <v>254</v>
      </c>
    </row>
    <row r="20" spans="15:19">
      <c r="O20">
        <v>4</v>
      </c>
      <c r="P20">
        <v>64</v>
      </c>
      <c r="Q20">
        <v>6</v>
      </c>
      <c r="S20">
        <f t="shared" si="0"/>
        <v>74</v>
      </c>
    </row>
    <row r="21" spans="15:19">
      <c r="O21">
        <v>36</v>
      </c>
      <c r="P21">
        <v>160</v>
      </c>
      <c r="Q21">
        <v>45</v>
      </c>
      <c r="R21">
        <v>3</v>
      </c>
      <c r="S21">
        <f t="shared" si="0"/>
        <v>244</v>
      </c>
    </row>
    <row r="22" spans="15:19">
      <c r="O22">
        <v>38</v>
      </c>
      <c r="P22">
        <v>244</v>
      </c>
      <c r="Q22">
        <v>19</v>
      </c>
      <c r="S22">
        <f t="shared" si="0"/>
        <v>301</v>
      </c>
    </row>
    <row r="23" spans="15:19">
      <c r="O23">
        <v>46</v>
      </c>
      <c r="P23">
        <v>271</v>
      </c>
      <c r="Q23">
        <v>25</v>
      </c>
      <c r="R23">
        <v>1</v>
      </c>
      <c r="S23">
        <f t="shared" si="0"/>
        <v>343</v>
      </c>
    </row>
    <row r="24" spans="15:19">
      <c r="O24">
        <v>63</v>
      </c>
      <c r="P24">
        <v>335</v>
      </c>
      <c r="Q24">
        <v>23</v>
      </c>
      <c r="S24">
        <f t="shared" si="0"/>
        <v>421</v>
      </c>
    </row>
    <row r="25" spans="15:19">
      <c r="O25">
        <v>52</v>
      </c>
      <c r="P25">
        <v>229</v>
      </c>
      <c r="Q25">
        <v>21</v>
      </c>
      <c r="S25">
        <f t="shared" si="0"/>
        <v>302</v>
      </c>
    </row>
    <row r="26" spans="15:19">
      <c r="O26">
        <v>83</v>
      </c>
      <c r="P26">
        <v>369</v>
      </c>
      <c r="Q26">
        <v>11</v>
      </c>
      <c r="R26">
        <v>2</v>
      </c>
      <c r="S26">
        <f t="shared" si="0"/>
        <v>465</v>
      </c>
    </row>
    <row r="27" spans="15:19">
      <c r="O27">
        <v>48</v>
      </c>
      <c r="P27">
        <v>265</v>
      </c>
      <c r="Q27">
        <v>19</v>
      </c>
      <c r="R27">
        <v>3</v>
      </c>
      <c r="S27">
        <f t="shared" si="0"/>
        <v>335</v>
      </c>
    </row>
    <row r="28" spans="15:19">
      <c r="O28">
        <v>85</v>
      </c>
      <c r="P28">
        <v>364</v>
      </c>
      <c r="Q28">
        <v>32</v>
      </c>
      <c r="R28">
        <v>2</v>
      </c>
      <c r="S28">
        <f t="shared" si="0"/>
        <v>483</v>
      </c>
    </row>
    <row r="29" spans="15:19">
      <c r="O29">
        <v>46</v>
      </c>
      <c r="P29">
        <v>202</v>
      </c>
      <c r="Q29">
        <v>15</v>
      </c>
      <c r="R29">
        <v>2</v>
      </c>
      <c r="S29">
        <f t="shared" si="0"/>
        <v>265</v>
      </c>
    </row>
    <row r="30" spans="15:19">
      <c r="O30">
        <v>41</v>
      </c>
      <c r="P30">
        <v>263</v>
      </c>
      <c r="Q30">
        <v>53</v>
      </c>
      <c r="R30">
        <v>9</v>
      </c>
      <c r="S30">
        <f t="shared" si="0"/>
        <v>366</v>
      </c>
    </row>
    <row r="31" spans="15:19">
      <c r="O31">
        <v>32</v>
      </c>
      <c r="P31">
        <v>158</v>
      </c>
      <c r="Q31">
        <v>15</v>
      </c>
      <c r="R31">
        <v>1</v>
      </c>
      <c r="S31">
        <f t="shared" si="0"/>
        <v>206</v>
      </c>
    </row>
    <row r="32" spans="15:19">
      <c r="O32">
        <v>9</v>
      </c>
      <c r="P32">
        <v>35</v>
      </c>
      <c r="Q32">
        <v>1</v>
      </c>
      <c r="R32">
        <v>1</v>
      </c>
      <c r="S32">
        <f t="shared" si="0"/>
        <v>46</v>
      </c>
    </row>
    <row r="33" spans="5:19">
      <c r="O33">
        <v>1</v>
      </c>
      <c r="P33">
        <v>9</v>
      </c>
      <c r="S33">
        <f t="shared" si="0"/>
        <v>10</v>
      </c>
    </row>
    <row r="34" spans="5:19">
      <c r="O34">
        <v>4</v>
      </c>
      <c r="P34">
        <v>16</v>
      </c>
      <c r="S34">
        <f t="shared" si="0"/>
        <v>20</v>
      </c>
    </row>
    <row r="35" spans="5:19">
      <c r="P35">
        <v>7</v>
      </c>
      <c r="S35">
        <f t="shared" si="0"/>
        <v>7</v>
      </c>
    </row>
    <row r="36" spans="5:19">
      <c r="O36">
        <v>3</v>
      </c>
      <c r="P36">
        <v>17</v>
      </c>
      <c r="S36">
        <f t="shared" si="0"/>
        <v>20</v>
      </c>
    </row>
    <row r="37" spans="5:19">
      <c r="O37">
        <v>2</v>
      </c>
      <c r="P37">
        <v>10</v>
      </c>
      <c r="S37">
        <f t="shared" si="0"/>
        <v>12</v>
      </c>
    </row>
    <row r="38" spans="5:19">
      <c r="O38">
        <v>2</v>
      </c>
      <c r="P38">
        <v>8</v>
      </c>
      <c r="S38">
        <f t="shared" si="0"/>
        <v>10</v>
      </c>
    </row>
    <row r="39" spans="5:19">
      <c r="E39" s="24"/>
      <c r="O39">
        <v>3</v>
      </c>
      <c r="P39">
        <v>12</v>
      </c>
      <c r="S39">
        <f t="shared" si="0"/>
        <v>15</v>
      </c>
    </row>
    <row r="40" spans="5:19">
      <c r="O40">
        <v>5</v>
      </c>
      <c r="P40">
        <v>23</v>
      </c>
      <c r="S40">
        <f t="shared" si="0"/>
        <v>28</v>
      </c>
    </row>
    <row r="41" spans="5:19">
      <c r="O41">
        <v>2</v>
      </c>
      <c r="P41">
        <v>11</v>
      </c>
      <c r="Q41">
        <v>1</v>
      </c>
      <c r="S41">
        <f t="shared" si="0"/>
        <v>14</v>
      </c>
    </row>
    <row r="42" spans="5:19">
      <c r="O42">
        <v>1</v>
      </c>
      <c r="P42">
        <v>5</v>
      </c>
      <c r="S42">
        <f t="shared" si="0"/>
        <v>6</v>
      </c>
    </row>
    <row r="43" spans="5:19">
      <c r="P43">
        <v>5</v>
      </c>
      <c r="S43">
        <f t="shared" si="0"/>
        <v>5</v>
      </c>
    </row>
    <row r="44" spans="5:19">
      <c r="O44">
        <f>SUM(O9:O43)</f>
        <v>831</v>
      </c>
      <c r="P44">
        <f>SUM(P9:P43)</f>
        <v>4120</v>
      </c>
      <c r="Q44">
        <f>SUM(Q9:Q43)</f>
        <v>348</v>
      </c>
      <c r="R44">
        <f>SUM(R9:R43)</f>
        <v>30</v>
      </c>
      <c r="S44">
        <f t="shared" si="0"/>
        <v>5329</v>
      </c>
    </row>
  </sheetData>
  <mergeCells count="9">
    <mergeCell ref="K1:L1"/>
    <mergeCell ref="A2:L2"/>
    <mergeCell ref="A3:A4"/>
    <mergeCell ref="B3:B4"/>
    <mergeCell ref="K3:L3"/>
    <mergeCell ref="C3:D3"/>
    <mergeCell ref="E3:F3"/>
    <mergeCell ref="G3:H3"/>
    <mergeCell ref="I3:J3"/>
  </mergeCells>
  <printOptions horizontalCentered="1"/>
  <pageMargins left="0.45" right="0.45" top="0.5" bottom="0.5" header="0" footer="0"/>
  <pageSetup paperSize="9" scale="95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14"/>
  <sheetViews>
    <sheetView topLeftCell="A9" zoomScaleNormal="100" workbookViewId="0">
      <selection activeCell="X9" sqref="X9"/>
    </sheetView>
  </sheetViews>
  <sheetFormatPr defaultRowHeight="15"/>
  <cols>
    <col min="1" max="1" width="8.875" customWidth="1"/>
    <col min="2" max="3" width="5" customWidth="1"/>
    <col min="4" max="4" width="5.625" customWidth="1"/>
    <col min="5" max="5" width="6.5" customWidth="1"/>
    <col min="6" max="6" width="4.875" customWidth="1"/>
    <col min="7" max="9" width="4.5" customWidth="1"/>
    <col min="10" max="11" width="4.875" customWidth="1"/>
    <col min="12" max="12" width="4.625" customWidth="1"/>
    <col min="13" max="13" width="4.375" customWidth="1"/>
    <col min="14" max="14" width="4.5" customWidth="1"/>
    <col min="15" max="15" width="0.875" customWidth="1"/>
    <col min="16" max="16" width="5.125" customWidth="1"/>
    <col min="17" max="17" width="4.875" customWidth="1"/>
    <col min="18" max="18" width="6.5" customWidth="1"/>
    <col min="19" max="19" width="6.25" customWidth="1"/>
    <col min="20" max="20" width="4.875" customWidth="1"/>
    <col min="21" max="21" width="5.25" customWidth="1"/>
    <col min="22" max="22" width="4.5" customWidth="1"/>
    <col min="23" max="23" width="5.375" customWidth="1"/>
    <col min="25" max="28" width="0" hidden="1" customWidth="1"/>
  </cols>
  <sheetData>
    <row r="1" spans="1:28" ht="15.75">
      <c r="U1" s="90" t="s">
        <v>196</v>
      </c>
      <c r="V1" s="90"/>
      <c r="W1" s="90"/>
    </row>
    <row r="2" spans="1:28" ht="42" customHeight="1">
      <c r="A2" s="96" t="s">
        <v>102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4" spans="1:28" ht="31.5" customHeight="1">
      <c r="A4" s="97" t="s">
        <v>52</v>
      </c>
      <c r="B4" s="97" t="s">
        <v>50</v>
      </c>
      <c r="C4" s="97"/>
      <c r="D4" s="97"/>
      <c r="E4" s="102" t="s">
        <v>103</v>
      </c>
      <c r="F4" s="97" t="s">
        <v>104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8" ht="31.5" customHeight="1">
      <c r="A5" s="97"/>
      <c r="B5" s="102" t="s">
        <v>105</v>
      </c>
      <c r="C5" s="99" t="s">
        <v>106</v>
      </c>
      <c r="D5" s="99" t="s">
        <v>107</v>
      </c>
      <c r="E5" s="102"/>
      <c r="F5" s="102" t="s">
        <v>108</v>
      </c>
      <c r="G5" s="97" t="s">
        <v>33</v>
      </c>
      <c r="H5" s="97"/>
      <c r="I5" s="97"/>
      <c r="J5" s="97"/>
      <c r="K5" s="97" t="s">
        <v>109</v>
      </c>
      <c r="L5" s="97"/>
      <c r="M5" s="97"/>
      <c r="N5" s="97"/>
      <c r="O5" s="97"/>
      <c r="P5" s="97" t="s">
        <v>53</v>
      </c>
      <c r="Q5" s="97"/>
      <c r="R5" s="97" t="s">
        <v>6</v>
      </c>
      <c r="S5" s="97"/>
      <c r="T5" s="97"/>
      <c r="U5" s="97"/>
      <c r="V5" s="97"/>
      <c r="W5" s="97"/>
    </row>
    <row r="6" spans="1:28" ht="60" customHeight="1">
      <c r="A6" s="97"/>
      <c r="B6" s="102"/>
      <c r="C6" s="99"/>
      <c r="D6" s="99"/>
      <c r="E6" s="102"/>
      <c r="F6" s="97"/>
      <c r="G6" s="75" t="s">
        <v>7</v>
      </c>
      <c r="H6" s="83" t="s">
        <v>110</v>
      </c>
      <c r="I6" s="83" t="s">
        <v>111</v>
      </c>
      <c r="J6" s="83" t="s">
        <v>112</v>
      </c>
      <c r="K6" s="30" t="s">
        <v>113</v>
      </c>
      <c r="L6" s="30" t="s">
        <v>114</v>
      </c>
      <c r="M6" s="30" t="s">
        <v>115</v>
      </c>
      <c r="N6" s="103" t="s">
        <v>116</v>
      </c>
      <c r="O6" s="103"/>
      <c r="P6" s="75" t="s">
        <v>8</v>
      </c>
      <c r="Q6" s="75" t="s">
        <v>9</v>
      </c>
      <c r="R6" s="83" t="s">
        <v>117</v>
      </c>
      <c r="S6" s="83" t="s">
        <v>118</v>
      </c>
      <c r="T6" s="83" t="s">
        <v>119</v>
      </c>
      <c r="U6" s="83" t="s">
        <v>120</v>
      </c>
      <c r="V6" s="83" t="s">
        <v>121</v>
      </c>
      <c r="W6" s="83" t="s">
        <v>122</v>
      </c>
    </row>
    <row r="7" spans="1:28" ht="41.45" customHeight="1">
      <c r="A7" s="10">
        <v>2021</v>
      </c>
      <c r="B7" s="5">
        <v>35</v>
      </c>
      <c r="C7" s="5">
        <v>27</v>
      </c>
      <c r="D7" s="5">
        <v>5</v>
      </c>
      <c r="E7" s="89">
        <v>5929</v>
      </c>
      <c r="F7" s="5">
        <v>153</v>
      </c>
      <c r="G7" s="5">
        <v>84</v>
      </c>
      <c r="H7" s="5">
        <v>18</v>
      </c>
      <c r="I7" s="5"/>
      <c r="J7" s="5">
        <v>121</v>
      </c>
      <c r="K7" s="5">
        <v>44</v>
      </c>
      <c r="L7" s="5">
        <v>77</v>
      </c>
      <c r="M7" s="5">
        <v>25</v>
      </c>
      <c r="N7" s="98">
        <v>7</v>
      </c>
      <c r="O7" s="98"/>
      <c r="P7" s="5">
        <v>12</v>
      </c>
      <c r="Q7" s="5">
        <v>141</v>
      </c>
      <c r="R7" s="5">
        <v>8</v>
      </c>
      <c r="S7" s="5">
        <v>13</v>
      </c>
      <c r="T7" s="5">
        <v>29</v>
      </c>
      <c r="U7" s="5">
        <v>72</v>
      </c>
      <c r="V7" s="5">
        <v>3</v>
      </c>
      <c r="W7" s="5">
        <v>0</v>
      </c>
      <c r="Y7" s="8">
        <v>128</v>
      </c>
      <c r="Z7" s="8">
        <v>27</v>
      </c>
      <c r="AA7" s="31">
        <v>7</v>
      </c>
      <c r="AB7">
        <f>SUM(Y7:AA7)</f>
        <v>162</v>
      </c>
    </row>
    <row r="8" spans="1:28" ht="41.45" customHeight="1">
      <c r="A8" s="10">
        <v>2022</v>
      </c>
      <c r="B8" s="5">
        <v>35</v>
      </c>
      <c r="C8" s="5">
        <v>28</v>
      </c>
      <c r="D8" s="5">
        <v>3</v>
      </c>
      <c r="E8" s="89">
        <v>6038</v>
      </c>
      <c r="F8" s="5">
        <v>167</v>
      </c>
      <c r="G8" s="5">
        <v>83</v>
      </c>
      <c r="H8" s="5">
        <v>21</v>
      </c>
      <c r="I8" s="5">
        <v>1</v>
      </c>
      <c r="J8" s="5">
        <v>145</v>
      </c>
      <c r="K8" s="5">
        <v>46</v>
      </c>
      <c r="L8" s="5">
        <v>99</v>
      </c>
      <c r="M8" s="5">
        <v>21</v>
      </c>
      <c r="N8" s="98">
        <v>1</v>
      </c>
      <c r="O8" s="98"/>
      <c r="P8" s="5">
        <v>9</v>
      </c>
      <c r="Q8" s="5">
        <v>158</v>
      </c>
      <c r="R8" s="5">
        <v>8</v>
      </c>
      <c r="S8" s="5">
        <v>21</v>
      </c>
      <c r="T8" s="5">
        <v>13</v>
      </c>
      <c r="U8" s="5">
        <v>96</v>
      </c>
      <c r="V8" s="5">
        <v>10</v>
      </c>
      <c r="W8" s="5">
        <v>0</v>
      </c>
      <c r="Y8" s="8">
        <v>46</v>
      </c>
      <c r="Z8" s="8">
        <v>99</v>
      </c>
      <c r="AA8" s="8"/>
      <c r="AB8">
        <f>SUM(Y8:AA8)</f>
        <v>145</v>
      </c>
    </row>
    <row r="9" spans="1:28" ht="41.45" customHeight="1">
      <c r="A9" s="10">
        <v>2023</v>
      </c>
      <c r="B9" s="5">
        <v>33</v>
      </c>
      <c r="C9" s="5">
        <v>23</v>
      </c>
      <c r="D9" s="5">
        <v>5</v>
      </c>
      <c r="E9" s="89">
        <v>6115</v>
      </c>
      <c r="F9" s="5">
        <v>175</v>
      </c>
      <c r="G9" s="5">
        <v>86</v>
      </c>
      <c r="H9" s="5">
        <v>13</v>
      </c>
      <c r="I9" s="5"/>
      <c r="J9" s="5">
        <v>142</v>
      </c>
      <c r="K9" s="5">
        <v>62</v>
      </c>
      <c r="L9" s="5">
        <v>80</v>
      </c>
      <c r="M9" s="5">
        <v>30</v>
      </c>
      <c r="N9" s="98">
        <v>3</v>
      </c>
      <c r="O9" s="98"/>
      <c r="P9" s="5">
        <v>9</v>
      </c>
      <c r="Q9" s="5">
        <v>166</v>
      </c>
      <c r="R9" s="5">
        <v>15</v>
      </c>
      <c r="S9" s="5">
        <v>20</v>
      </c>
      <c r="T9" s="5">
        <v>23</v>
      </c>
      <c r="U9" s="5">
        <v>90</v>
      </c>
      <c r="V9" s="5">
        <v>6</v>
      </c>
      <c r="W9" s="5">
        <v>0</v>
      </c>
    </row>
    <row r="10" spans="1:28" ht="41.45" customHeight="1">
      <c r="A10" s="10">
        <v>2024</v>
      </c>
      <c r="B10" s="5">
        <v>32</v>
      </c>
      <c r="C10" s="5">
        <v>24</v>
      </c>
      <c r="D10" s="5">
        <v>4</v>
      </c>
      <c r="E10" s="89">
        <v>6291</v>
      </c>
      <c r="F10" s="5">
        <v>205</v>
      </c>
      <c r="G10" s="5">
        <v>106</v>
      </c>
      <c r="H10" s="5">
        <v>24</v>
      </c>
      <c r="I10" s="5"/>
      <c r="J10" s="5">
        <v>161</v>
      </c>
      <c r="K10" s="5">
        <v>86</v>
      </c>
      <c r="L10" s="5">
        <v>79</v>
      </c>
      <c r="M10" s="5">
        <v>33</v>
      </c>
      <c r="N10" s="98">
        <v>7</v>
      </c>
      <c r="O10" s="98"/>
      <c r="P10" s="5">
        <v>41</v>
      </c>
      <c r="Q10" s="5">
        <v>164</v>
      </c>
      <c r="R10" s="5">
        <v>16</v>
      </c>
      <c r="S10" s="5">
        <v>9</v>
      </c>
      <c r="T10" s="5">
        <v>24</v>
      </c>
      <c r="U10" s="5">
        <v>105</v>
      </c>
      <c r="V10" s="5">
        <v>2</v>
      </c>
      <c r="W10" s="5">
        <v>1</v>
      </c>
      <c r="X10" s="79"/>
      <c r="Y10" s="88"/>
      <c r="Z10" s="8"/>
      <c r="AA10" s="101"/>
      <c r="AB10" s="101"/>
    </row>
    <row r="11" spans="1:28" ht="41.45" customHeight="1">
      <c r="A11" s="84">
        <v>2025</v>
      </c>
      <c r="B11" s="5"/>
      <c r="C11" s="5"/>
      <c r="D11" s="5"/>
      <c r="E11" s="5"/>
      <c r="F11" s="5">
        <v>172</v>
      </c>
      <c r="G11" s="5"/>
      <c r="H11" s="5"/>
      <c r="I11" s="5"/>
      <c r="J11" s="5"/>
      <c r="K11" s="5"/>
      <c r="L11" s="5"/>
      <c r="M11" s="5"/>
      <c r="N11" s="98"/>
      <c r="O11" s="98"/>
      <c r="P11" s="5"/>
      <c r="Q11" s="5"/>
      <c r="R11" s="5"/>
      <c r="S11" s="5"/>
      <c r="T11" s="5"/>
      <c r="U11" s="5"/>
      <c r="V11" s="5"/>
      <c r="W11" s="5"/>
    </row>
    <row r="12" spans="1:28" ht="41.45" customHeight="1">
      <c r="A12" s="10" t="s">
        <v>64</v>
      </c>
      <c r="B12" s="5"/>
      <c r="C12" s="5"/>
      <c r="D12" s="5"/>
      <c r="E12" s="5"/>
      <c r="F12" s="5">
        <f t="shared" ref="F12:N12" si="0">SUM(F7:F11)</f>
        <v>872</v>
      </c>
      <c r="G12" s="5">
        <f t="shared" si="0"/>
        <v>359</v>
      </c>
      <c r="H12" s="5">
        <f t="shared" si="0"/>
        <v>76</v>
      </c>
      <c r="I12" s="5">
        <f t="shared" si="0"/>
        <v>1</v>
      </c>
      <c r="J12" s="5">
        <f t="shared" si="0"/>
        <v>569</v>
      </c>
      <c r="K12" s="5">
        <f t="shared" si="0"/>
        <v>238</v>
      </c>
      <c r="L12" s="5">
        <f t="shared" si="0"/>
        <v>335</v>
      </c>
      <c r="M12" s="5">
        <f t="shared" si="0"/>
        <v>109</v>
      </c>
      <c r="N12" s="98">
        <f t="shared" si="0"/>
        <v>18</v>
      </c>
      <c r="O12" s="98"/>
      <c r="P12" s="5">
        <f t="shared" ref="P12:W12" si="1">SUM(P7:P11)</f>
        <v>71</v>
      </c>
      <c r="Q12" s="5">
        <f t="shared" si="1"/>
        <v>629</v>
      </c>
      <c r="R12" s="5">
        <f t="shared" si="1"/>
        <v>47</v>
      </c>
      <c r="S12" s="5">
        <f t="shared" si="1"/>
        <v>63</v>
      </c>
      <c r="T12" s="5">
        <f t="shared" si="1"/>
        <v>89</v>
      </c>
      <c r="U12" s="5">
        <f t="shared" si="1"/>
        <v>363</v>
      </c>
      <c r="V12" s="5">
        <f t="shared" si="1"/>
        <v>21</v>
      </c>
      <c r="W12" s="5">
        <f t="shared" si="1"/>
        <v>1</v>
      </c>
    </row>
    <row r="14" spans="1:28" ht="26.25" customHeight="1">
      <c r="A14" s="100" t="s">
        <v>227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</sheetData>
  <mergeCells count="23">
    <mergeCell ref="AA10:AB10"/>
    <mergeCell ref="U1:W1"/>
    <mergeCell ref="B4:D4"/>
    <mergeCell ref="E4:E6"/>
    <mergeCell ref="K5:O5"/>
    <mergeCell ref="N6:O6"/>
    <mergeCell ref="A2:W2"/>
    <mergeCell ref="R5:W5"/>
    <mergeCell ref="C5:C6"/>
    <mergeCell ref="F4:W4"/>
    <mergeCell ref="B5:B6"/>
    <mergeCell ref="A4:A6"/>
    <mergeCell ref="F5:F6"/>
    <mergeCell ref="G5:J5"/>
    <mergeCell ref="P5:Q5"/>
    <mergeCell ref="N12:O12"/>
    <mergeCell ref="D5:D6"/>
    <mergeCell ref="A14:W14"/>
    <mergeCell ref="N7:O7"/>
    <mergeCell ref="N8:O8"/>
    <mergeCell ref="N9:O9"/>
    <mergeCell ref="N10:O10"/>
    <mergeCell ref="N11:O11"/>
  </mergeCells>
  <printOptions horizontalCentered="1"/>
  <pageMargins left="0.45" right="0.45" top="0.5" bottom="0.5" header="0" footer="0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7"/>
  <sheetViews>
    <sheetView zoomScale="55" zoomScaleNormal="55" workbookViewId="0">
      <selection activeCell="X18" sqref="X17:X18"/>
    </sheetView>
  </sheetViews>
  <sheetFormatPr defaultColWidth="7.5" defaultRowHeight="15"/>
  <cols>
    <col min="1" max="1" width="9" style="3" customWidth="1"/>
    <col min="2" max="3" width="7.875" style="3" customWidth="1"/>
    <col min="4" max="6" width="6.125" style="3" customWidth="1"/>
    <col min="7" max="7" width="8.25" style="3" customWidth="1"/>
    <col min="8" max="8" width="6.5" style="2" customWidth="1"/>
    <col min="9" max="18" width="6.5" style="3" customWidth="1"/>
    <col min="19" max="19" width="9.375" style="3" customWidth="1"/>
    <col min="20" max="16384" width="7.5" style="3"/>
  </cols>
  <sheetData>
    <row r="1" spans="1:20" ht="15.75">
      <c r="Q1" s="105" t="s">
        <v>72</v>
      </c>
      <c r="R1" s="105"/>
    </row>
    <row r="2" spans="1:20">
      <c r="A2" s="107" t="s">
        <v>123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0">
      <c r="A3" s="110" t="s">
        <v>216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s="2" customFormat="1" ht="15" customHeight="1">
      <c r="A4" s="106" t="s">
        <v>25</v>
      </c>
      <c r="B4" s="106"/>
      <c r="C4" s="106"/>
      <c r="D4" s="106"/>
      <c r="E4" s="106"/>
      <c r="F4" s="106"/>
      <c r="G4" s="106"/>
      <c r="H4" s="111" t="s">
        <v>26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3"/>
      <c r="T4" s="108" t="s">
        <v>4</v>
      </c>
    </row>
    <row r="5" spans="1:20" ht="13.9" customHeight="1">
      <c r="A5" s="108" t="s">
        <v>27</v>
      </c>
      <c r="B5" s="108" t="s">
        <v>28</v>
      </c>
      <c r="C5" s="108" t="s">
        <v>29</v>
      </c>
      <c r="D5" s="106" t="s">
        <v>30</v>
      </c>
      <c r="E5" s="106"/>
      <c r="F5" s="106"/>
      <c r="G5" s="108" t="s">
        <v>31</v>
      </c>
      <c r="H5" s="108" t="s">
        <v>32</v>
      </c>
      <c r="I5" s="78"/>
      <c r="J5" s="78"/>
      <c r="K5" s="112"/>
      <c r="L5" s="112"/>
      <c r="M5" s="112"/>
      <c r="N5" s="113"/>
      <c r="O5" s="106" t="s">
        <v>30</v>
      </c>
      <c r="P5" s="106"/>
      <c r="Q5" s="106"/>
      <c r="R5" s="106"/>
      <c r="S5" s="108" t="s">
        <v>31</v>
      </c>
      <c r="T5" s="108"/>
    </row>
    <row r="6" spans="1:20" s="4" customFormat="1" ht="42.75" customHeight="1">
      <c r="A6" s="108"/>
      <c r="B6" s="108"/>
      <c r="C6" s="108"/>
      <c r="D6" s="74" t="s">
        <v>34</v>
      </c>
      <c r="E6" s="74" t="s">
        <v>35</v>
      </c>
      <c r="F6" s="74" t="s">
        <v>36</v>
      </c>
      <c r="G6" s="108"/>
      <c r="H6" s="108"/>
      <c r="I6" s="74" t="s">
        <v>204</v>
      </c>
      <c r="J6" s="74" t="s">
        <v>205</v>
      </c>
      <c r="K6" s="74" t="s">
        <v>37</v>
      </c>
      <c r="L6" s="74" t="s">
        <v>38</v>
      </c>
      <c r="M6" s="74" t="s">
        <v>39</v>
      </c>
      <c r="N6" s="74" t="s">
        <v>12</v>
      </c>
      <c r="O6" s="74" t="s">
        <v>34</v>
      </c>
      <c r="P6" s="74" t="s">
        <v>40</v>
      </c>
      <c r="Q6" s="74" t="s">
        <v>41</v>
      </c>
      <c r="R6" s="74" t="s">
        <v>42</v>
      </c>
      <c r="S6" s="108"/>
      <c r="T6" s="108"/>
    </row>
    <row r="7" spans="1:20" ht="50.45" customHeight="1">
      <c r="A7" s="76" t="s">
        <v>43</v>
      </c>
      <c r="B7" s="5"/>
      <c r="C7" s="75"/>
      <c r="D7" s="75"/>
      <c r="E7" s="75"/>
      <c r="F7" s="75"/>
      <c r="G7" s="75"/>
      <c r="H7" s="6">
        <v>13</v>
      </c>
      <c r="I7" s="6"/>
      <c r="J7" s="6"/>
      <c r="K7" s="75"/>
      <c r="L7" s="75"/>
      <c r="M7" s="75">
        <v>1</v>
      </c>
      <c r="N7" s="75">
        <v>12</v>
      </c>
      <c r="O7" s="75">
        <v>12</v>
      </c>
      <c r="P7" s="75">
        <v>0</v>
      </c>
      <c r="Q7" s="75">
        <v>0</v>
      </c>
      <c r="R7" s="75">
        <v>1</v>
      </c>
      <c r="S7" s="7" t="s">
        <v>124</v>
      </c>
      <c r="T7" s="8"/>
    </row>
    <row r="8" spans="1:20" ht="60">
      <c r="A8" s="76" t="s">
        <v>21</v>
      </c>
      <c r="B8" s="5"/>
      <c r="C8" s="75"/>
      <c r="D8" s="75"/>
      <c r="E8" s="75"/>
      <c r="F8" s="75"/>
      <c r="G8" s="75"/>
      <c r="H8" s="6">
        <v>24</v>
      </c>
      <c r="I8" s="6"/>
      <c r="J8" s="6"/>
      <c r="K8" s="75">
        <v>0</v>
      </c>
      <c r="L8" s="75">
        <v>2</v>
      </c>
      <c r="M8" s="75">
        <v>3</v>
      </c>
      <c r="N8" s="75">
        <v>18</v>
      </c>
      <c r="O8" s="75">
        <v>19</v>
      </c>
      <c r="P8" s="75">
        <v>2</v>
      </c>
      <c r="Q8" s="75">
        <v>1</v>
      </c>
      <c r="R8" s="75">
        <v>2</v>
      </c>
      <c r="S8" s="7" t="s">
        <v>206</v>
      </c>
      <c r="T8" s="8"/>
    </row>
    <row r="9" spans="1:20" ht="105">
      <c r="A9" s="76" t="s">
        <v>22</v>
      </c>
      <c r="B9" s="5"/>
      <c r="C9" s="77" t="s">
        <v>125</v>
      </c>
      <c r="D9" s="75">
        <v>1</v>
      </c>
      <c r="E9" s="75"/>
      <c r="F9" s="75"/>
      <c r="G9" s="77" t="s">
        <v>126</v>
      </c>
      <c r="H9" s="6">
        <v>43</v>
      </c>
      <c r="I9" s="6"/>
      <c r="J9" s="6"/>
      <c r="K9" s="75">
        <v>0</v>
      </c>
      <c r="L9" s="75">
        <v>1</v>
      </c>
      <c r="M9" s="75">
        <v>3</v>
      </c>
      <c r="N9" s="75">
        <v>39</v>
      </c>
      <c r="O9" s="75">
        <v>37</v>
      </c>
      <c r="P9" s="75">
        <v>1</v>
      </c>
      <c r="Q9" s="75">
        <v>1</v>
      </c>
      <c r="R9" s="75">
        <v>4</v>
      </c>
      <c r="S9" s="7" t="s">
        <v>207</v>
      </c>
      <c r="T9" s="8"/>
    </row>
    <row r="10" spans="1:20" ht="61.5" customHeight="1">
      <c r="A10" s="119" t="s">
        <v>23</v>
      </c>
      <c r="B10" s="77" t="s">
        <v>208</v>
      </c>
      <c r="C10" s="75"/>
      <c r="D10" s="75"/>
      <c r="E10" s="75">
        <v>1</v>
      </c>
      <c r="F10" s="77"/>
      <c r="G10" s="77" t="s">
        <v>209</v>
      </c>
      <c r="H10" s="115">
        <v>24</v>
      </c>
      <c r="I10" s="115"/>
      <c r="J10" s="115"/>
      <c r="K10" s="117">
        <v>1</v>
      </c>
      <c r="L10" s="117">
        <v>1</v>
      </c>
      <c r="M10" s="117">
        <v>8</v>
      </c>
      <c r="N10" s="117">
        <v>14</v>
      </c>
      <c r="O10" s="117">
        <v>15</v>
      </c>
      <c r="P10" s="117">
        <v>4</v>
      </c>
      <c r="Q10" s="117">
        <v>0</v>
      </c>
      <c r="R10" s="117">
        <v>5</v>
      </c>
      <c r="S10" s="121" t="s">
        <v>210</v>
      </c>
      <c r="T10" s="8"/>
    </row>
    <row r="11" spans="1:20" ht="79.150000000000006" customHeight="1">
      <c r="A11" s="120"/>
      <c r="B11" s="77" t="s">
        <v>211</v>
      </c>
      <c r="C11" s="75"/>
      <c r="D11" s="75"/>
      <c r="E11" s="75">
        <v>1</v>
      </c>
      <c r="F11" s="75"/>
      <c r="G11" s="77" t="s">
        <v>209</v>
      </c>
      <c r="H11" s="116"/>
      <c r="I11" s="116"/>
      <c r="J11" s="116"/>
      <c r="K11" s="118"/>
      <c r="L11" s="118"/>
      <c r="M11" s="118"/>
      <c r="N11" s="118"/>
      <c r="O11" s="118"/>
      <c r="P11" s="118"/>
      <c r="Q11" s="118"/>
      <c r="R11" s="118"/>
      <c r="S11" s="122"/>
      <c r="T11" s="8"/>
    </row>
    <row r="12" spans="1:20" ht="24" hidden="1" customHeight="1">
      <c r="A12" s="76" t="s">
        <v>24</v>
      </c>
      <c r="B12" s="77" t="s">
        <v>212</v>
      </c>
      <c r="C12" s="75"/>
      <c r="D12" s="75">
        <v>1</v>
      </c>
      <c r="E12" s="75"/>
      <c r="F12" s="75"/>
      <c r="G12" s="77" t="s">
        <v>213</v>
      </c>
      <c r="H12" s="6">
        <v>19</v>
      </c>
      <c r="I12" s="6">
        <v>1</v>
      </c>
      <c r="J12" s="6">
        <v>2</v>
      </c>
      <c r="K12" s="75">
        <v>1</v>
      </c>
      <c r="L12" s="75">
        <v>1</v>
      </c>
      <c r="M12" s="75">
        <v>1</v>
      </c>
      <c r="N12" s="75">
        <v>13</v>
      </c>
      <c r="O12" s="75">
        <v>16</v>
      </c>
      <c r="P12" s="75">
        <v>2</v>
      </c>
      <c r="Q12" s="75">
        <v>0</v>
      </c>
      <c r="R12" s="75">
        <v>1</v>
      </c>
      <c r="S12" s="7" t="s">
        <v>214</v>
      </c>
      <c r="T12" s="8"/>
    </row>
    <row r="13" spans="1:20" ht="25.15" customHeight="1">
      <c r="A13" s="8"/>
      <c r="B13" s="8"/>
      <c r="C13" s="72"/>
      <c r="D13" s="72"/>
      <c r="E13" s="72"/>
      <c r="F13" s="72"/>
      <c r="G13" s="72"/>
      <c r="H13" s="73">
        <f>SUM(H7:H12)</f>
        <v>123</v>
      </c>
      <c r="I13" s="73"/>
      <c r="J13" s="73"/>
      <c r="K13" s="72"/>
      <c r="L13" s="72"/>
      <c r="M13" s="72"/>
      <c r="N13" s="72"/>
      <c r="O13" s="72"/>
      <c r="P13" s="72"/>
      <c r="Q13" s="72"/>
      <c r="R13" s="72"/>
      <c r="S13" s="7"/>
      <c r="T13" s="8"/>
    </row>
    <row r="14" spans="1:20">
      <c r="A14" s="79"/>
      <c r="B14" s="79"/>
      <c r="C14" s="80"/>
      <c r="D14" s="80"/>
      <c r="E14" s="80"/>
      <c r="F14" s="80"/>
      <c r="G14" s="80"/>
      <c r="H14" s="81"/>
      <c r="I14" s="81"/>
      <c r="J14" s="81"/>
      <c r="K14" s="80"/>
      <c r="L14" s="80"/>
      <c r="M14" s="80"/>
      <c r="N14" s="80"/>
      <c r="O14" s="80"/>
      <c r="P14" s="80"/>
      <c r="Q14" s="80"/>
      <c r="R14" s="80"/>
      <c r="S14" s="82"/>
      <c r="T14" s="79"/>
    </row>
    <row r="15" spans="1:20" ht="13.9" customHeight="1">
      <c r="A15" s="79"/>
      <c r="B15" s="79"/>
      <c r="C15" s="80"/>
      <c r="D15" s="80"/>
      <c r="E15" s="80"/>
      <c r="F15" s="80"/>
      <c r="G15" s="80"/>
      <c r="H15" s="81"/>
      <c r="I15" s="81"/>
      <c r="J15" s="81"/>
      <c r="K15" s="80"/>
      <c r="L15" s="80"/>
      <c r="M15" s="80"/>
      <c r="N15" s="80"/>
      <c r="O15" s="80"/>
      <c r="P15" s="80"/>
      <c r="Q15" s="80"/>
      <c r="R15" s="80"/>
      <c r="S15" s="82"/>
      <c r="T15" s="79"/>
    </row>
    <row r="16" spans="1:20">
      <c r="A16" s="114" t="s">
        <v>215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</row>
    <row r="17" spans="1:20" ht="28.5">
      <c r="A17" s="109" t="s">
        <v>44</v>
      </c>
      <c r="B17" s="109"/>
      <c r="C17" s="109"/>
      <c r="D17" s="74" t="s">
        <v>34</v>
      </c>
      <c r="E17" s="74" t="s">
        <v>35</v>
      </c>
      <c r="F17" s="74" t="s">
        <v>36</v>
      </c>
      <c r="G17" s="74" t="s">
        <v>4</v>
      </c>
      <c r="H17" s="108" t="s">
        <v>45</v>
      </c>
      <c r="I17" s="108"/>
      <c r="J17" s="108"/>
      <c r="K17" s="108"/>
      <c r="L17" s="108"/>
      <c r="M17" s="108"/>
      <c r="N17" s="108"/>
      <c r="O17" s="74" t="s">
        <v>34</v>
      </c>
      <c r="P17" s="74" t="s">
        <v>35</v>
      </c>
      <c r="Q17" s="74" t="s">
        <v>46</v>
      </c>
      <c r="R17" s="74" t="s">
        <v>47</v>
      </c>
      <c r="S17" s="124" t="s">
        <v>4</v>
      </c>
      <c r="T17" s="124"/>
    </row>
    <row r="18" spans="1:20" ht="24.6" customHeight="1">
      <c r="A18" s="99" t="s">
        <v>127</v>
      </c>
      <c r="B18" s="99"/>
      <c r="C18" s="99"/>
      <c r="D18" s="5"/>
      <c r="E18" s="5"/>
      <c r="F18" s="5"/>
      <c r="G18" s="5"/>
      <c r="H18" s="123" t="s">
        <v>128</v>
      </c>
      <c r="I18" s="123"/>
      <c r="J18" s="123"/>
      <c r="K18" s="123"/>
      <c r="L18" s="123"/>
      <c r="M18" s="123"/>
      <c r="N18" s="123"/>
      <c r="O18" s="75">
        <f>1</f>
        <v>1</v>
      </c>
      <c r="P18" s="75"/>
      <c r="Q18" s="75"/>
      <c r="R18" s="75"/>
      <c r="S18" s="99"/>
      <c r="T18" s="99"/>
    </row>
    <row r="19" spans="1:20" ht="24.6" customHeight="1">
      <c r="A19" s="101" t="s">
        <v>128</v>
      </c>
      <c r="B19" s="101"/>
      <c r="C19" s="101"/>
      <c r="D19" s="75"/>
      <c r="E19" s="75">
        <v>2</v>
      </c>
      <c r="F19" s="8"/>
      <c r="G19" s="8"/>
      <c r="H19" s="123" t="s">
        <v>129</v>
      </c>
      <c r="I19" s="123"/>
      <c r="J19" s="123"/>
      <c r="K19" s="123"/>
      <c r="L19" s="123"/>
      <c r="M19" s="123"/>
      <c r="N19" s="123"/>
      <c r="O19" s="75">
        <f>1</f>
        <v>1</v>
      </c>
      <c r="P19" s="75">
        <f>1+1</f>
        <v>2</v>
      </c>
      <c r="Q19" s="75"/>
      <c r="R19" s="75">
        <f>2</f>
        <v>2</v>
      </c>
      <c r="S19" s="99"/>
      <c r="T19" s="99"/>
    </row>
    <row r="20" spans="1:20" ht="24.6" customHeight="1">
      <c r="A20" s="101" t="s">
        <v>130</v>
      </c>
      <c r="B20" s="101"/>
      <c r="C20" s="101"/>
      <c r="D20" s="75"/>
      <c r="E20" s="75"/>
      <c r="F20" s="8"/>
      <c r="G20" s="8"/>
      <c r="H20" s="123" t="s">
        <v>130</v>
      </c>
      <c r="I20" s="123"/>
      <c r="J20" s="123"/>
      <c r="K20" s="123"/>
      <c r="L20" s="123"/>
      <c r="M20" s="123"/>
      <c r="N20" s="123"/>
      <c r="O20" s="75"/>
      <c r="P20" s="75"/>
      <c r="Q20" s="75"/>
      <c r="R20" s="75"/>
      <c r="S20" s="99"/>
      <c r="T20" s="99"/>
    </row>
    <row r="21" spans="1:20" ht="24.6" customHeight="1">
      <c r="A21" s="101" t="s">
        <v>131</v>
      </c>
      <c r="B21" s="101"/>
      <c r="C21" s="101"/>
      <c r="D21" s="75"/>
      <c r="E21" s="75"/>
      <c r="F21" s="8"/>
      <c r="G21" s="8"/>
      <c r="H21" s="123" t="s">
        <v>132</v>
      </c>
      <c r="I21" s="123"/>
      <c r="J21" s="123"/>
      <c r="K21" s="123"/>
      <c r="L21" s="123"/>
      <c r="M21" s="123"/>
      <c r="N21" s="123"/>
      <c r="O21" s="75">
        <f>1+1</f>
        <v>2</v>
      </c>
      <c r="P21" s="75"/>
      <c r="Q21" s="75"/>
      <c r="R21" s="75"/>
      <c r="S21" s="99"/>
      <c r="T21" s="99"/>
    </row>
    <row r="22" spans="1:20" ht="24.6" customHeight="1">
      <c r="A22" s="101" t="s">
        <v>133</v>
      </c>
      <c r="B22" s="101"/>
      <c r="C22" s="101"/>
      <c r="D22" s="75">
        <v>1</v>
      </c>
      <c r="E22" s="75"/>
      <c r="F22" s="8"/>
      <c r="G22" s="8"/>
      <c r="H22" s="123" t="s">
        <v>134</v>
      </c>
      <c r="I22" s="123"/>
      <c r="J22" s="123"/>
      <c r="K22" s="123"/>
      <c r="L22" s="123"/>
      <c r="M22" s="123"/>
      <c r="N22" s="123"/>
      <c r="O22" s="75">
        <f>11+16+25+5+1+2</f>
        <v>60</v>
      </c>
      <c r="P22" s="75">
        <f>1+1+1</f>
        <v>3</v>
      </c>
      <c r="Q22" s="75"/>
      <c r="R22" s="75">
        <f>1</f>
        <v>1</v>
      </c>
      <c r="S22" s="99"/>
      <c r="T22" s="99"/>
    </row>
    <row r="23" spans="1:20" ht="24.6" customHeight="1">
      <c r="A23" s="101" t="s">
        <v>135</v>
      </c>
      <c r="B23" s="101"/>
      <c r="C23" s="101"/>
      <c r="D23" s="75">
        <v>1</v>
      </c>
      <c r="E23" s="75"/>
      <c r="F23" s="8"/>
      <c r="G23" s="8"/>
      <c r="H23" s="123" t="s">
        <v>136</v>
      </c>
      <c r="I23" s="123"/>
      <c r="J23" s="123"/>
      <c r="K23" s="123"/>
      <c r="L23" s="123"/>
      <c r="M23" s="123"/>
      <c r="N23" s="123"/>
      <c r="O23" s="75"/>
      <c r="P23" s="75"/>
      <c r="Q23" s="75"/>
      <c r="R23" s="75"/>
      <c r="S23" s="99"/>
      <c r="T23" s="99"/>
    </row>
    <row r="24" spans="1:20" ht="24.6" customHeight="1">
      <c r="A24" s="101"/>
      <c r="B24" s="101"/>
      <c r="C24" s="101"/>
      <c r="D24" s="8"/>
      <c r="E24" s="8"/>
      <c r="F24" s="8"/>
      <c r="G24" s="8"/>
      <c r="H24" s="123" t="s">
        <v>137</v>
      </c>
      <c r="I24" s="123"/>
      <c r="J24" s="123"/>
      <c r="K24" s="123"/>
      <c r="L24" s="123"/>
      <c r="M24" s="123"/>
      <c r="N24" s="123"/>
      <c r="O24" s="75">
        <v>6</v>
      </c>
      <c r="P24" s="75">
        <f>2+1</f>
        <v>3</v>
      </c>
      <c r="Q24" s="75">
        <f>1</f>
        <v>1</v>
      </c>
      <c r="R24" s="75">
        <v>1</v>
      </c>
      <c r="S24" s="99"/>
      <c r="T24" s="99"/>
    </row>
    <row r="25" spans="1:20" ht="24.6" customHeight="1">
      <c r="A25" s="101"/>
      <c r="B25" s="101"/>
      <c r="C25" s="101"/>
      <c r="D25" s="8"/>
      <c r="E25" s="8"/>
      <c r="F25" s="8"/>
      <c r="G25" s="8"/>
      <c r="H25" s="123" t="s">
        <v>138</v>
      </c>
      <c r="I25" s="123"/>
      <c r="J25" s="123"/>
      <c r="K25" s="123"/>
      <c r="L25" s="123"/>
      <c r="M25" s="123"/>
      <c r="N25" s="123"/>
      <c r="O25" s="75"/>
      <c r="P25" s="75"/>
      <c r="Q25" s="75"/>
      <c r="R25" s="75"/>
      <c r="S25" s="99"/>
      <c r="T25" s="99"/>
    </row>
    <row r="26" spans="1:20" ht="24.6" customHeight="1">
      <c r="A26" s="101"/>
      <c r="B26" s="101"/>
      <c r="C26" s="101"/>
      <c r="D26" s="8"/>
      <c r="E26" s="8"/>
      <c r="F26" s="8"/>
      <c r="G26" s="8"/>
      <c r="H26" s="123" t="s">
        <v>139</v>
      </c>
      <c r="I26" s="123"/>
      <c r="J26" s="123"/>
      <c r="K26" s="123"/>
      <c r="L26" s="123"/>
      <c r="M26" s="123"/>
      <c r="N26" s="123"/>
      <c r="O26" s="75"/>
      <c r="P26" s="75"/>
      <c r="Q26" s="75"/>
      <c r="R26" s="75"/>
      <c r="S26" s="99"/>
      <c r="T26" s="99"/>
    </row>
    <row r="27" spans="1:20" ht="24.6" customHeight="1">
      <c r="A27" s="101"/>
      <c r="B27" s="101"/>
      <c r="C27" s="101"/>
      <c r="D27" s="8"/>
      <c r="E27" s="8"/>
      <c r="F27" s="8"/>
      <c r="G27" s="8"/>
      <c r="H27" s="123" t="s">
        <v>140</v>
      </c>
      <c r="I27" s="123"/>
      <c r="J27" s="123"/>
      <c r="K27" s="123"/>
      <c r="L27" s="123"/>
      <c r="M27" s="123"/>
      <c r="N27" s="123"/>
      <c r="O27" s="75">
        <v>29</v>
      </c>
      <c r="P27" s="75">
        <f>1</f>
        <v>1</v>
      </c>
      <c r="Q27" s="75">
        <f>1</f>
        <v>1</v>
      </c>
      <c r="R27" s="75">
        <f>1+3+1+3+1</f>
        <v>9</v>
      </c>
      <c r="S27" s="99"/>
      <c r="T27" s="99"/>
    </row>
  </sheetData>
  <mergeCells count="54">
    <mergeCell ref="S17:T17"/>
    <mergeCell ref="H22:N22"/>
    <mergeCell ref="H23:N23"/>
    <mergeCell ref="H24:N24"/>
    <mergeCell ref="S18:T21"/>
    <mergeCell ref="H19:N19"/>
    <mergeCell ref="H20:N20"/>
    <mergeCell ref="H21:N21"/>
    <mergeCell ref="H17:N17"/>
    <mergeCell ref="H18:N18"/>
    <mergeCell ref="H25:N25"/>
    <mergeCell ref="S22:T27"/>
    <mergeCell ref="A26:C26"/>
    <mergeCell ref="H26:N26"/>
    <mergeCell ref="A27:C27"/>
    <mergeCell ref="H27:N27"/>
    <mergeCell ref="A23:C23"/>
    <mergeCell ref="A16:S16"/>
    <mergeCell ref="I10:I11"/>
    <mergeCell ref="J10:J11"/>
    <mergeCell ref="K10:K11"/>
    <mergeCell ref="L10:L11"/>
    <mergeCell ref="M10:M11"/>
    <mergeCell ref="N10:N11"/>
    <mergeCell ref="A10:A11"/>
    <mergeCell ref="H10:H11"/>
    <mergeCell ref="O10:O11"/>
    <mergeCell ref="P10:P11"/>
    <mergeCell ref="Q10:Q11"/>
    <mergeCell ref="R10:R11"/>
    <mergeCell ref="S10:S11"/>
    <mergeCell ref="A3:T3"/>
    <mergeCell ref="H4:S4"/>
    <mergeCell ref="T4:T6"/>
    <mergeCell ref="K5:N5"/>
    <mergeCell ref="O5:R5"/>
    <mergeCell ref="S5:S6"/>
    <mergeCell ref="G5:G6"/>
    <mergeCell ref="Q1:R1"/>
    <mergeCell ref="A25:C25"/>
    <mergeCell ref="A4:G4"/>
    <mergeCell ref="A2:Q2"/>
    <mergeCell ref="A5:A6"/>
    <mergeCell ref="C5:C6"/>
    <mergeCell ref="D5:F5"/>
    <mergeCell ref="A18:C18"/>
    <mergeCell ref="A17:C17"/>
    <mergeCell ref="B5:B6"/>
    <mergeCell ref="H5:H6"/>
    <mergeCell ref="A20:C20"/>
    <mergeCell ref="A19:C19"/>
    <mergeCell ref="A24:C24"/>
    <mergeCell ref="A21:C21"/>
    <mergeCell ref="A22:C22"/>
  </mergeCells>
  <printOptions horizontalCentered="1"/>
  <pageMargins left="0.2" right="0.2" top="0.25" bottom="0.25" header="0" footer="0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3"/>
  <sheetViews>
    <sheetView workbookViewId="0">
      <selection activeCell="A12" sqref="A12"/>
    </sheetView>
  </sheetViews>
  <sheetFormatPr defaultRowHeight="15"/>
  <cols>
    <col min="1" max="1" width="8.25" customWidth="1"/>
    <col min="2" max="2" width="5.625" customWidth="1"/>
    <col min="3" max="3" width="6" customWidth="1"/>
    <col min="4" max="4" width="4.125" customWidth="1"/>
    <col min="5" max="5" width="5.75" customWidth="1"/>
    <col min="6" max="6" width="4.375" customWidth="1"/>
    <col min="7" max="7" width="5.625" customWidth="1"/>
    <col min="8" max="8" width="4.5" customWidth="1"/>
    <col min="9" max="9" width="5.75" customWidth="1"/>
    <col min="10" max="10" width="4.5" customWidth="1"/>
    <col min="11" max="11" width="5.75" customWidth="1"/>
    <col min="12" max="12" width="4.125" customWidth="1"/>
    <col min="13" max="13" width="5.75" customWidth="1"/>
    <col min="14" max="14" width="5.875" customWidth="1"/>
    <col min="15" max="15" width="4.875" customWidth="1"/>
    <col min="16" max="16" width="5.75" customWidth="1"/>
    <col min="17" max="17" width="5.125" customWidth="1"/>
    <col min="18" max="19" width="4.5" customWidth="1"/>
    <col min="20" max="20" width="6.125" customWidth="1"/>
    <col min="21" max="21" width="4.875" customWidth="1"/>
    <col min="22" max="22" width="5.5" customWidth="1"/>
  </cols>
  <sheetData>
    <row r="1" spans="1:22" ht="18.75">
      <c r="T1" s="125" t="s">
        <v>195</v>
      </c>
      <c r="U1" s="125"/>
      <c r="V1" s="125"/>
    </row>
    <row r="2" spans="1:22" ht="35.25" customHeight="1">
      <c r="A2" s="130" t="s">
        <v>203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2" ht="47.25" customHeight="1">
      <c r="A3" s="131" t="s">
        <v>52</v>
      </c>
      <c r="B3" s="131" t="s">
        <v>5</v>
      </c>
      <c r="C3" s="131"/>
      <c r="D3" s="131" t="s">
        <v>56</v>
      </c>
      <c r="E3" s="131"/>
      <c r="F3" s="131"/>
      <c r="G3" s="131"/>
      <c r="H3" s="131"/>
      <c r="I3" s="131"/>
      <c r="J3" s="131"/>
      <c r="K3" s="131"/>
      <c r="L3" s="131"/>
      <c r="M3" s="131"/>
      <c r="N3" s="131" t="s">
        <v>57</v>
      </c>
      <c r="O3" s="131" t="s">
        <v>58</v>
      </c>
      <c r="P3" s="131"/>
      <c r="Q3" s="131" t="s">
        <v>59</v>
      </c>
      <c r="R3" s="131"/>
      <c r="S3" s="131"/>
      <c r="T3" s="131"/>
      <c r="U3" s="131"/>
      <c r="V3" s="87"/>
    </row>
    <row r="4" spans="1:22" ht="31.5" customHeight="1">
      <c r="A4" s="131"/>
      <c r="B4" s="131" t="s">
        <v>60</v>
      </c>
      <c r="C4" s="131" t="s">
        <v>61</v>
      </c>
      <c r="D4" s="131" t="s">
        <v>62</v>
      </c>
      <c r="E4" s="131"/>
      <c r="F4" s="131" t="s">
        <v>63</v>
      </c>
      <c r="G4" s="131"/>
      <c r="H4" s="132" t="s">
        <v>186</v>
      </c>
      <c r="I4" s="133"/>
      <c r="J4" s="132" t="s">
        <v>187</v>
      </c>
      <c r="K4" s="133"/>
      <c r="L4" s="131" t="s">
        <v>188</v>
      </c>
      <c r="M4" s="131"/>
      <c r="N4" s="131"/>
      <c r="O4" s="131" t="s">
        <v>60</v>
      </c>
      <c r="P4" s="131" t="s">
        <v>61</v>
      </c>
      <c r="Q4" s="131" t="s">
        <v>5</v>
      </c>
      <c r="R4" s="131" t="s">
        <v>14</v>
      </c>
      <c r="S4" s="136" t="s">
        <v>10</v>
      </c>
      <c r="T4" s="137"/>
      <c r="U4" s="131" t="s">
        <v>176</v>
      </c>
      <c r="V4" s="126" t="s">
        <v>189</v>
      </c>
    </row>
    <row r="5" spans="1:22" ht="15.75" customHeight="1">
      <c r="A5" s="131"/>
      <c r="B5" s="131"/>
      <c r="C5" s="131"/>
      <c r="D5" s="131"/>
      <c r="E5" s="131"/>
      <c r="F5" s="131"/>
      <c r="G5" s="131"/>
      <c r="H5" s="134"/>
      <c r="I5" s="135"/>
      <c r="J5" s="134"/>
      <c r="K5" s="135"/>
      <c r="L5" s="131"/>
      <c r="M5" s="131"/>
      <c r="N5" s="131"/>
      <c r="O5" s="131"/>
      <c r="P5" s="131"/>
      <c r="Q5" s="131"/>
      <c r="R5" s="131"/>
      <c r="S5" s="126" t="s">
        <v>190</v>
      </c>
      <c r="T5" s="126" t="s">
        <v>191</v>
      </c>
      <c r="U5" s="131"/>
      <c r="V5" s="127"/>
    </row>
    <row r="6" spans="1:22" ht="47.25">
      <c r="A6" s="131"/>
      <c r="B6" s="131"/>
      <c r="C6" s="131"/>
      <c r="D6" s="85" t="s">
        <v>60</v>
      </c>
      <c r="E6" s="85" t="s">
        <v>61</v>
      </c>
      <c r="F6" s="85" t="s">
        <v>60</v>
      </c>
      <c r="G6" s="85" t="s">
        <v>61</v>
      </c>
      <c r="H6" s="85" t="s">
        <v>60</v>
      </c>
      <c r="I6" s="85" t="s">
        <v>61</v>
      </c>
      <c r="J6" s="85" t="s">
        <v>60</v>
      </c>
      <c r="K6" s="85" t="s">
        <v>61</v>
      </c>
      <c r="L6" s="85" t="s">
        <v>60</v>
      </c>
      <c r="M6" s="85" t="s">
        <v>61</v>
      </c>
      <c r="N6" s="131"/>
      <c r="O6" s="131"/>
      <c r="P6" s="131"/>
      <c r="Q6" s="131"/>
      <c r="R6" s="131"/>
      <c r="S6" s="129"/>
      <c r="T6" s="129"/>
      <c r="U6" s="131"/>
      <c r="V6" s="128"/>
    </row>
    <row r="7" spans="1:22" ht="32.25" customHeight="1">
      <c r="A7" s="56" t="s">
        <v>192</v>
      </c>
      <c r="B7" s="70"/>
      <c r="C7" s="70"/>
      <c r="D7" s="57"/>
      <c r="E7" s="57"/>
      <c r="F7" s="58"/>
      <c r="G7" s="58"/>
      <c r="H7" s="59">
        <v>3</v>
      </c>
      <c r="I7" s="59">
        <v>284</v>
      </c>
      <c r="J7" s="59">
        <v>5</v>
      </c>
      <c r="K7" s="59">
        <v>483</v>
      </c>
      <c r="L7" s="57"/>
      <c r="M7" s="57"/>
      <c r="N7" s="59">
        <v>8</v>
      </c>
      <c r="O7" s="57"/>
      <c r="P7" s="57"/>
      <c r="Q7" s="57"/>
      <c r="R7" s="57"/>
      <c r="S7" s="59">
        <v>90</v>
      </c>
      <c r="T7" s="59"/>
      <c r="U7" s="57"/>
      <c r="V7" s="60"/>
    </row>
    <row r="8" spans="1:22" ht="32.25" customHeight="1">
      <c r="A8" s="69">
        <v>2021</v>
      </c>
      <c r="B8" s="70"/>
      <c r="C8" s="70"/>
      <c r="D8" s="59">
        <v>4</v>
      </c>
      <c r="E8" s="59">
        <v>238</v>
      </c>
      <c r="F8" s="59">
        <v>2</v>
      </c>
      <c r="G8" s="59">
        <v>183</v>
      </c>
      <c r="H8" s="59">
        <v>9</v>
      </c>
      <c r="I8" s="59">
        <v>880</v>
      </c>
      <c r="J8" s="59">
        <v>9</v>
      </c>
      <c r="K8" s="59">
        <v>727</v>
      </c>
      <c r="L8" s="59"/>
      <c r="M8" s="59"/>
      <c r="N8" s="59">
        <v>25</v>
      </c>
      <c r="O8" s="59">
        <v>6</v>
      </c>
      <c r="P8" s="59">
        <v>336</v>
      </c>
      <c r="Q8" s="57"/>
      <c r="R8" s="59">
        <v>52</v>
      </c>
      <c r="S8" s="59"/>
      <c r="T8" s="59">
        <v>19</v>
      </c>
      <c r="U8" s="59">
        <v>6</v>
      </c>
      <c r="V8" s="61">
        <v>3</v>
      </c>
    </row>
    <row r="9" spans="1:22" ht="32.25" customHeight="1">
      <c r="A9" s="69">
        <v>2022</v>
      </c>
      <c r="B9" s="70"/>
      <c r="C9" s="70"/>
      <c r="D9" s="59">
        <v>3</v>
      </c>
      <c r="E9" s="59">
        <v>150</v>
      </c>
      <c r="F9" s="59">
        <v>4</v>
      </c>
      <c r="G9" s="59">
        <v>326</v>
      </c>
      <c r="H9" s="59">
        <v>10</v>
      </c>
      <c r="I9" s="59">
        <v>975</v>
      </c>
      <c r="J9" s="59">
        <v>13</v>
      </c>
      <c r="K9" s="59">
        <v>1370</v>
      </c>
      <c r="L9" s="59"/>
      <c r="M9" s="59"/>
      <c r="N9" s="59">
        <v>29</v>
      </c>
      <c r="O9" s="59">
        <v>10</v>
      </c>
      <c r="P9" s="59">
        <v>540</v>
      </c>
      <c r="Q9" s="57"/>
      <c r="R9" s="59">
        <v>45</v>
      </c>
      <c r="S9" s="59"/>
      <c r="T9" s="59">
        <v>15</v>
      </c>
      <c r="U9" s="59">
        <v>6</v>
      </c>
      <c r="V9" s="61"/>
    </row>
    <row r="10" spans="1:22" ht="32.25" customHeight="1">
      <c r="A10" s="69">
        <v>2023</v>
      </c>
      <c r="B10" s="70"/>
      <c r="C10" s="70"/>
      <c r="D10" s="59">
        <v>4</v>
      </c>
      <c r="E10" s="59">
        <v>340</v>
      </c>
      <c r="F10" s="59">
        <v>3</v>
      </c>
      <c r="G10" s="59">
        <v>240</v>
      </c>
      <c r="H10" s="59">
        <v>10</v>
      </c>
      <c r="I10" s="59">
        <v>1031</v>
      </c>
      <c r="J10" s="59">
        <v>13</v>
      </c>
      <c r="K10" s="59">
        <v>1373</v>
      </c>
      <c r="L10" s="59"/>
      <c r="M10" s="59"/>
      <c r="N10" s="59">
        <v>118</v>
      </c>
      <c r="O10" s="59">
        <v>12</v>
      </c>
      <c r="P10" s="59">
        <v>660</v>
      </c>
      <c r="Q10" s="57"/>
      <c r="R10" s="59"/>
      <c r="S10" s="59">
        <v>70</v>
      </c>
      <c r="T10" s="59">
        <v>10</v>
      </c>
      <c r="U10" s="59">
        <v>4</v>
      </c>
      <c r="V10" s="61">
        <v>1</v>
      </c>
    </row>
    <row r="11" spans="1:22" ht="32.25" customHeight="1">
      <c r="A11" s="62">
        <v>2024</v>
      </c>
      <c r="B11" s="70"/>
      <c r="C11" s="70"/>
      <c r="D11" s="59">
        <v>4</v>
      </c>
      <c r="E11" s="59">
        <v>313</v>
      </c>
      <c r="F11" s="59">
        <v>3</v>
      </c>
      <c r="G11" s="59">
        <v>245</v>
      </c>
      <c r="H11" s="59">
        <v>7</v>
      </c>
      <c r="I11" s="59">
        <v>700</v>
      </c>
      <c r="J11" s="59">
        <v>6</v>
      </c>
      <c r="K11" s="59">
        <v>510</v>
      </c>
      <c r="L11" s="59">
        <v>12</v>
      </c>
      <c r="M11" s="59">
        <v>1243</v>
      </c>
      <c r="N11" s="59">
        <v>24</v>
      </c>
      <c r="O11" s="59">
        <v>10</v>
      </c>
      <c r="P11" s="59">
        <v>550</v>
      </c>
      <c r="Q11" s="57"/>
      <c r="R11" s="59">
        <v>27</v>
      </c>
      <c r="S11" s="59"/>
      <c r="T11" s="59">
        <v>8</v>
      </c>
      <c r="U11" s="59">
        <v>5</v>
      </c>
      <c r="V11" s="60"/>
    </row>
    <row r="12" spans="1:22" ht="32.25" customHeight="1">
      <c r="A12" s="63">
        <v>2025</v>
      </c>
      <c r="B12" s="70"/>
      <c r="C12" s="70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60"/>
    </row>
    <row r="13" spans="1:22" ht="32.25" customHeight="1">
      <c r="A13" s="68" t="s">
        <v>64</v>
      </c>
      <c r="B13" s="70"/>
      <c r="C13" s="70"/>
      <c r="D13" s="64">
        <f t="shared" ref="D13:M13" si="0">SUM(D8:D12)</f>
        <v>15</v>
      </c>
      <c r="E13" s="64">
        <f t="shared" si="0"/>
        <v>1041</v>
      </c>
      <c r="F13" s="64">
        <f t="shared" si="0"/>
        <v>12</v>
      </c>
      <c r="G13" s="64">
        <f t="shared" si="0"/>
        <v>994</v>
      </c>
      <c r="H13" s="64">
        <f t="shared" si="0"/>
        <v>36</v>
      </c>
      <c r="I13" s="64">
        <f t="shared" si="0"/>
        <v>3586</v>
      </c>
      <c r="J13" s="64">
        <f t="shared" si="0"/>
        <v>41</v>
      </c>
      <c r="K13" s="64">
        <f t="shared" si="0"/>
        <v>3980</v>
      </c>
      <c r="L13" s="64">
        <f t="shared" si="0"/>
        <v>12</v>
      </c>
      <c r="M13" s="64">
        <f t="shared" si="0"/>
        <v>1243</v>
      </c>
      <c r="N13" s="64"/>
      <c r="O13" s="64">
        <f>SUM(O8:O12)</f>
        <v>38</v>
      </c>
      <c r="P13" s="64">
        <f>SUM(P8:P12)</f>
        <v>2086</v>
      </c>
      <c r="Q13" s="64"/>
      <c r="R13" s="64">
        <f>SUM(R8:R12)</f>
        <v>124</v>
      </c>
      <c r="S13" s="64">
        <f>SUM(S7:S12)</f>
        <v>160</v>
      </c>
      <c r="T13" s="64">
        <f>SUM(T8:T12)</f>
        <v>52</v>
      </c>
      <c r="U13" s="64">
        <f>SUM(U8:U12)</f>
        <v>21</v>
      </c>
      <c r="V13" s="65">
        <f>SUM(V8:V12)</f>
        <v>4</v>
      </c>
    </row>
  </sheetData>
  <mergeCells count="24">
    <mergeCell ref="D3:M3"/>
    <mergeCell ref="R4:R6"/>
    <mergeCell ref="J4:K5"/>
    <mergeCell ref="O4:O6"/>
    <mergeCell ref="C4:C6"/>
    <mergeCell ref="D4:E5"/>
    <mergeCell ref="F4:G5"/>
    <mergeCell ref="L4:M5"/>
    <mergeCell ref="T1:V1"/>
    <mergeCell ref="V4:V6"/>
    <mergeCell ref="S5:S6"/>
    <mergeCell ref="T5:T6"/>
    <mergeCell ref="A2:U2"/>
    <mergeCell ref="A3:A6"/>
    <mergeCell ref="B3:C3"/>
    <mergeCell ref="B4:B6"/>
    <mergeCell ref="N3:N6"/>
    <mergeCell ref="O3:P3"/>
    <mergeCell ref="Q3:U3"/>
    <mergeCell ref="H4:I5"/>
    <mergeCell ref="S4:T4"/>
    <mergeCell ref="U4:U6"/>
    <mergeCell ref="P4:P6"/>
    <mergeCell ref="Q4:Q6"/>
  </mergeCells>
  <printOptions horizontalCentered="1"/>
  <pageMargins left="0.2" right="0.2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3"/>
  <sheetViews>
    <sheetView zoomScale="70" zoomScaleNormal="70" workbookViewId="0">
      <selection activeCell="Z22" sqref="Z21:Z22"/>
    </sheetView>
  </sheetViews>
  <sheetFormatPr defaultRowHeight="15"/>
  <cols>
    <col min="1" max="1" width="4" style="1" customWidth="1"/>
    <col min="2" max="2" width="8.125" style="23" customWidth="1"/>
    <col min="3" max="3" width="31.125" customWidth="1"/>
    <col min="4" max="4" width="5.5" customWidth="1"/>
    <col min="5" max="5" width="5.75" customWidth="1"/>
    <col min="6" max="6" width="5.375" customWidth="1"/>
    <col min="7" max="7" width="5.25" customWidth="1"/>
    <col min="8" max="8" width="4.625" customWidth="1"/>
    <col min="9" max="9" width="5.5" customWidth="1"/>
    <col min="10" max="10" width="5.875" customWidth="1"/>
    <col min="11" max="11" width="4.5" customWidth="1"/>
    <col min="12" max="12" width="4.625" customWidth="1"/>
    <col min="13" max="13" width="4.5" customWidth="1"/>
    <col min="14" max="14" width="4.875" customWidth="1"/>
    <col min="15" max="15" width="5.875" customWidth="1"/>
    <col min="16" max="16" width="5" customWidth="1"/>
    <col min="17" max="17" width="4.625" customWidth="1"/>
    <col min="18" max="18" width="4.875" customWidth="1"/>
    <col min="19" max="21" width="5.375" customWidth="1"/>
  </cols>
  <sheetData>
    <row r="1" spans="1:21" ht="18.75">
      <c r="S1" s="125" t="s">
        <v>194</v>
      </c>
      <c r="T1" s="125"/>
      <c r="U1" s="125"/>
    </row>
    <row r="2" spans="1:21" ht="31.5" customHeight="1">
      <c r="A2" s="100" t="s">
        <v>202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4" spans="1:21" ht="31.5" customHeight="1">
      <c r="A4" s="92" t="s">
        <v>0</v>
      </c>
      <c r="B4" s="119" t="s">
        <v>166</v>
      </c>
      <c r="C4" s="138" t="s">
        <v>11</v>
      </c>
      <c r="D4" s="119" t="s">
        <v>167</v>
      </c>
      <c r="E4" s="94" t="s">
        <v>109</v>
      </c>
      <c r="F4" s="140"/>
      <c r="G4" s="95"/>
      <c r="H4" s="92" t="s">
        <v>7</v>
      </c>
      <c r="I4" s="119" t="s">
        <v>168</v>
      </c>
      <c r="J4" s="92" t="s">
        <v>13</v>
      </c>
      <c r="K4" s="119" t="s">
        <v>169</v>
      </c>
      <c r="L4" s="94" t="s">
        <v>53</v>
      </c>
      <c r="M4" s="95"/>
      <c r="N4" s="94" t="s">
        <v>170</v>
      </c>
      <c r="O4" s="140"/>
      <c r="P4" s="140"/>
      <c r="Q4" s="95"/>
      <c r="R4" s="94" t="s">
        <v>54</v>
      </c>
      <c r="S4" s="140"/>
      <c r="T4" s="95"/>
      <c r="U4" s="119" t="s">
        <v>171</v>
      </c>
    </row>
    <row r="5" spans="1:21" ht="60" customHeight="1">
      <c r="A5" s="93"/>
      <c r="B5" s="120"/>
      <c r="C5" s="139"/>
      <c r="D5" s="120"/>
      <c r="E5" s="50" t="s">
        <v>172</v>
      </c>
      <c r="F5" s="50" t="s">
        <v>173</v>
      </c>
      <c r="G5" s="50" t="s">
        <v>174</v>
      </c>
      <c r="H5" s="93"/>
      <c r="I5" s="93"/>
      <c r="J5" s="93"/>
      <c r="K5" s="93"/>
      <c r="L5" s="50" t="s">
        <v>8</v>
      </c>
      <c r="M5" s="50" t="s">
        <v>9</v>
      </c>
      <c r="N5" s="50" t="s">
        <v>14</v>
      </c>
      <c r="O5" s="51" t="s">
        <v>175</v>
      </c>
      <c r="P5" s="50" t="s">
        <v>15</v>
      </c>
      <c r="Q5" s="50" t="s">
        <v>16</v>
      </c>
      <c r="R5" s="50" t="s">
        <v>14</v>
      </c>
      <c r="S5" s="50" t="s">
        <v>10</v>
      </c>
      <c r="T5" s="51" t="s">
        <v>176</v>
      </c>
      <c r="U5" s="93"/>
    </row>
    <row r="6" spans="1:21" ht="24.6" customHeight="1">
      <c r="A6" s="52">
        <v>1</v>
      </c>
      <c r="B6" s="126" t="s">
        <v>177</v>
      </c>
      <c r="C6" s="16" t="s">
        <v>178</v>
      </c>
      <c r="D6" s="53">
        <v>10</v>
      </c>
      <c r="E6" s="12"/>
      <c r="F6" s="12">
        <v>6</v>
      </c>
      <c r="G6" s="12">
        <v>4</v>
      </c>
      <c r="H6" s="12"/>
      <c r="I6" s="12">
        <v>10</v>
      </c>
      <c r="J6" s="12"/>
      <c r="K6" s="12"/>
      <c r="L6" s="12"/>
      <c r="M6" s="12">
        <v>10</v>
      </c>
      <c r="N6" s="12"/>
      <c r="O6" s="12"/>
      <c r="P6" s="12">
        <v>2</v>
      </c>
      <c r="Q6" s="12">
        <v>5</v>
      </c>
      <c r="R6" s="12"/>
      <c r="S6" s="12">
        <v>4</v>
      </c>
      <c r="T6" s="12">
        <v>6</v>
      </c>
      <c r="U6" s="12"/>
    </row>
    <row r="7" spans="1:21" ht="24.6" customHeight="1">
      <c r="A7" s="71">
        <v>2</v>
      </c>
      <c r="B7" s="128"/>
      <c r="C7" s="54" t="s">
        <v>179</v>
      </c>
      <c r="D7" s="53">
        <v>9</v>
      </c>
      <c r="E7" s="12"/>
      <c r="F7" s="12">
        <v>6</v>
      </c>
      <c r="G7" s="12">
        <v>3</v>
      </c>
      <c r="H7" s="12">
        <v>4</v>
      </c>
      <c r="I7" s="12">
        <v>9</v>
      </c>
      <c r="J7" s="12"/>
      <c r="K7" s="12"/>
      <c r="L7" s="12"/>
      <c r="M7" s="12">
        <v>19</v>
      </c>
      <c r="N7" s="12"/>
      <c r="O7" s="12"/>
      <c r="P7" s="12">
        <v>8</v>
      </c>
      <c r="Q7" s="12">
        <v>1</v>
      </c>
      <c r="R7" s="12"/>
      <c r="S7" s="12">
        <v>8</v>
      </c>
      <c r="T7" s="12">
        <v>1</v>
      </c>
      <c r="U7" s="12"/>
    </row>
    <row r="8" spans="1:21" ht="24.6" customHeight="1">
      <c r="A8" s="55">
        <v>3</v>
      </c>
      <c r="B8" s="126" t="s">
        <v>180</v>
      </c>
      <c r="C8" s="16" t="s">
        <v>17</v>
      </c>
      <c r="D8" s="53">
        <v>10</v>
      </c>
      <c r="E8" s="12"/>
      <c r="F8" s="12">
        <v>6</v>
      </c>
      <c r="G8" s="12">
        <v>4</v>
      </c>
      <c r="H8" s="12"/>
      <c r="I8" s="12">
        <v>10</v>
      </c>
      <c r="J8" s="12"/>
      <c r="K8" s="12"/>
      <c r="L8" s="12"/>
      <c r="M8" s="12">
        <v>10</v>
      </c>
      <c r="N8" s="12"/>
      <c r="O8" s="12"/>
      <c r="P8" s="12">
        <v>5</v>
      </c>
      <c r="Q8" s="12">
        <v>5</v>
      </c>
      <c r="R8" s="12"/>
      <c r="S8" s="12">
        <v>4</v>
      </c>
      <c r="T8" s="12">
        <v>6</v>
      </c>
      <c r="U8" s="12"/>
    </row>
    <row r="9" spans="1:21" ht="24.6" customHeight="1">
      <c r="A9" s="55">
        <v>4</v>
      </c>
      <c r="B9" s="128"/>
      <c r="C9" s="54" t="s">
        <v>217</v>
      </c>
      <c r="D9" s="53">
        <v>10</v>
      </c>
      <c r="E9" s="12"/>
      <c r="F9" s="12">
        <v>6</v>
      </c>
      <c r="G9" s="12">
        <v>4</v>
      </c>
      <c r="H9" s="12">
        <v>7</v>
      </c>
      <c r="I9" s="12">
        <v>10</v>
      </c>
      <c r="J9" s="12"/>
      <c r="K9" s="12">
        <v>1</v>
      </c>
      <c r="L9" s="12"/>
      <c r="M9" s="12">
        <v>10</v>
      </c>
      <c r="N9" s="12"/>
      <c r="O9" s="12"/>
      <c r="P9" s="12">
        <v>10</v>
      </c>
      <c r="Q9" s="12"/>
      <c r="R9" s="12"/>
      <c r="S9" s="12">
        <v>10</v>
      </c>
      <c r="T9" s="12"/>
      <c r="U9" s="12"/>
    </row>
    <row r="10" spans="1:21" ht="24.6" customHeight="1">
      <c r="A10" s="55">
        <v>5</v>
      </c>
      <c r="B10" s="126" t="s">
        <v>181</v>
      </c>
      <c r="C10" s="16" t="s">
        <v>18</v>
      </c>
      <c r="D10" s="53">
        <v>10</v>
      </c>
      <c r="E10" s="12"/>
      <c r="F10" s="12">
        <v>8</v>
      </c>
      <c r="G10" s="12">
        <v>2</v>
      </c>
      <c r="H10" s="12">
        <v>1</v>
      </c>
      <c r="I10" s="12">
        <v>10</v>
      </c>
      <c r="J10" s="12"/>
      <c r="K10" s="12"/>
      <c r="L10" s="12"/>
      <c r="M10" s="12">
        <v>10</v>
      </c>
      <c r="N10" s="12"/>
      <c r="O10" s="12"/>
      <c r="P10" s="12">
        <v>7</v>
      </c>
      <c r="Q10" s="12">
        <v>3</v>
      </c>
      <c r="R10" s="12"/>
      <c r="S10" s="12">
        <v>8</v>
      </c>
      <c r="T10" s="12">
        <v>2</v>
      </c>
      <c r="U10" s="12"/>
    </row>
    <row r="11" spans="1:21" ht="24.6" customHeight="1">
      <c r="A11" s="55">
        <v>6</v>
      </c>
      <c r="B11" s="128"/>
      <c r="C11" s="54" t="s">
        <v>218</v>
      </c>
      <c r="D11" s="53">
        <v>20</v>
      </c>
      <c r="E11" s="12"/>
      <c r="F11" s="12">
        <v>15</v>
      </c>
      <c r="G11" s="12">
        <v>5</v>
      </c>
      <c r="H11" s="12">
        <v>2</v>
      </c>
      <c r="I11" s="12">
        <v>20</v>
      </c>
      <c r="J11" s="12"/>
      <c r="K11" s="12">
        <v>1</v>
      </c>
      <c r="L11" s="12"/>
      <c r="M11" s="12">
        <v>20</v>
      </c>
      <c r="N11" s="12"/>
      <c r="O11" s="12"/>
      <c r="P11" s="12">
        <v>20</v>
      </c>
      <c r="Q11" s="12"/>
      <c r="R11" s="12"/>
      <c r="S11" s="12">
        <v>20</v>
      </c>
      <c r="T11" s="12"/>
      <c r="U11" s="12"/>
    </row>
    <row r="12" spans="1:21" ht="24.6" customHeight="1">
      <c r="A12" s="55">
        <v>7</v>
      </c>
      <c r="B12" s="126" t="s">
        <v>182</v>
      </c>
      <c r="C12" s="54" t="s">
        <v>219</v>
      </c>
      <c r="D12" s="53">
        <v>18</v>
      </c>
      <c r="E12" s="12">
        <v>1</v>
      </c>
      <c r="F12" s="12">
        <v>17</v>
      </c>
      <c r="G12" s="12"/>
      <c r="H12" s="12">
        <v>15</v>
      </c>
      <c r="I12" s="12">
        <v>15</v>
      </c>
      <c r="J12" s="12"/>
      <c r="K12" s="12">
        <v>2</v>
      </c>
      <c r="L12" s="12"/>
      <c r="M12" s="12">
        <v>18</v>
      </c>
      <c r="N12" s="12"/>
      <c r="O12" s="12"/>
      <c r="P12" s="12">
        <v>18</v>
      </c>
      <c r="Q12" s="12"/>
      <c r="R12" s="12"/>
      <c r="S12" s="12">
        <v>13</v>
      </c>
      <c r="T12" s="12"/>
      <c r="U12" s="12"/>
    </row>
    <row r="13" spans="1:21" ht="24.6" customHeight="1">
      <c r="A13" s="55">
        <v>8</v>
      </c>
      <c r="B13" s="127"/>
      <c r="C13" s="54" t="s">
        <v>220</v>
      </c>
      <c r="D13" s="53">
        <v>12</v>
      </c>
      <c r="E13" s="12">
        <v>3</v>
      </c>
      <c r="F13" s="12">
        <v>8</v>
      </c>
      <c r="G13" s="12">
        <v>1</v>
      </c>
      <c r="H13" s="12">
        <v>9</v>
      </c>
      <c r="I13" s="12">
        <v>12</v>
      </c>
      <c r="J13" s="12"/>
      <c r="K13" s="12"/>
      <c r="L13" s="12"/>
      <c r="M13" s="12">
        <v>12</v>
      </c>
      <c r="N13" s="12"/>
      <c r="O13" s="12"/>
      <c r="P13" s="12">
        <v>12</v>
      </c>
      <c r="Q13" s="12"/>
      <c r="R13" s="12"/>
      <c r="S13" s="12">
        <v>6</v>
      </c>
      <c r="T13" s="12"/>
      <c r="U13" s="12"/>
    </row>
    <row r="14" spans="1:21" ht="24.6" customHeight="1">
      <c r="A14" s="55">
        <v>9</v>
      </c>
      <c r="B14" s="127"/>
      <c r="C14" s="54" t="s">
        <v>221</v>
      </c>
      <c r="D14" s="53">
        <v>14</v>
      </c>
      <c r="E14" s="12">
        <v>2</v>
      </c>
      <c r="F14" s="12">
        <v>6</v>
      </c>
      <c r="G14" s="12">
        <v>6</v>
      </c>
      <c r="H14" s="12">
        <v>6</v>
      </c>
      <c r="I14" s="12">
        <v>14</v>
      </c>
      <c r="J14" s="12"/>
      <c r="K14" s="12"/>
      <c r="L14" s="12"/>
      <c r="M14" s="12">
        <v>14</v>
      </c>
      <c r="N14" s="12"/>
      <c r="O14" s="12">
        <v>1</v>
      </c>
      <c r="P14" s="12">
        <v>13</v>
      </c>
      <c r="Q14" s="12"/>
      <c r="R14" s="12"/>
      <c r="S14" s="12">
        <v>9</v>
      </c>
      <c r="T14" s="12"/>
      <c r="U14" s="12"/>
    </row>
    <row r="15" spans="1:21" ht="24.6" customHeight="1">
      <c r="A15" s="55">
        <v>10</v>
      </c>
      <c r="B15" s="127"/>
      <c r="C15" s="54" t="s">
        <v>222</v>
      </c>
      <c r="D15" s="53">
        <v>24</v>
      </c>
      <c r="E15" s="12">
        <v>16</v>
      </c>
      <c r="F15" s="12">
        <v>7</v>
      </c>
      <c r="G15" s="12">
        <v>1</v>
      </c>
      <c r="H15" s="12">
        <v>14</v>
      </c>
      <c r="I15" s="12">
        <v>10</v>
      </c>
      <c r="J15" s="12"/>
      <c r="K15" s="12"/>
      <c r="L15" s="12"/>
      <c r="M15" s="12">
        <v>24</v>
      </c>
      <c r="N15" s="12"/>
      <c r="O15" s="12">
        <v>2</v>
      </c>
      <c r="P15" s="12">
        <v>16</v>
      </c>
      <c r="Q15" s="12">
        <v>6</v>
      </c>
      <c r="R15" s="12"/>
      <c r="S15" s="12">
        <v>5</v>
      </c>
      <c r="T15" s="12"/>
      <c r="U15" s="12"/>
    </row>
    <row r="16" spans="1:21" ht="24.6" customHeight="1">
      <c r="A16" s="55">
        <v>11</v>
      </c>
      <c r="B16" s="127"/>
      <c r="C16" s="16" t="s">
        <v>19</v>
      </c>
      <c r="D16" s="53">
        <v>14</v>
      </c>
      <c r="E16" s="12">
        <v>1</v>
      </c>
      <c r="F16" s="12">
        <v>12</v>
      </c>
      <c r="G16" s="12">
        <v>1</v>
      </c>
      <c r="H16" s="12">
        <v>8</v>
      </c>
      <c r="I16" s="12">
        <v>13</v>
      </c>
      <c r="J16" s="12"/>
      <c r="K16" s="12"/>
      <c r="L16" s="12"/>
      <c r="M16" s="12">
        <v>14</v>
      </c>
      <c r="N16" s="12"/>
      <c r="O16" s="12"/>
      <c r="P16" s="12">
        <v>14</v>
      </c>
      <c r="Q16" s="12"/>
      <c r="R16" s="12"/>
      <c r="S16" s="12">
        <v>11</v>
      </c>
      <c r="T16" s="12"/>
      <c r="U16" s="12"/>
    </row>
    <row r="17" spans="1:21" ht="24.6" customHeight="1">
      <c r="A17" s="55">
        <v>12</v>
      </c>
      <c r="B17" s="128"/>
      <c r="C17" s="54" t="s">
        <v>223</v>
      </c>
      <c r="D17" s="53">
        <v>10</v>
      </c>
      <c r="E17" s="12"/>
      <c r="F17" s="12">
        <v>7</v>
      </c>
      <c r="G17" s="12">
        <v>3</v>
      </c>
      <c r="H17" s="12"/>
      <c r="I17" s="12">
        <v>10</v>
      </c>
      <c r="J17" s="12"/>
      <c r="K17" s="12"/>
      <c r="L17" s="12"/>
      <c r="M17" s="12">
        <v>10</v>
      </c>
      <c r="N17" s="12"/>
      <c r="O17" s="12">
        <v>5</v>
      </c>
      <c r="P17" s="12">
        <v>5</v>
      </c>
      <c r="Q17" s="12"/>
      <c r="R17" s="12"/>
      <c r="S17" s="12">
        <v>10</v>
      </c>
      <c r="T17" s="12"/>
      <c r="U17" s="12"/>
    </row>
    <row r="18" spans="1:21" ht="24.6" customHeight="1">
      <c r="A18" s="55">
        <v>13</v>
      </c>
      <c r="B18" s="126" t="s">
        <v>183</v>
      </c>
      <c r="C18" s="16" t="s">
        <v>184</v>
      </c>
      <c r="D18" s="53">
        <v>10</v>
      </c>
      <c r="E18" s="12"/>
      <c r="F18" s="12">
        <v>7</v>
      </c>
      <c r="G18" s="12">
        <v>3</v>
      </c>
      <c r="H18" s="12">
        <v>5</v>
      </c>
      <c r="I18" s="12">
        <v>10</v>
      </c>
      <c r="J18" s="12"/>
      <c r="K18" s="12"/>
      <c r="L18" s="12"/>
      <c r="M18" s="12">
        <v>10</v>
      </c>
      <c r="N18" s="12"/>
      <c r="O18" s="12"/>
      <c r="P18" s="12">
        <v>10</v>
      </c>
      <c r="Q18" s="12"/>
      <c r="R18" s="12"/>
      <c r="S18" s="12">
        <v>10</v>
      </c>
      <c r="T18" s="12"/>
      <c r="U18" s="12"/>
    </row>
    <row r="19" spans="1:21" ht="24.6" customHeight="1">
      <c r="A19" s="55">
        <v>14</v>
      </c>
      <c r="B19" s="127"/>
      <c r="C19" s="54" t="s">
        <v>224</v>
      </c>
      <c r="D19" s="53">
        <v>10</v>
      </c>
      <c r="E19" s="12">
        <v>3</v>
      </c>
      <c r="F19" s="12">
        <v>3</v>
      </c>
      <c r="G19" s="12">
        <v>4</v>
      </c>
      <c r="H19" s="12">
        <v>3</v>
      </c>
      <c r="I19" s="12">
        <v>10</v>
      </c>
      <c r="J19" s="12"/>
      <c r="K19" s="12"/>
      <c r="L19" s="12"/>
      <c r="M19" s="12">
        <v>10</v>
      </c>
      <c r="N19" s="12"/>
      <c r="O19" s="12"/>
      <c r="P19" s="12">
        <v>10</v>
      </c>
      <c r="Q19" s="12"/>
      <c r="R19" s="12"/>
      <c r="S19" s="12">
        <v>10</v>
      </c>
      <c r="T19" s="12"/>
      <c r="U19" s="12"/>
    </row>
    <row r="20" spans="1:21" ht="24.6" customHeight="1">
      <c r="A20" s="55">
        <v>15</v>
      </c>
      <c r="B20" s="127"/>
      <c r="C20" s="54" t="s">
        <v>225</v>
      </c>
      <c r="D20" s="53">
        <v>10</v>
      </c>
      <c r="E20" s="12"/>
      <c r="F20" s="12">
        <v>9</v>
      </c>
      <c r="G20" s="12">
        <v>1</v>
      </c>
      <c r="H20" s="12">
        <v>10</v>
      </c>
      <c r="I20" s="12">
        <v>10</v>
      </c>
      <c r="J20" s="12"/>
      <c r="K20" s="12"/>
      <c r="L20" s="12"/>
      <c r="M20" s="12">
        <v>10</v>
      </c>
      <c r="N20" s="12"/>
      <c r="O20" s="12"/>
      <c r="P20" s="12">
        <v>10</v>
      </c>
      <c r="Q20" s="12"/>
      <c r="R20" s="12"/>
      <c r="S20" s="12">
        <v>10</v>
      </c>
      <c r="T20" s="12"/>
      <c r="U20" s="12"/>
    </row>
    <row r="21" spans="1:21" ht="24.6" customHeight="1">
      <c r="A21" s="55">
        <v>16</v>
      </c>
      <c r="B21" s="127"/>
      <c r="C21" s="54" t="s">
        <v>226</v>
      </c>
      <c r="D21" s="53">
        <v>10</v>
      </c>
      <c r="E21" s="12"/>
      <c r="F21" s="12">
        <v>1</v>
      </c>
      <c r="G21" s="12">
        <v>9</v>
      </c>
      <c r="H21" s="12"/>
      <c r="I21" s="12">
        <v>9</v>
      </c>
      <c r="J21" s="12"/>
      <c r="K21" s="12"/>
      <c r="L21" s="12">
        <v>2</v>
      </c>
      <c r="M21" s="12">
        <v>8</v>
      </c>
      <c r="N21" s="12">
        <v>2</v>
      </c>
      <c r="O21" s="12">
        <v>6</v>
      </c>
      <c r="P21" s="12">
        <v>2</v>
      </c>
      <c r="Q21" s="12"/>
      <c r="R21" s="12"/>
      <c r="S21" s="12">
        <v>6</v>
      </c>
      <c r="T21" s="12"/>
      <c r="U21" s="12"/>
    </row>
    <row r="22" spans="1:21" ht="24.6" customHeight="1">
      <c r="A22" s="55">
        <v>17</v>
      </c>
      <c r="B22" s="128"/>
      <c r="C22" s="16" t="s">
        <v>20</v>
      </c>
      <c r="D22" s="53">
        <v>10</v>
      </c>
      <c r="E22" s="12">
        <v>8</v>
      </c>
      <c r="F22" s="12">
        <v>2</v>
      </c>
      <c r="G22" s="12"/>
      <c r="H22" s="12">
        <v>5</v>
      </c>
      <c r="I22" s="12">
        <v>10</v>
      </c>
      <c r="J22" s="12"/>
      <c r="K22" s="12"/>
      <c r="L22" s="12"/>
      <c r="M22" s="12">
        <v>10</v>
      </c>
      <c r="N22" s="12"/>
      <c r="O22" s="12"/>
      <c r="P22" s="12">
        <v>10</v>
      </c>
      <c r="Q22" s="12"/>
      <c r="R22" s="12"/>
      <c r="S22" s="12">
        <v>10</v>
      </c>
      <c r="T22" s="12"/>
      <c r="U22" s="12"/>
    </row>
    <row r="23" spans="1:21" ht="24.6" customHeight="1">
      <c r="A23" s="55"/>
      <c r="B23" s="94" t="s">
        <v>185</v>
      </c>
      <c r="C23" s="140"/>
      <c r="D23" s="67">
        <f t="shared" ref="D23:I23" si="0">SUM(D6:D22)</f>
        <v>211</v>
      </c>
      <c r="E23" s="10">
        <f t="shared" si="0"/>
        <v>34</v>
      </c>
      <c r="F23" s="10">
        <f t="shared" si="0"/>
        <v>126</v>
      </c>
      <c r="G23" s="10">
        <f t="shared" si="0"/>
        <v>51</v>
      </c>
      <c r="H23" s="10">
        <f t="shared" si="0"/>
        <v>89</v>
      </c>
      <c r="I23" s="10">
        <f t="shared" si="0"/>
        <v>192</v>
      </c>
      <c r="J23" s="10"/>
      <c r="K23" s="10">
        <f t="shared" ref="K23:Q23" si="1">SUM(K6:K22)</f>
        <v>4</v>
      </c>
      <c r="L23" s="10">
        <f t="shared" si="1"/>
        <v>2</v>
      </c>
      <c r="M23" s="10">
        <f t="shared" si="1"/>
        <v>219</v>
      </c>
      <c r="N23" s="10">
        <f t="shared" si="1"/>
        <v>2</v>
      </c>
      <c r="O23" s="10">
        <f t="shared" si="1"/>
        <v>14</v>
      </c>
      <c r="P23" s="10">
        <f t="shared" si="1"/>
        <v>172</v>
      </c>
      <c r="Q23" s="10">
        <f t="shared" si="1"/>
        <v>20</v>
      </c>
      <c r="R23" s="10"/>
      <c r="S23" s="10">
        <f>SUM(S6:S22)</f>
        <v>154</v>
      </c>
      <c r="T23" s="10">
        <f>SUM(T6:T22)</f>
        <v>15</v>
      </c>
      <c r="U23" s="12"/>
    </row>
  </sheetData>
  <mergeCells count="21">
    <mergeCell ref="B12:B17"/>
    <mergeCell ref="H4:H5"/>
    <mergeCell ref="B23:C23"/>
    <mergeCell ref="K4:K5"/>
    <mergeCell ref="B6:B7"/>
    <mergeCell ref="B8:B9"/>
    <mergeCell ref="B10:B11"/>
    <mergeCell ref="B18:B22"/>
    <mergeCell ref="S1:U1"/>
    <mergeCell ref="B4:B5"/>
    <mergeCell ref="C4:C5"/>
    <mergeCell ref="D4:D5"/>
    <mergeCell ref="E4:G4"/>
    <mergeCell ref="I4:I5"/>
    <mergeCell ref="A2:U2"/>
    <mergeCell ref="L4:M4"/>
    <mergeCell ref="N4:Q4"/>
    <mergeCell ref="R4:T4"/>
    <mergeCell ref="U4:U5"/>
    <mergeCell ref="J4:J5"/>
    <mergeCell ref="A4:A5"/>
  </mergeCells>
  <printOptions horizontalCentered="1"/>
  <pageMargins left="0.2" right="0.2" top="0.25" bottom="0.25" header="0" footer="0"/>
  <pageSetup paperSize="9" scale="8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9"/>
  <sheetViews>
    <sheetView topLeftCell="A13" zoomScaleNormal="100" workbookViewId="0">
      <selection activeCell="M27" sqref="M27"/>
    </sheetView>
  </sheetViews>
  <sheetFormatPr defaultColWidth="7.5" defaultRowHeight="15"/>
  <cols>
    <col min="1" max="1" width="4" style="32" customWidth="1"/>
    <col min="2" max="2" width="48.125" style="33" customWidth="1"/>
    <col min="3" max="6" width="18.125" style="33" customWidth="1"/>
    <col min="7" max="7" width="0" style="33" hidden="1" customWidth="1"/>
    <col min="8" max="8" width="35.25" style="33" hidden="1" customWidth="1"/>
    <col min="9" max="10" width="0" style="33" hidden="1" customWidth="1"/>
    <col min="11" max="16384" width="7.5" style="33"/>
  </cols>
  <sheetData>
    <row r="1" spans="1:9" ht="17.45" customHeight="1">
      <c r="F1" s="66" t="s">
        <v>193</v>
      </c>
    </row>
    <row r="2" spans="1:9" ht="40.5" customHeight="1">
      <c r="A2" s="141" t="s">
        <v>201</v>
      </c>
      <c r="B2" s="142"/>
      <c r="C2" s="142"/>
      <c r="D2" s="142"/>
      <c r="E2" s="142"/>
      <c r="F2" s="142"/>
    </row>
    <row r="4" spans="1:9" ht="21.75" customHeight="1">
      <c r="A4" s="143" t="s">
        <v>0</v>
      </c>
      <c r="B4" s="143" t="s">
        <v>65</v>
      </c>
      <c r="C4" s="145" t="s">
        <v>25</v>
      </c>
      <c r="D4" s="146"/>
      <c r="E4" s="147"/>
      <c r="F4" s="143" t="s">
        <v>26</v>
      </c>
    </row>
    <row r="5" spans="1:9" ht="21.75" customHeight="1">
      <c r="A5" s="144"/>
      <c r="B5" s="144"/>
      <c r="C5" s="34" t="s">
        <v>5</v>
      </c>
      <c r="D5" s="34" t="s">
        <v>66</v>
      </c>
      <c r="E5" s="34" t="s">
        <v>67</v>
      </c>
      <c r="F5" s="144"/>
    </row>
    <row r="6" spans="1:9" ht="21" customHeight="1">
      <c r="A6" s="34" t="s">
        <v>2</v>
      </c>
      <c r="B6" s="35" t="s">
        <v>68</v>
      </c>
      <c r="C6" s="36"/>
      <c r="D6" s="36"/>
      <c r="E6" s="36"/>
      <c r="F6" s="36"/>
    </row>
    <row r="7" spans="1:9" ht="21" customHeight="1">
      <c r="A7" s="37">
        <v>1</v>
      </c>
      <c r="B7" s="38" t="s">
        <v>69</v>
      </c>
      <c r="C7" s="39">
        <v>3</v>
      </c>
      <c r="D7" s="39">
        <v>3</v>
      </c>
      <c r="E7" s="39"/>
      <c r="F7" s="39">
        <v>995</v>
      </c>
      <c r="H7" s="33">
        <v>314</v>
      </c>
      <c r="I7" s="33">
        <v>444</v>
      </c>
    </row>
    <row r="8" spans="1:9" ht="21" customHeight="1">
      <c r="A8" s="37">
        <v>2</v>
      </c>
      <c r="B8" s="38" t="s">
        <v>70</v>
      </c>
      <c r="C8" s="39">
        <v>7</v>
      </c>
      <c r="D8" s="39">
        <v>7</v>
      </c>
      <c r="E8" s="39"/>
      <c r="F8" s="39">
        <v>3382</v>
      </c>
      <c r="H8" s="33">
        <v>426</v>
      </c>
      <c r="I8" s="33">
        <v>556</v>
      </c>
    </row>
    <row r="9" spans="1:9" ht="21" customHeight="1">
      <c r="A9" s="37">
        <v>3</v>
      </c>
      <c r="B9" s="38" t="s">
        <v>71</v>
      </c>
      <c r="C9" s="39">
        <v>1</v>
      </c>
      <c r="D9" s="39">
        <v>1</v>
      </c>
      <c r="E9" s="39"/>
      <c r="F9" s="39">
        <v>86</v>
      </c>
      <c r="H9" s="33">
        <v>245</v>
      </c>
      <c r="I9" s="33">
        <v>357</v>
      </c>
    </row>
    <row r="10" spans="1:9" ht="21" customHeight="1">
      <c r="A10" s="37">
        <v>4</v>
      </c>
      <c r="B10" s="38" t="s">
        <v>141</v>
      </c>
      <c r="C10" s="39">
        <v>1</v>
      </c>
      <c r="D10" s="39">
        <v>1</v>
      </c>
      <c r="E10" s="39"/>
      <c r="F10" s="39">
        <v>40</v>
      </c>
      <c r="H10" s="33">
        <f>SUM(H7:H9)</f>
        <v>985</v>
      </c>
      <c r="I10" s="33">
        <v>412</v>
      </c>
    </row>
    <row r="11" spans="1:9" ht="21" customHeight="1">
      <c r="A11" s="37">
        <v>5</v>
      </c>
      <c r="B11" s="40" t="s">
        <v>142</v>
      </c>
      <c r="C11" s="39">
        <v>1</v>
      </c>
      <c r="D11" s="39">
        <v>1</v>
      </c>
      <c r="E11" s="39"/>
      <c r="F11" s="39">
        <v>49</v>
      </c>
      <c r="I11" s="33">
        <v>547</v>
      </c>
    </row>
    <row r="12" spans="1:9" ht="21" customHeight="1">
      <c r="A12" s="37">
        <v>6</v>
      </c>
      <c r="B12" s="40" t="s">
        <v>143</v>
      </c>
      <c r="C12" s="39">
        <v>6</v>
      </c>
      <c r="D12" s="39">
        <v>2</v>
      </c>
      <c r="E12" s="39">
        <v>4</v>
      </c>
      <c r="F12" s="39">
        <v>425</v>
      </c>
      <c r="G12" s="33" t="s">
        <v>144</v>
      </c>
      <c r="I12" s="33">
        <v>559</v>
      </c>
    </row>
    <row r="13" spans="1:9" ht="21" customHeight="1">
      <c r="A13" s="37">
        <v>7</v>
      </c>
      <c r="B13" s="40" t="s">
        <v>145</v>
      </c>
      <c r="C13" s="39"/>
      <c r="D13" s="39"/>
      <c r="E13" s="39"/>
      <c r="F13" s="39"/>
      <c r="I13" s="33">
        <v>417</v>
      </c>
    </row>
    <row r="14" spans="1:9" ht="21" customHeight="1">
      <c r="A14" s="37"/>
      <c r="B14" s="41" t="s">
        <v>146</v>
      </c>
      <c r="C14" s="42">
        <v>6</v>
      </c>
      <c r="D14" s="42">
        <v>5</v>
      </c>
      <c r="E14" s="42">
        <v>1</v>
      </c>
      <c r="F14" s="39">
        <v>626</v>
      </c>
      <c r="H14" s="33" t="s">
        <v>147</v>
      </c>
      <c r="I14" s="33">
        <f>SUM(I7:I13)</f>
        <v>3292</v>
      </c>
    </row>
    <row r="15" spans="1:9" ht="21" customHeight="1">
      <c r="A15" s="37"/>
      <c r="B15" s="41" t="s">
        <v>148</v>
      </c>
      <c r="C15" s="43" t="s">
        <v>1</v>
      </c>
      <c r="D15" s="43" t="s">
        <v>1</v>
      </c>
      <c r="E15" s="43" t="s">
        <v>1</v>
      </c>
      <c r="F15" s="44" t="s">
        <v>1</v>
      </c>
    </row>
    <row r="16" spans="1:9" ht="21" customHeight="1">
      <c r="A16" s="37">
        <v>10</v>
      </c>
      <c r="B16" s="40" t="s">
        <v>149</v>
      </c>
      <c r="C16" s="39"/>
      <c r="D16" s="39"/>
      <c r="E16" s="39"/>
      <c r="F16" s="39"/>
    </row>
    <row r="17" spans="1:10" ht="21" customHeight="1">
      <c r="A17" s="37"/>
      <c r="B17" s="41" t="s">
        <v>150</v>
      </c>
      <c r="C17" s="45"/>
      <c r="D17" s="42"/>
      <c r="E17" s="42"/>
      <c r="F17" s="39"/>
    </row>
    <row r="18" spans="1:10" ht="16.5">
      <c r="A18" s="37"/>
      <c r="B18" s="46" t="s">
        <v>151</v>
      </c>
      <c r="C18" s="39">
        <v>2</v>
      </c>
      <c r="D18" s="39"/>
      <c r="E18" s="39">
        <v>2</v>
      </c>
      <c r="F18" s="39">
        <v>14</v>
      </c>
      <c r="H18" s="33" t="s">
        <v>152</v>
      </c>
      <c r="I18" s="33">
        <v>164</v>
      </c>
      <c r="J18" s="33">
        <v>210</v>
      </c>
    </row>
    <row r="19" spans="1:10" ht="16.5">
      <c r="A19" s="37"/>
      <c r="B19" s="46" t="s">
        <v>153</v>
      </c>
      <c r="C19" s="39">
        <v>2</v>
      </c>
      <c r="D19" s="39">
        <v>2</v>
      </c>
      <c r="E19" s="39"/>
      <c r="F19" s="39">
        <v>549</v>
      </c>
      <c r="H19" s="33" t="s">
        <v>154</v>
      </c>
      <c r="I19" s="33">
        <v>194</v>
      </c>
      <c r="J19" s="33">
        <v>97</v>
      </c>
    </row>
    <row r="20" spans="1:10" ht="16.5">
      <c r="A20" s="37"/>
      <c r="B20" s="46" t="s">
        <v>155</v>
      </c>
      <c r="C20" s="39">
        <v>1</v>
      </c>
      <c r="D20" s="39"/>
      <c r="E20" s="39">
        <v>1</v>
      </c>
      <c r="F20" s="39">
        <v>19</v>
      </c>
      <c r="H20" s="33" t="s">
        <v>156</v>
      </c>
      <c r="I20" s="33">
        <v>10</v>
      </c>
      <c r="J20" s="33">
        <v>117</v>
      </c>
    </row>
    <row r="21" spans="1:10" ht="16.5">
      <c r="A21" s="37"/>
      <c r="B21" s="41" t="s">
        <v>157</v>
      </c>
      <c r="C21" s="42"/>
      <c r="D21" s="42"/>
      <c r="E21" s="39"/>
      <c r="F21" s="39"/>
      <c r="I21" s="33">
        <v>13</v>
      </c>
      <c r="J21" s="33">
        <v>137</v>
      </c>
    </row>
    <row r="22" spans="1:10" ht="16.5">
      <c r="A22" s="37"/>
      <c r="B22" s="47" t="s">
        <v>158</v>
      </c>
      <c r="C22" s="39">
        <v>1</v>
      </c>
      <c r="D22" s="39">
        <v>1</v>
      </c>
      <c r="E22" s="39"/>
      <c r="F22" s="39">
        <v>74</v>
      </c>
      <c r="H22" s="33" t="s">
        <v>159</v>
      </c>
      <c r="I22" s="33">
        <v>9</v>
      </c>
      <c r="J22" s="33">
        <v>59</v>
      </c>
    </row>
    <row r="23" spans="1:10" ht="16.5">
      <c r="A23" s="37"/>
      <c r="B23" s="47" t="s">
        <v>160</v>
      </c>
      <c r="C23" s="39"/>
      <c r="D23" s="39"/>
      <c r="E23" s="39"/>
      <c r="F23" s="39"/>
      <c r="I23" s="33">
        <v>16</v>
      </c>
      <c r="J23" s="33">
        <v>18</v>
      </c>
    </row>
    <row r="24" spans="1:10" ht="16.5">
      <c r="A24" s="37"/>
      <c r="B24" s="47" t="s">
        <v>161</v>
      </c>
      <c r="C24" s="39"/>
      <c r="D24" s="39"/>
      <c r="E24" s="39"/>
      <c r="F24" s="39"/>
      <c r="I24" s="33">
        <f>SUM(I18:I23)</f>
        <v>406</v>
      </c>
      <c r="J24" s="33">
        <f>SUM(J18:J23)</f>
        <v>638</v>
      </c>
    </row>
    <row r="25" spans="1:10" ht="16.5">
      <c r="A25" s="37"/>
      <c r="B25" s="47" t="s">
        <v>162</v>
      </c>
      <c r="C25" s="39"/>
      <c r="D25" s="39"/>
      <c r="E25" s="39"/>
      <c r="F25" s="39"/>
    </row>
    <row r="26" spans="1:10" ht="16.5">
      <c r="A26" s="37"/>
      <c r="B26" s="47" t="s">
        <v>163</v>
      </c>
      <c r="C26" s="39"/>
      <c r="D26" s="39"/>
      <c r="E26" s="39"/>
      <c r="F26" s="39"/>
    </row>
    <row r="27" spans="1:10" ht="16.5">
      <c r="A27" s="37"/>
      <c r="B27" s="41" t="s">
        <v>164</v>
      </c>
      <c r="C27" s="39"/>
      <c r="D27" s="39"/>
      <c r="E27" s="39"/>
      <c r="F27" s="39"/>
    </row>
    <row r="28" spans="1:10" ht="16.5">
      <c r="A28" s="37"/>
      <c r="B28" s="41" t="s">
        <v>165</v>
      </c>
      <c r="C28" s="39">
        <v>1</v>
      </c>
      <c r="D28" s="39">
        <v>1</v>
      </c>
      <c r="E28" s="39"/>
      <c r="F28" s="39">
        <v>32</v>
      </c>
      <c r="H28" s="33" t="s">
        <v>55</v>
      </c>
    </row>
    <row r="29" spans="1:10" ht="28.5" customHeight="1">
      <c r="A29" s="37"/>
      <c r="B29" s="48" t="s">
        <v>64</v>
      </c>
      <c r="C29" s="49">
        <v>32</v>
      </c>
      <c r="D29" s="49">
        <v>24</v>
      </c>
      <c r="E29" s="49">
        <v>8</v>
      </c>
      <c r="F29" s="49">
        <f>SUM(F7:F28)</f>
        <v>6291</v>
      </c>
    </row>
  </sheetData>
  <mergeCells count="5">
    <mergeCell ref="A2:F2"/>
    <mergeCell ref="A4:A5"/>
    <mergeCell ref="B4:B5"/>
    <mergeCell ref="C4:E4"/>
    <mergeCell ref="F4:F5"/>
  </mergeCells>
  <printOptions horizontalCentered="1"/>
  <pageMargins left="0.45" right="0.45" top="0.5" bottom="0.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Biểu 01</vt:lpstr>
      <vt:lpstr>Biểu 02</vt:lpstr>
      <vt:lpstr>Biểu 03</vt:lpstr>
      <vt:lpstr>Biểu 04</vt:lpstr>
      <vt:lpstr>Biểu 05</vt:lpstr>
      <vt:lpstr>Biểu 06</vt:lpstr>
      <vt:lpstr>Biểu 07</vt:lpstr>
      <vt:lpstr>Biểu 7a</vt:lpstr>
      <vt:lpstr>Biểu 7b</vt:lpstr>
      <vt:lpstr>Biểu 7c</vt:lpstr>
      <vt:lpstr>Biểu 08</vt:lpstr>
      <vt:lpstr>Biểu 09</vt:lpstr>
      <vt:lpstr>Biểu 10</vt:lpstr>
      <vt:lpstr>Biểu 11</vt:lpstr>
      <vt:lpstr>Biểu 12</vt:lpstr>
      <vt:lpstr>Biểu 13</vt:lpstr>
      <vt:lpstr>Biểu 14</vt:lpstr>
    </vt:vector>
  </TitlesOfParts>
  <Company>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DatViet</dc:creator>
  <cp:lastModifiedBy>Administrator</cp:lastModifiedBy>
  <cp:lastPrinted>2024-12-17T07:44:32Z</cp:lastPrinted>
  <dcterms:created xsi:type="dcterms:W3CDTF">2010-02-02T18:15:55Z</dcterms:created>
  <dcterms:modified xsi:type="dcterms:W3CDTF">2025-01-15T01:55:13Z</dcterms:modified>
</cp:coreProperties>
</file>